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년\에너지\전기,가스,유류 사용량\"/>
    </mc:Choice>
  </mc:AlternateContent>
  <bookViews>
    <workbookView xWindow="-15" yWindow="465" windowWidth="9330" windowHeight="6450" tabRatio="776" firstSheet="4" activeTab="6"/>
  </bookViews>
  <sheets>
    <sheet name="Sheet1" sheetId="46" r:id="rId1"/>
    <sheet name="도표(전년대비,실적)" sheetId="36" r:id="rId2"/>
    <sheet name="제출본(2020전력+도시가스+차량)" sheetId="49" r:id="rId3"/>
    <sheet name="제출본(2019전력+도시가스+차량)" sheetId="45" r:id="rId4"/>
    <sheet name="제출본(2018전력+도시가스+차량)" sheetId="44" r:id="rId5"/>
    <sheet name="기준배출량 조젇" sheetId="30" r:id="rId6"/>
    <sheet name="전력사용" sheetId="35" r:id="rId7"/>
    <sheet name="도시가스 " sheetId="41" r:id="rId8"/>
    <sheet name="연간 사용현황" sheetId="38" r:id="rId9"/>
    <sheet name="태양광사용량" sheetId="48" r:id="rId10"/>
    <sheet name="피크전력" sheetId="37" r:id="rId11"/>
    <sheet name="3년간 에너지사용 현황" sheetId="43" r:id="rId12"/>
  </sheets>
  <definedNames>
    <definedName name="_xlnm._FilterDatabase" localSheetId="7" hidden="1">'도시가스 '!#REF!</definedName>
    <definedName name="_xlnm._FilterDatabase" localSheetId="4" hidden="1">'제출본(2018전력+도시가스+차량)'!#REF!</definedName>
    <definedName name="_xlnm._FilterDatabase" localSheetId="3" hidden="1">'제출본(2019전력+도시가스+차량)'!#REF!</definedName>
    <definedName name="_xlnm._FilterDatabase" localSheetId="2" hidden="1">'제출본(2020전력+도시가스+차량)'!#REF!</definedName>
    <definedName name="_xlnm._FilterDatabase" localSheetId="9" hidden="1">태양광사용량!#REF!</definedName>
    <definedName name="_xlnm.Print_Area" localSheetId="11">'3년간 에너지사용 현황'!$A$2:$G$27</definedName>
    <definedName name="_xlnm.Print_Area" localSheetId="7">'도시가스 '!$A$40:$P$52</definedName>
    <definedName name="_xlnm.Print_Area" localSheetId="8">'연간 사용현황'!$A$1:$O$8</definedName>
    <definedName name="_xlnm.Print_Area" localSheetId="6">전력사용!$A$58:$K$73</definedName>
    <definedName name="_xlnm.Print_Area" localSheetId="4">'제출본(2018전력+도시가스+차량)'!$A$1:$P$27</definedName>
    <definedName name="_xlnm.Print_Area" localSheetId="3">'제출본(2019전력+도시가스+차량)'!$A$1:$Q$28</definedName>
    <definedName name="_xlnm.Print_Area" localSheetId="2">'제출본(2020전력+도시가스+차량)'!$A$1:$Q$29</definedName>
    <definedName name="_xlnm.Print_Area" localSheetId="9">태양광사용량!$A$2:$Q$9</definedName>
  </definedNames>
  <calcPr calcId="162913" iterateDelta="0"/>
</workbook>
</file>

<file path=xl/calcChain.xml><?xml version="1.0" encoding="utf-8"?>
<calcChain xmlns="http://schemas.openxmlformats.org/spreadsheetml/2006/main">
  <c r="R133" i="35" l="1"/>
  <c r="S133" i="35"/>
  <c r="S137" i="35"/>
  <c r="R137" i="35"/>
  <c r="Q137" i="35"/>
  <c r="P137" i="35"/>
  <c r="R126" i="35"/>
  <c r="S126" i="35"/>
  <c r="R127" i="35"/>
  <c r="S127" i="35"/>
  <c r="R128" i="35"/>
  <c r="S128" i="35"/>
  <c r="R129" i="35"/>
  <c r="S129" i="35"/>
  <c r="R130" i="35"/>
  <c r="S130" i="35"/>
  <c r="R131" i="35"/>
  <c r="S131" i="35"/>
  <c r="R132" i="35"/>
  <c r="S132" i="35"/>
  <c r="S125" i="35"/>
  <c r="R125" i="35"/>
  <c r="O137" i="35"/>
  <c r="N137" i="35"/>
  <c r="M137" i="35"/>
  <c r="L137" i="35"/>
  <c r="K137" i="35"/>
  <c r="J137" i="35"/>
  <c r="I137" i="35"/>
  <c r="H137" i="35"/>
  <c r="G137" i="35"/>
  <c r="F137" i="35"/>
  <c r="E137" i="35"/>
  <c r="D137" i="35"/>
  <c r="C137" i="35"/>
  <c r="B137" i="35"/>
  <c r="Q5" i="48"/>
  <c r="Q6" i="48"/>
  <c r="Q4" i="48"/>
  <c r="P9" i="48"/>
  <c r="C9" i="48"/>
  <c r="H115" i="35"/>
  <c r="J115" i="35"/>
  <c r="M115" i="35"/>
  <c r="F120" i="35"/>
  <c r="G118" i="35"/>
  <c r="F118" i="35"/>
  <c r="D118" i="35"/>
  <c r="I115" i="35"/>
  <c r="K115" i="35"/>
  <c r="G115" i="35"/>
  <c r="F115" i="35"/>
  <c r="E115" i="35"/>
  <c r="D115" i="35"/>
  <c r="C115" i="35"/>
  <c r="B115" i="35"/>
  <c r="K114" i="35"/>
  <c r="J114" i="35"/>
  <c r="K113" i="35"/>
  <c r="J113" i="35"/>
  <c r="K112" i="35"/>
  <c r="J112" i="35"/>
  <c r="K111" i="35"/>
  <c r="J111" i="35"/>
  <c r="K110" i="35"/>
  <c r="J110" i="35"/>
  <c r="K109" i="35"/>
  <c r="J109" i="35"/>
  <c r="K108" i="35"/>
  <c r="J108" i="35"/>
  <c r="K107" i="35"/>
  <c r="J107" i="35"/>
  <c r="K106" i="35"/>
  <c r="K105" i="35"/>
  <c r="J105" i="35"/>
  <c r="K104" i="35"/>
  <c r="J104" i="35"/>
  <c r="K103" i="35"/>
  <c r="J103" i="35"/>
  <c r="Q17" i="48"/>
  <c r="Q14" i="48"/>
  <c r="Q12" i="48"/>
  <c r="P22" i="49"/>
  <c r="P23" i="49"/>
  <c r="P24" i="49"/>
  <c r="P25" i="49"/>
  <c r="P26" i="49"/>
  <c r="P27" i="49"/>
  <c r="P28" i="49"/>
  <c r="P29" i="49"/>
  <c r="P21" i="49"/>
  <c r="E28" i="49"/>
  <c r="F28" i="49"/>
  <c r="G28" i="49"/>
  <c r="H28" i="49"/>
  <c r="I28" i="49"/>
  <c r="J28" i="49"/>
  <c r="K28" i="49"/>
  <c r="L28" i="49"/>
  <c r="M28" i="49"/>
  <c r="N28" i="49"/>
  <c r="O28" i="49"/>
  <c r="D28" i="49"/>
  <c r="D19" i="49"/>
  <c r="D20" i="49"/>
  <c r="D26" i="49"/>
  <c r="E12" i="49"/>
  <c r="F12" i="49"/>
  <c r="G12" i="49"/>
  <c r="H12" i="49"/>
  <c r="I12" i="49"/>
  <c r="J12" i="49"/>
  <c r="K12" i="49"/>
  <c r="L12" i="49"/>
  <c r="M12" i="49"/>
  <c r="N12" i="49"/>
  <c r="O12" i="49"/>
  <c r="D12" i="49"/>
  <c r="V7" i="49"/>
  <c r="W7" i="49"/>
  <c r="X7" i="49"/>
  <c r="Y7" i="49"/>
  <c r="U7" i="49"/>
  <c r="F98" i="35"/>
  <c r="O26" i="49"/>
  <c r="N26" i="49"/>
  <c r="M26" i="49"/>
  <c r="L26" i="49"/>
  <c r="K26" i="49"/>
  <c r="J26" i="49"/>
  <c r="I26" i="49"/>
  <c r="H26" i="49"/>
  <c r="G26" i="49"/>
  <c r="F26" i="49"/>
  <c r="E26" i="49"/>
  <c r="O19" i="49"/>
  <c r="O20" i="49"/>
  <c r="N19" i="49"/>
  <c r="N20" i="49"/>
  <c r="M19" i="49"/>
  <c r="M20" i="49"/>
  <c r="L19" i="49"/>
  <c r="L20" i="49"/>
  <c r="K19" i="49"/>
  <c r="K20" i="49"/>
  <c r="J19" i="49"/>
  <c r="J20" i="49"/>
  <c r="I19" i="49"/>
  <c r="I20" i="49"/>
  <c r="H19" i="49"/>
  <c r="H20" i="49"/>
  <c r="G19" i="49"/>
  <c r="G20" i="49"/>
  <c r="F19" i="49"/>
  <c r="F20" i="49"/>
  <c r="E19" i="49"/>
  <c r="E20" i="49"/>
  <c r="S18" i="49"/>
  <c r="P18" i="49"/>
  <c r="U17" i="49"/>
  <c r="O17" i="49"/>
  <c r="O16" i="49"/>
  <c r="N17" i="49"/>
  <c r="N16" i="49"/>
  <c r="M17" i="49"/>
  <c r="M16" i="49"/>
  <c r="L17" i="49"/>
  <c r="L16" i="49"/>
  <c r="K17" i="49"/>
  <c r="K16" i="49"/>
  <c r="J17" i="49"/>
  <c r="J16" i="49"/>
  <c r="I17" i="49"/>
  <c r="I16" i="49"/>
  <c r="H17" i="49"/>
  <c r="H16" i="49"/>
  <c r="G17" i="49"/>
  <c r="G16" i="49"/>
  <c r="F17" i="49"/>
  <c r="F16" i="49"/>
  <c r="E17" i="49"/>
  <c r="E16" i="49"/>
  <c r="D17" i="49"/>
  <c r="D16" i="49"/>
  <c r="S15" i="49"/>
  <c r="P15" i="49"/>
  <c r="T14" i="49"/>
  <c r="O14" i="49"/>
  <c r="O13" i="49"/>
  <c r="N14" i="49"/>
  <c r="N13" i="49"/>
  <c r="M14" i="49"/>
  <c r="L14" i="49"/>
  <c r="L13" i="49"/>
  <c r="K14" i="49"/>
  <c r="K13" i="49"/>
  <c r="J14" i="49"/>
  <c r="J13" i="49"/>
  <c r="I14" i="49"/>
  <c r="I13" i="49"/>
  <c r="H14" i="49"/>
  <c r="H13" i="49"/>
  <c r="G14" i="49"/>
  <c r="G13" i="49"/>
  <c r="F14" i="49"/>
  <c r="F13" i="49"/>
  <c r="E14" i="49"/>
  <c r="E13" i="49"/>
  <c r="D14" i="49"/>
  <c r="D13" i="49"/>
  <c r="M13" i="49"/>
  <c r="S11" i="49"/>
  <c r="P11" i="49"/>
  <c r="P10" i="49"/>
  <c r="P9" i="49"/>
  <c r="P8" i="49"/>
  <c r="P7" i="49"/>
  <c r="M3" i="49"/>
  <c r="J3" i="49"/>
  <c r="I3" i="49"/>
  <c r="F3" i="49"/>
  <c r="E3" i="49"/>
  <c r="N3" i="49"/>
  <c r="K3" i="49"/>
  <c r="G3" i="49"/>
  <c r="P4" i="49"/>
  <c r="O3" i="49"/>
  <c r="L3" i="49"/>
  <c r="H3" i="49"/>
  <c r="K85" i="35"/>
  <c r="G96" i="35"/>
  <c r="F96" i="35"/>
  <c r="D96" i="35"/>
  <c r="I93" i="35"/>
  <c r="H93" i="35"/>
  <c r="G93" i="35"/>
  <c r="F93" i="35"/>
  <c r="E93" i="35"/>
  <c r="D93" i="35"/>
  <c r="C93" i="35"/>
  <c r="K93" i="35"/>
  <c r="B93" i="35"/>
  <c r="J93" i="35"/>
  <c r="M93" i="35"/>
  <c r="K92" i="35"/>
  <c r="J92" i="35"/>
  <c r="K91" i="35"/>
  <c r="J91" i="35"/>
  <c r="K90" i="35"/>
  <c r="J90" i="35"/>
  <c r="K89" i="35"/>
  <c r="J89" i="35"/>
  <c r="K88" i="35"/>
  <c r="J88" i="35"/>
  <c r="K87" i="35"/>
  <c r="J87" i="35"/>
  <c r="K86" i="35"/>
  <c r="J86" i="35"/>
  <c r="J85" i="35"/>
  <c r="K84" i="35"/>
  <c r="J84" i="35"/>
  <c r="K83" i="35"/>
  <c r="J83" i="35"/>
  <c r="K82" i="35"/>
  <c r="J82" i="35"/>
  <c r="K81" i="35"/>
  <c r="J81" i="35"/>
  <c r="E55" i="41"/>
  <c r="G55" i="41"/>
  <c r="H55" i="41"/>
  <c r="N55" i="41"/>
  <c r="O55" i="41"/>
  <c r="P52" i="41"/>
  <c r="E45" i="41"/>
  <c r="F45" i="41"/>
  <c r="F55" i="41"/>
  <c r="F49" i="41"/>
  <c r="G45" i="41"/>
  <c r="H45" i="41"/>
  <c r="H49" i="41"/>
  <c r="I45" i="41"/>
  <c r="I55" i="41"/>
  <c r="J45" i="41"/>
  <c r="J55" i="41"/>
  <c r="J49" i="41"/>
  <c r="K45" i="41"/>
  <c r="K55" i="41"/>
  <c r="L45" i="41"/>
  <c r="L49" i="41"/>
  <c r="M45" i="41"/>
  <c r="M49" i="41"/>
  <c r="N45" i="41"/>
  <c r="N49" i="41"/>
  <c r="O45" i="41"/>
  <c r="O49" i="41"/>
  <c r="D45" i="41"/>
  <c r="D55" i="41"/>
  <c r="P44" i="41"/>
  <c r="O52" i="41"/>
  <c r="N52" i="41"/>
  <c r="M52" i="41"/>
  <c r="L52" i="41"/>
  <c r="K52" i="41"/>
  <c r="J52" i="41"/>
  <c r="I52" i="41"/>
  <c r="H52" i="41"/>
  <c r="G52" i="41"/>
  <c r="F52" i="41"/>
  <c r="E52" i="41"/>
  <c r="D52" i="41"/>
  <c r="O48" i="41"/>
  <c r="N48" i="41"/>
  <c r="M48" i="41"/>
  <c r="L48" i="41"/>
  <c r="K48" i="41"/>
  <c r="K49" i="41"/>
  <c r="J48" i="41"/>
  <c r="I48" i="41"/>
  <c r="I49" i="41"/>
  <c r="H48" i="41"/>
  <c r="G48" i="41"/>
  <c r="G49" i="41"/>
  <c r="F48" i="41"/>
  <c r="E48" i="41"/>
  <c r="E49" i="41"/>
  <c r="D48" i="41"/>
  <c r="P48" i="41"/>
  <c r="P47" i="41"/>
  <c r="P46" i="41"/>
  <c r="D49" i="41"/>
  <c r="P43" i="41"/>
  <c r="P42" i="41"/>
  <c r="F17" i="30"/>
  <c r="E18" i="30"/>
  <c r="F16" i="30"/>
  <c r="F18" i="30"/>
  <c r="D14" i="30"/>
  <c r="P26" i="45"/>
  <c r="H27" i="45"/>
  <c r="L27" i="45"/>
  <c r="M27" i="45"/>
  <c r="O27" i="45"/>
  <c r="D27" i="45"/>
  <c r="P10" i="45"/>
  <c r="O6" i="45"/>
  <c r="N6" i="45"/>
  <c r="M6" i="45"/>
  <c r="M5" i="45"/>
  <c r="M3" i="45"/>
  <c r="L6" i="45"/>
  <c r="K6" i="45"/>
  <c r="J6" i="45"/>
  <c r="I6" i="45"/>
  <c r="H6" i="45"/>
  <c r="H5" i="45"/>
  <c r="H3" i="45"/>
  <c r="G6" i="45"/>
  <c r="F6" i="45"/>
  <c r="F5" i="45"/>
  <c r="F3" i="45"/>
  <c r="E6" i="45"/>
  <c r="P6" i="45"/>
  <c r="D6" i="45"/>
  <c r="O5" i="45"/>
  <c r="O3" i="45"/>
  <c r="N5" i="45"/>
  <c r="N3" i="45"/>
  <c r="L5" i="45"/>
  <c r="L3" i="45"/>
  <c r="K5" i="45"/>
  <c r="J5" i="45"/>
  <c r="J3" i="45"/>
  <c r="I5" i="45"/>
  <c r="G5" i="45"/>
  <c r="G3" i="45"/>
  <c r="D5" i="45"/>
  <c r="D3" i="45"/>
  <c r="P9" i="45"/>
  <c r="P11" i="45"/>
  <c r="P12" i="45"/>
  <c r="O30" i="45"/>
  <c r="N30" i="45"/>
  <c r="M30" i="45"/>
  <c r="L30" i="45"/>
  <c r="K30" i="45"/>
  <c r="J30" i="45"/>
  <c r="I30" i="45"/>
  <c r="H30" i="45"/>
  <c r="G30" i="45"/>
  <c r="F30" i="45"/>
  <c r="E30" i="45"/>
  <c r="D30" i="45"/>
  <c r="P28" i="45"/>
  <c r="P25" i="45"/>
  <c r="O24" i="45"/>
  <c r="N24" i="45"/>
  <c r="N27" i="45"/>
  <c r="M24" i="45"/>
  <c r="L24" i="45"/>
  <c r="K24" i="45"/>
  <c r="K27" i="45"/>
  <c r="J24" i="45"/>
  <c r="J27" i="45"/>
  <c r="I24" i="45"/>
  <c r="I27" i="45"/>
  <c r="H24" i="45"/>
  <c r="G24" i="45"/>
  <c r="G27" i="45"/>
  <c r="F24" i="45"/>
  <c r="P24" i="45"/>
  <c r="E24" i="45"/>
  <c r="E27" i="45"/>
  <c r="D24" i="45"/>
  <c r="P23" i="45"/>
  <c r="P22" i="45"/>
  <c r="P21" i="45"/>
  <c r="O19" i="45"/>
  <c r="O20" i="45"/>
  <c r="N19" i="45"/>
  <c r="N20" i="45"/>
  <c r="M19" i="45"/>
  <c r="M20" i="45"/>
  <c r="L19" i="45"/>
  <c r="L20" i="45"/>
  <c r="K19" i="45"/>
  <c r="K20" i="45"/>
  <c r="J19" i="45"/>
  <c r="J20" i="45"/>
  <c r="I19" i="45"/>
  <c r="I20" i="45"/>
  <c r="H19" i="45"/>
  <c r="H20" i="45"/>
  <c r="G19" i="45"/>
  <c r="G20" i="45"/>
  <c r="F19" i="45"/>
  <c r="F20" i="45"/>
  <c r="E19" i="45"/>
  <c r="E20" i="45"/>
  <c r="D19" i="45"/>
  <c r="P19" i="45"/>
  <c r="S18" i="45"/>
  <c r="P18" i="45"/>
  <c r="U17" i="45"/>
  <c r="O17" i="45"/>
  <c r="O16" i="45"/>
  <c r="N17" i="45"/>
  <c r="N16" i="45"/>
  <c r="M17" i="45"/>
  <c r="M16" i="45"/>
  <c r="L17" i="45"/>
  <c r="K17" i="45"/>
  <c r="K16" i="45"/>
  <c r="J17" i="45"/>
  <c r="J16" i="45"/>
  <c r="I17" i="45"/>
  <c r="I16" i="45"/>
  <c r="H17" i="45"/>
  <c r="H16" i="45"/>
  <c r="G17" i="45"/>
  <c r="G16" i="45"/>
  <c r="F17" i="45"/>
  <c r="F16" i="45"/>
  <c r="E17" i="45"/>
  <c r="P17" i="45"/>
  <c r="E16" i="45"/>
  <c r="D17" i="45"/>
  <c r="D16" i="45"/>
  <c r="P16" i="45"/>
  <c r="L16" i="45"/>
  <c r="S15" i="45"/>
  <c r="P15" i="45"/>
  <c r="T14" i="45"/>
  <c r="O14" i="45"/>
  <c r="O13" i="45"/>
  <c r="N14" i="45"/>
  <c r="N13" i="45"/>
  <c r="M14" i="45"/>
  <c r="M13" i="45"/>
  <c r="L14" i="45"/>
  <c r="L13" i="45"/>
  <c r="K14" i="45"/>
  <c r="J14" i="45"/>
  <c r="J13" i="45"/>
  <c r="I14" i="45"/>
  <c r="I13" i="45"/>
  <c r="H14" i="45"/>
  <c r="H13" i="45"/>
  <c r="G14" i="45"/>
  <c r="F14" i="45"/>
  <c r="F13" i="45"/>
  <c r="E14" i="45"/>
  <c r="E13" i="45"/>
  <c r="D14" i="45"/>
  <c r="K13" i="45"/>
  <c r="G13" i="45"/>
  <c r="O12" i="45"/>
  <c r="N12" i="45"/>
  <c r="M12" i="45"/>
  <c r="L12" i="45"/>
  <c r="K12" i="45"/>
  <c r="J12" i="45"/>
  <c r="I12" i="45"/>
  <c r="H12" i="45"/>
  <c r="G12" i="45"/>
  <c r="F12" i="45"/>
  <c r="E12" i="45"/>
  <c r="D12" i="45"/>
  <c r="S11" i="45"/>
  <c r="P8" i="45"/>
  <c r="P7" i="45"/>
  <c r="P4" i="45"/>
  <c r="K3" i="45"/>
  <c r="I3" i="45"/>
  <c r="G76" i="35"/>
  <c r="O12" i="41"/>
  <c r="N12" i="41"/>
  <c r="M12" i="41"/>
  <c r="L12" i="41"/>
  <c r="K12" i="41"/>
  <c r="J12" i="41"/>
  <c r="I12" i="41"/>
  <c r="H12" i="41"/>
  <c r="G12" i="41"/>
  <c r="P12" i="41"/>
  <c r="F12" i="41"/>
  <c r="E12" i="41"/>
  <c r="D12" i="41"/>
  <c r="P11" i="41"/>
  <c r="P10" i="41"/>
  <c r="P8" i="41"/>
  <c r="P7" i="41"/>
  <c r="F76" i="35"/>
  <c r="D76" i="35"/>
  <c r="N4" i="38"/>
  <c r="M4" i="38"/>
  <c r="O4" i="38"/>
  <c r="L4" i="38"/>
  <c r="I73" i="35"/>
  <c r="H73" i="35"/>
  <c r="G73" i="35"/>
  <c r="F73" i="35"/>
  <c r="E73" i="35"/>
  <c r="K73" i="35"/>
  <c r="D73" i="35"/>
  <c r="J73" i="35"/>
  <c r="M73" i="35"/>
  <c r="C73" i="35"/>
  <c r="B73" i="35"/>
  <c r="K72" i="35"/>
  <c r="J72" i="35"/>
  <c r="K71" i="35"/>
  <c r="J71" i="35"/>
  <c r="K70" i="35"/>
  <c r="J70" i="35"/>
  <c r="K69" i="35"/>
  <c r="J69" i="35"/>
  <c r="K68" i="35"/>
  <c r="J68" i="35"/>
  <c r="K67" i="35"/>
  <c r="J67" i="35"/>
  <c r="K66" i="35"/>
  <c r="J66" i="35"/>
  <c r="K65" i="35"/>
  <c r="J65" i="35"/>
  <c r="K64" i="35"/>
  <c r="J64" i="35"/>
  <c r="K63" i="35"/>
  <c r="J63" i="35"/>
  <c r="K62" i="35"/>
  <c r="J62" i="35"/>
  <c r="K61" i="35"/>
  <c r="J61" i="35"/>
  <c r="E29" i="44"/>
  <c r="F29" i="44"/>
  <c r="G29" i="44"/>
  <c r="H29" i="44"/>
  <c r="I29" i="44"/>
  <c r="J29" i="44"/>
  <c r="K29" i="44"/>
  <c r="L29" i="44"/>
  <c r="M29" i="44"/>
  <c r="N29" i="44"/>
  <c r="O29" i="44"/>
  <c r="D29" i="44"/>
  <c r="P29" i="44"/>
  <c r="E31" i="41"/>
  <c r="P31" i="41"/>
  <c r="F31" i="41"/>
  <c r="F35" i="41"/>
  <c r="G31" i="41"/>
  <c r="H31" i="41"/>
  <c r="I31" i="41"/>
  <c r="J31" i="41"/>
  <c r="J35" i="41"/>
  <c r="K31" i="41"/>
  <c r="K35" i="41"/>
  <c r="L31" i="41"/>
  <c r="M31" i="41"/>
  <c r="M35" i="41"/>
  <c r="N31" i="41"/>
  <c r="O31" i="41"/>
  <c r="O35" i="41"/>
  <c r="D31" i="41"/>
  <c r="O38" i="41"/>
  <c r="N38" i="41"/>
  <c r="M38" i="41"/>
  <c r="L38" i="41"/>
  <c r="K38" i="41"/>
  <c r="J38" i="41"/>
  <c r="I38" i="41"/>
  <c r="H38" i="41"/>
  <c r="G38" i="41"/>
  <c r="F38" i="41"/>
  <c r="P38" i="41"/>
  <c r="E38" i="41"/>
  <c r="D38" i="41"/>
  <c r="P37" i="41"/>
  <c r="P36" i="41"/>
  <c r="O34" i="41"/>
  <c r="N34" i="41"/>
  <c r="N35" i="41"/>
  <c r="M34" i="41"/>
  <c r="L34" i="41"/>
  <c r="L35" i="41"/>
  <c r="K34" i="41"/>
  <c r="J34" i="41"/>
  <c r="I34" i="41"/>
  <c r="I35" i="41"/>
  <c r="H34" i="41"/>
  <c r="G34" i="41"/>
  <c r="G35" i="41"/>
  <c r="F34" i="41"/>
  <c r="E34" i="41"/>
  <c r="E35" i="41"/>
  <c r="D34" i="41"/>
  <c r="D35" i="41"/>
  <c r="P33" i="41"/>
  <c r="P32" i="41"/>
  <c r="P30" i="41"/>
  <c r="E12" i="44"/>
  <c r="F12" i="44"/>
  <c r="G12" i="44"/>
  <c r="H12" i="44"/>
  <c r="I12" i="44"/>
  <c r="J12" i="44"/>
  <c r="K12" i="44"/>
  <c r="L12" i="44"/>
  <c r="M12" i="44"/>
  <c r="N12" i="44"/>
  <c r="O12" i="44"/>
  <c r="D12" i="44"/>
  <c r="E3" i="44"/>
  <c r="F3" i="44"/>
  <c r="G3" i="44"/>
  <c r="H3" i="44"/>
  <c r="P3" i="44"/>
  <c r="I3" i="44"/>
  <c r="J3" i="44"/>
  <c r="K3" i="44"/>
  <c r="L3" i="44"/>
  <c r="M3" i="44"/>
  <c r="N3" i="44"/>
  <c r="O3" i="44"/>
  <c r="D3" i="44"/>
  <c r="D14" i="44"/>
  <c r="D13" i="44"/>
  <c r="D17" i="44"/>
  <c r="D16" i="44"/>
  <c r="D19" i="44"/>
  <c r="D20" i="44"/>
  <c r="P20" i="44"/>
  <c r="P4" i="44"/>
  <c r="P9" i="44"/>
  <c r="P12" i="44"/>
  <c r="P27" i="44"/>
  <c r="P25" i="44"/>
  <c r="O24" i="44"/>
  <c r="O26" i="44"/>
  <c r="N24" i="44"/>
  <c r="N26" i="44"/>
  <c r="M24" i="44"/>
  <c r="M26" i="44"/>
  <c r="L24" i="44"/>
  <c r="L26" i="44"/>
  <c r="K24" i="44"/>
  <c r="K26" i="44"/>
  <c r="J24" i="44"/>
  <c r="J26" i="44"/>
  <c r="I24" i="44"/>
  <c r="I26" i="44"/>
  <c r="H24" i="44"/>
  <c r="H26" i="44"/>
  <c r="G24" i="44"/>
  <c r="G26" i="44"/>
  <c r="F24" i="44"/>
  <c r="F26" i="44"/>
  <c r="E24" i="44"/>
  <c r="E26" i="44"/>
  <c r="D24" i="44"/>
  <c r="P23" i="44"/>
  <c r="P22" i="44"/>
  <c r="P21" i="44"/>
  <c r="O19" i="44"/>
  <c r="O20" i="44"/>
  <c r="N19" i="44"/>
  <c r="N20" i="44"/>
  <c r="M19" i="44"/>
  <c r="M20" i="44"/>
  <c r="L19" i="44"/>
  <c r="L20" i="44"/>
  <c r="K19" i="44"/>
  <c r="K20" i="44"/>
  <c r="J19" i="44"/>
  <c r="J20" i="44"/>
  <c r="I19" i="44"/>
  <c r="I20" i="44"/>
  <c r="H19" i="44"/>
  <c r="H20" i="44"/>
  <c r="G19" i="44"/>
  <c r="G20" i="44"/>
  <c r="F19" i="44"/>
  <c r="P19" i="44"/>
  <c r="F20" i="44"/>
  <c r="E19" i="44"/>
  <c r="R18" i="44"/>
  <c r="P18" i="44"/>
  <c r="T17" i="44"/>
  <c r="O17" i="44"/>
  <c r="O16" i="44"/>
  <c r="N17" i="44"/>
  <c r="M17" i="44"/>
  <c r="M16" i="44"/>
  <c r="L17" i="44"/>
  <c r="L16" i="44"/>
  <c r="K17" i="44"/>
  <c r="K16" i="44"/>
  <c r="J17" i="44"/>
  <c r="J16" i="44"/>
  <c r="I17" i="44"/>
  <c r="I16" i="44"/>
  <c r="H17" i="44"/>
  <c r="H16" i="44"/>
  <c r="G17" i="44"/>
  <c r="G16" i="44"/>
  <c r="P17" i="44"/>
  <c r="F17" i="44"/>
  <c r="F16" i="44"/>
  <c r="E17" i="44"/>
  <c r="E16" i="44"/>
  <c r="N16" i="44"/>
  <c r="R15" i="44"/>
  <c r="P15" i="44"/>
  <c r="S14" i="44"/>
  <c r="O14" i="44"/>
  <c r="O13" i="44"/>
  <c r="N14" i="44"/>
  <c r="N13" i="44"/>
  <c r="M14" i="44"/>
  <c r="M13" i="44"/>
  <c r="L14" i="44"/>
  <c r="L13" i="44"/>
  <c r="K14" i="44"/>
  <c r="K13" i="44"/>
  <c r="J14" i="44"/>
  <c r="I14" i="44"/>
  <c r="I13" i="44"/>
  <c r="H14" i="44"/>
  <c r="H13" i="44"/>
  <c r="G14" i="44"/>
  <c r="G13" i="44"/>
  <c r="F14" i="44"/>
  <c r="F13" i="44"/>
  <c r="E14" i="44"/>
  <c r="E13" i="44"/>
  <c r="R11" i="44"/>
  <c r="P11" i="44"/>
  <c r="P8" i="44"/>
  <c r="T11" i="44"/>
  <c r="P7" i="44"/>
  <c r="P6" i="44"/>
  <c r="P5" i="44"/>
  <c r="J50" i="35"/>
  <c r="J49" i="35"/>
  <c r="D14" i="43"/>
  <c r="F8" i="43"/>
  <c r="D8" i="43"/>
  <c r="F7" i="43"/>
  <c r="D7" i="43"/>
  <c r="J43" i="35"/>
  <c r="K43" i="35"/>
  <c r="K44" i="35"/>
  <c r="K45" i="35"/>
  <c r="K46" i="35"/>
  <c r="K47" i="35"/>
  <c r="K48" i="35"/>
  <c r="K49" i="35"/>
  <c r="K50" i="35"/>
  <c r="K51" i="35"/>
  <c r="K52" i="35"/>
  <c r="K42" i="35"/>
  <c r="I53" i="35"/>
  <c r="H53" i="35"/>
  <c r="G53" i="35"/>
  <c r="E53" i="35"/>
  <c r="D53" i="35"/>
  <c r="C53" i="35"/>
  <c r="K53" i="35"/>
  <c r="B53" i="35"/>
  <c r="J52" i="35"/>
  <c r="J51" i="35"/>
  <c r="J48" i="35"/>
  <c r="J47" i="35"/>
  <c r="J46" i="35"/>
  <c r="J45" i="35"/>
  <c r="J44" i="35"/>
  <c r="J42" i="35"/>
  <c r="K41" i="35"/>
  <c r="J41" i="35"/>
  <c r="E16" i="41"/>
  <c r="F16" i="41"/>
  <c r="G16" i="41"/>
  <c r="H16" i="41"/>
  <c r="I16" i="41"/>
  <c r="J16" i="41"/>
  <c r="K16" i="41"/>
  <c r="L16" i="41"/>
  <c r="M16" i="41"/>
  <c r="N16" i="41"/>
  <c r="O16" i="41"/>
  <c r="D16" i="41"/>
  <c r="P16" i="41"/>
  <c r="P17" i="41"/>
  <c r="P18" i="41"/>
  <c r="P19" i="41"/>
  <c r="P20" i="41"/>
  <c r="P24" i="41"/>
  <c r="P23" i="41"/>
  <c r="E25" i="41"/>
  <c r="P25" i="41"/>
  <c r="F25" i="41"/>
  <c r="G25" i="41"/>
  <c r="H25" i="41"/>
  <c r="I25" i="41"/>
  <c r="J25" i="41"/>
  <c r="K25" i="41"/>
  <c r="L25" i="41"/>
  <c r="M25" i="41"/>
  <c r="N25" i="41"/>
  <c r="O25" i="41"/>
  <c r="E21" i="41"/>
  <c r="E22" i="41"/>
  <c r="F21" i="41"/>
  <c r="F22" i="41"/>
  <c r="G21" i="41"/>
  <c r="G22" i="41"/>
  <c r="H21" i="41"/>
  <c r="H22" i="41"/>
  <c r="I21" i="41"/>
  <c r="I22" i="41"/>
  <c r="J21" i="41"/>
  <c r="J22" i="41"/>
  <c r="K21" i="41"/>
  <c r="K22" i="41"/>
  <c r="L21" i="41"/>
  <c r="L22" i="41"/>
  <c r="M21" i="41"/>
  <c r="M22" i="41"/>
  <c r="N21" i="41"/>
  <c r="N22" i="41"/>
  <c r="O21" i="41"/>
  <c r="O22" i="41"/>
  <c r="D25" i="41"/>
  <c r="D21" i="41"/>
  <c r="D22" i="41"/>
  <c r="F10" i="30"/>
  <c r="F9" i="30"/>
  <c r="F11" i="30"/>
  <c r="M5" i="38"/>
  <c r="O5" i="38"/>
  <c r="L6" i="38"/>
  <c r="N6" i="38"/>
  <c r="F33" i="35"/>
  <c r="J33" i="35"/>
  <c r="G33" i="35"/>
  <c r="J7" i="38"/>
  <c r="L7" i="38"/>
  <c r="N7" i="38"/>
  <c r="K7" i="38"/>
  <c r="M7" i="38"/>
  <c r="O7" i="38"/>
  <c r="J8" i="38"/>
  <c r="K8" i="38"/>
  <c r="K6" i="38"/>
  <c r="J6" i="38"/>
  <c r="L5" i="38"/>
  <c r="N5" i="38"/>
  <c r="D4" i="36"/>
  <c r="E4" i="36"/>
  <c r="F4" i="36"/>
  <c r="G4" i="36"/>
  <c r="H4" i="36"/>
  <c r="I4" i="36"/>
  <c r="C4" i="36"/>
  <c r="J24" i="35"/>
  <c r="I33" i="35"/>
  <c r="H33" i="35"/>
  <c r="E33" i="35"/>
  <c r="D33" i="35"/>
  <c r="C33" i="35"/>
  <c r="K33" i="35"/>
  <c r="L33" i="35"/>
  <c r="B33" i="35"/>
  <c r="K32" i="35"/>
  <c r="J32" i="35"/>
  <c r="K31" i="35"/>
  <c r="J31" i="35"/>
  <c r="K30" i="35"/>
  <c r="J30" i="35"/>
  <c r="K29" i="35"/>
  <c r="K28" i="35"/>
  <c r="J28" i="35"/>
  <c r="K27" i="35"/>
  <c r="J27" i="35"/>
  <c r="K26" i="35"/>
  <c r="J26" i="35"/>
  <c r="K25" i="35"/>
  <c r="J25" i="35"/>
  <c r="K24" i="35"/>
  <c r="K23" i="35"/>
  <c r="J23" i="35"/>
  <c r="K22" i="35"/>
  <c r="J22" i="35"/>
  <c r="K21" i="35"/>
  <c r="J21" i="35"/>
  <c r="I16" i="35"/>
  <c r="H16" i="35"/>
  <c r="G16" i="35"/>
  <c r="F16" i="35"/>
  <c r="E16" i="35"/>
  <c r="D16" i="35"/>
  <c r="C16" i="35"/>
  <c r="K16" i="35"/>
  <c r="B16" i="35"/>
  <c r="J16" i="35"/>
  <c r="K15" i="35"/>
  <c r="J15" i="35"/>
  <c r="K14" i="35"/>
  <c r="J14" i="35"/>
  <c r="K13" i="35"/>
  <c r="J13" i="35"/>
  <c r="K12" i="35"/>
  <c r="J12" i="35"/>
  <c r="K11" i="35"/>
  <c r="J11" i="35"/>
  <c r="K10" i="35"/>
  <c r="J10" i="35"/>
  <c r="K9" i="35"/>
  <c r="J9" i="35"/>
  <c r="K8" i="35"/>
  <c r="J8" i="35"/>
  <c r="K7" i="35"/>
  <c r="J7" i="35"/>
  <c r="K6" i="35"/>
  <c r="J6" i="35"/>
  <c r="K5" i="35"/>
  <c r="J5" i="35"/>
  <c r="K4" i="35"/>
  <c r="J4" i="35"/>
  <c r="F4" i="30"/>
  <c r="F3" i="30"/>
  <c r="F5" i="30"/>
  <c r="J29" i="35"/>
  <c r="F53" i="35"/>
  <c r="J53" i="35"/>
  <c r="P24" i="44"/>
  <c r="P14" i="44"/>
  <c r="E20" i="44"/>
  <c r="J13" i="44"/>
  <c r="D26" i="44"/>
  <c r="P26" i="44"/>
  <c r="P29" i="41"/>
  <c r="H35" i="41"/>
  <c r="P9" i="41"/>
  <c r="P5" i="41"/>
  <c r="D13" i="45"/>
  <c r="P13" i="45"/>
  <c r="P30" i="45"/>
  <c r="P45" i="41"/>
  <c r="P13" i="44"/>
  <c r="P22" i="41"/>
  <c r="P35" i="41"/>
  <c r="P49" i="41"/>
  <c r="P16" i="44"/>
  <c r="P27" i="45"/>
  <c r="M6" i="38"/>
  <c r="O6" i="38"/>
  <c r="P34" i="41"/>
  <c r="D20" i="45"/>
  <c r="P20" i="45"/>
  <c r="M55" i="41"/>
  <c r="P55" i="41"/>
  <c r="P21" i="41"/>
  <c r="L55" i="41"/>
  <c r="U11" i="45"/>
  <c r="E5" i="45"/>
  <c r="P14" i="45"/>
  <c r="F27" i="45"/>
  <c r="E3" i="45"/>
  <c r="P3" i="45"/>
  <c r="P5" i="45"/>
  <c r="P12" i="49"/>
  <c r="L16" i="35"/>
  <c r="L53" i="35"/>
  <c r="P17" i="49"/>
  <c r="P14" i="49"/>
  <c r="P6" i="49"/>
  <c r="P16" i="49"/>
  <c r="P13" i="49"/>
  <c r="U11" i="49"/>
  <c r="P19" i="49"/>
  <c r="P20" i="49"/>
  <c r="P5" i="49"/>
  <c r="D3" i="49"/>
  <c r="P3" i="49"/>
  <c r="Q9" i="48"/>
  <c r="J106" i="35"/>
</calcChain>
</file>

<file path=xl/sharedStrings.xml><?xml version="1.0" encoding="utf-8"?>
<sst xmlns="http://schemas.openxmlformats.org/spreadsheetml/2006/main" count="828" uniqueCount="302">
  <si>
    <t>구분</t>
    <phoneticPr fontId="2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</si>
  <si>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</si>
  <si>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</si>
  <si>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</si>
  <si>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</si>
  <si>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</si>
  <si>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</si>
  <si>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</si>
  <si>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</si>
  <si>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</si>
  <si>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</si>
  <si>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</si>
  <si>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1월</t>
    <phoneticPr fontId="2" type="noConversion"/>
  </si>
  <si>
    <t>누계</t>
    <phoneticPr fontId="2" type="noConversion"/>
  </si>
  <si>
    <t>가좌</t>
    <phoneticPr fontId="4" type="noConversion"/>
  </si>
  <si>
    <t>16대</t>
    <phoneticPr fontId="2" type="noConversion"/>
  </si>
  <si>
    <t>기존 건물</t>
    <phoneticPr fontId="2" type="noConversion"/>
  </si>
  <si>
    <t>BNIT R&amp;D센터</t>
    <phoneticPr fontId="2" type="noConversion"/>
  </si>
  <si>
    <t>소계</t>
    <phoneticPr fontId="4" type="noConversion"/>
  </si>
  <si>
    <t>칠암</t>
    <phoneticPr fontId="4" type="noConversion"/>
  </si>
  <si>
    <t>통영</t>
    <phoneticPr fontId="4" type="noConversion"/>
  </si>
  <si>
    <t>연면적</t>
    <phoneticPr fontId="12" type="noConversion"/>
  </si>
  <si>
    <t>해양과학관(구 종합강의 실험실동)</t>
    <phoneticPr fontId="2" type="noConversion"/>
  </si>
  <si>
    <t>2016년부터 적용</t>
    <phoneticPr fontId="4" type="noConversion"/>
  </si>
  <si>
    <t>간호대 복합교육센터(2015년 신축)</t>
    <phoneticPr fontId="12" type="noConversion"/>
  </si>
  <si>
    <t>4326(7.5%)</t>
    <phoneticPr fontId="12" type="noConversion"/>
  </si>
  <si>
    <t>구분</t>
    <phoneticPr fontId="11" type="noConversion"/>
  </si>
  <si>
    <t>건물명</t>
    <phoneticPr fontId="11" type="noConversion"/>
  </si>
  <si>
    <t>신축</t>
    <phoneticPr fontId="11" type="noConversion"/>
  </si>
  <si>
    <t>증축</t>
    <phoneticPr fontId="11" type="noConversion"/>
  </si>
  <si>
    <t>연간 적용량(tCO2)</t>
    <phoneticPr fontId="11" type="noConversion"/>
  </si>
  <si>
    <t>2016.01.</t>
    <phoneticPr fontId="11" type="noConversion"/>
  </si>
  <si>
    <t>2016.04.</t>
    <phoneticPr fontId="11" type="noConversion"/>
  </si>
  <si>
    <t>사용년월</t>
    <phoneticPr fontId="11" type="noConversion"/>
  </si>
  <si>
    <t>사용개월수</t>
    <phoneticPr fontId="11" type="noConversion"/>
  </si>
  <si>
    <t>실제사용량(tCO2)</t>
    <phoneticPr fontId="11" type="noConversion"/>
  </si>
  <si>
    <t>비고</t>
    <phoneticPr fontId="11" type="noConversion"/>
  </si>
  <si>
    <t>공학7호관</t>
    <phoneticPr fontId="12" type="noConversion"/>
  </si>
  <si>
    <t>과학3호관 5층</t>
    <phoneticPr fontId="12" type="noConversion"/>
  </si>
  <si>
    <t>계</t>
    <phoneticPr fontId="11" type="noConversion"/>
  </si>
  <si>
    <t>가좌</t>
    <phoneticPr fontId="2" type="noConversion"/>
  </si>
  <si>
    <t>칠암</t>
    <phoneticPr fontId="2" type="noConversion"/>
  </si>
  <si>
    <t>통영</t>
    <phoneticPr fontId="2" type="noConversion"/>
  </si>
  <si>
    <t>계</t>
    <phoneticPr fontId="2" type="noConversion"/>
  </si>
  <si>
    <t>적용 총계(신증축 제외)</t>
    <phoneticPr fontId="2" type="noConversion"/>
  </si>
  <si>
    <t>캠퍼스별 전기사용량 및 요금 현황(2016년)</t>
    <phoneticPr fontId="16" type="noConversion"/>
  </si>
  <si>
    <t>년월</t>
    <phoneticPr fontId="2" type="noConversion"/>
  </si>
  <si>
    <t>통영선박</t>
    <phoneticPr fontId="16" type="noConversion"/>
  </si>
  <si>
    <t>합계</t>
    <phoneticPr fontId="16" type="noConversion"/>
  </si>
  <si>
    <t>사용량(kWh)</t>
    <phoneticPr fontId="16" type="noConversion"/>
  </si>
  <si>
    <t>요금(원)</t>
    <phoneticPr fontId="16" type="noConversion"/>
  </si>
  <si>
    <t>캠퍼스별 전기사용량 및 요금 현황(2017년)</t>
    <phoneticPr fontId="16" type="noConversion"/>
  </si>
  <si>
    <t>구분</t>
    <phoneticPr fontId="17" type="noConversion"/>
  </si>
  <si>
    <t>사용량</t>
    <phoneticPr fontId="17" type="noConversion"/>
  </si>
  <si>
    <t>감축률</t>
    <phoneticPr fontId="17" type="noConversion"/>
  </si>
  <si>
    <t>기준</t>
    <phoneticPr fontId="17" type="noConversion"/>
  </si>
  <si>
    <t xml:space="preserve"> '10년(기준)</t>
    <phoneticPr fontId="17" type="noConversion"/>
  </si>
  <si>
    <t xml:space="preserve"> '11년</t>
    <phoneticPr fontId="17" type="noConversion"/>
  </si>
  <si>
    <t xml:space="preserve"> '12년</t>
    <phoneticPr fontId="17" type="noConversion"/>
  </si>
  <si>
    <t xml:space="preserve"> '13년</t>
    <phoneticPr fontId="17" type="noConversion"/>
  </si>
  <si>
    <t xml:space="preserve"> '14년</t>
    <phoneticPr fontId="17" type="noConversion"/>
  </si>
  <si>
    <t xml:space="preserve"> '15년</t>
    <phoneticPr fontId="17" type="noConversion"/>
  </si>
  <si>
    <t xml:space="preserve"> '16년</t>
    <phoneticPr fontId="17" type="noConversion"/>
  </si>
  <si>
    <t>2014년</t>
  </si>
  <si>
    <t>2015년</t>
  </si>
  <si>
    <t>비고</t>
    <phoneticPr fontId="19" type="noConversion"/>
  </si>
  <si>
    <t>2017년</t>
    <phoneticPr fontId="19" type="noConversion"/>
  </si>
  <si>
    <t>2016년</t>
    <phoneticPr fontId="19" type="noConversion"/>
  </si>
  <si>
    <t>가좌(10,000kW)</t>
    <phoneticPr fontId="19" type="noConversion"/>
  </si>
  <si>
    <t>칠암(2,100kW)</t>
    <phoneticPr fontId="19" type="noConversion"/>
  </si>
  <si>
    <t>통영(3,450kW)</t>
    <phoneticPr fontId="19" type="noConversion"/>
  </si>
  <si>
    <t>발생 월</t>
    <phoneticPr fontId="16" type="noConversion"/>
  </si>
  <si>
    <t>피크전력(kW)</t>
    <phoneticPr fontId="16" type="noConversion"/>
  </si>
  <si>
    <t>칠암,통영 30%미만</t>
    <phoneticPr fontId="19" type="noConversion"/>
  </si>
  <si>
    <r>
      <rPr>
        <sz val="14"/>
        <color indexed="8"/>
        <rFont val="맑은 고딕"/>
        <family val="3"/>
        <charset val="129"/>
      </rPr>
      <t>▣</t>
    </r>
    <r>
      <rPr>
        <sz val="14"/>
        <color indexed="8"/>
        <rFont val="HY헤드라인M"/>
        <family val="1"/>
        <charset val="129"/>
      </rPr>
      <t xml:space="preserve"> 캠퍼스별 전력피크 현황</t>
    </r>
    <phoneticPr fontId="16" type="noConversion"/>
  </si>
  <si>
    <t>2016년</t>
    <phoneticPr fontId="21" type="noConversion"/>
  </si>
  <si>
    <t>구분</t>
    <phoneticPr fontId="2" type="noConversion"/>
  </si>
  <si>
    <t>2015년</t>
    <phoneticPr fontId="21" type="noConversion"/>
  </si>
  <si>
    <t>2014년</t>
    <phoneticPr fontId="21" type="noConversion"/>
  </si>
  <si>
    <t>-</t>
    <phoneticPr fontId="21" type="noConversion"/>
  </si>
  <si>
    <t>-</t>
    <phoneticPr fontId="21" type="noConversion"/>
  </si>
  <si>
    <t>전년대비 연간 증감</t>
    <phoneticPr fontId="16" type="noConversion"/>
  </si>
  <si>
    <t>전년대비 연간 증감률</t>
    <phoneticPr fontId="16" type="noConversion"/>
  </si>
  <si>
    <t>사용량</t>
    <phoneticPr fontId="16" type="noConversion"/>
  </si>
  <si>
    <t>요금</t>
    <phoneticPr fontId="16" type="noConversion"/>
  </si>
  <si>
    <r>
      <rPr>
        <sz val="14"/>
        <color indexed="8"/>
        <rFont val="맑은 고딕"/>
        <family val="3"/>
        <charset val="129"/>
      </rPr>
      <t>▣</t>
    </r>
    <r>
      <rPr>
        <sz val="14"/>
        <color indexed="8"/>
        <rFont val="HY헤드라인M"/>
        <family val="1"/>
        <charset val="129"/>
      </rPr>
      <t xml:space="preserve"> 최근 3년간 캠퍼스별 전기사용 현황</t>
    </r>
    <phoneticPr fontId="16" type="noConversion"/>
  </si>
  <si>
    <t>Peak전력</t>
    <phoneticPr fontId="15" type="noConversion"/>
  </si>
  <si>
    <r>
      <t>에너지사용량</t>
    </r>
    <r>
      <rPr>
        <sz val="11"/>
        <color theme="1"/>
        <rFont val="맑은 고딕"/>
        <family val="3"/>
        <charset val="129"/>
        <scheme val="minor"/>
      </rPr>
      <t>=</t>
    </r>
    <r>
      <rPr>
        <sz val="11"/>
        <color indexed="8"/>
        <rFont val="맑은 고딕"/>
        <family val="3"/>
        <charset val="129"/>
      </rPr>
      <t>전년 동기간</t>
    </r>
    <r>
      <rPr>
        <sz val="11"/>
        <color theme="1"/>
        <rFont val="맑은 고딕"/>
        <family val="3"/>
        <charset val="129"/>
        <scheme val="minor"/>
      </rPr>
      <t>(1~9월)과 비슷(2016년 12,999톤, 2017년 13,001톤)</t>
    </r>
    <phoneticPr fontId="15" type="noConversion"/>
  </si>
  <si>
    <t>2017.10</t>
    <phoneticPr fontId="15" type="noConversion"/>
  </si>
  <si>
    <t>12월</t>
    <phoneticPr fontId="15" type="noConversion"/>
  </si>
  <si>
    <t>2017년</t>
    <phoneticPr fontId="21" type="noConversion"/>
  </si>
  <si>
    <t>30%적용</t>
    <phoneticPr fontId="15" type="noConversion"/>
  </si>
  <si>
    <t xml:space="preserve"> 2016년 기준배출량 조정</t>
    <phoneticPr fontId="11" type="noConversion"/>
  </si>
  <si>
    <t xml:space="preserve"> 2017년 기준배출량 조정</t>
    <phoneticPr fontId="11" type="noConversion"/>
  </si>
  <si>
    <t>고문헌 도서관 및 박물관</t>
    <phoneticPr fontId="12" type="noConversion"/>
  </si>
  <si>
    <t>GNU어린이집</t>
    <phoneticPr fontId="12" type="noConversion"/>
  </si>
  <si>
    <t>2017.3.</t>
    <phoneticPr fontId="11" type="noConversion"/>
  </si>
  <si>
    <t>2017.1.</t>
    <phoneticPr fontId="11" type="noConversion"/>
  </si>
  <si>
    <t>5568(17%)</t>
    <phoneticPr fontId="22" type="noConversion"/>
  </si>
  <si>
    <t>GNU어린이집(신축)</t>
    <phoneticPr fontId="22" type="noConversion"/>
  </si>
  <si>
    <t>도시가스 사용량 및 요금</t>
    <phoneticPr fontId="4" type="noConversion"/>
  </si>
  <si>
    <t>&lt;2017년도&gt;</t>
    <phoneticPr fontId="2" type="noConversion"/>
  </si>
  <si>
    <r>
      <t>단위 : 사용량(</t>
    </r>
    <r>
      <rPr>
        <b/>
        <sz val="12"/>
        <color indexed="8"/>
        <rFont val="바탕"/>
        <family val="1"/>
        <charset val="129"/>
      </rPr>
      <t>㎥</t>
    </r>
    <r>
      <rPr>
        <b/>
        <sz val="12"/>
        <color indexed="8"/>
        <rFont val="맑은 고딕"/>
        <family val="3"/>
        <charset val="129"/>
      </rPr>
      <t>), 요금(원)</t>
    </r>
    <phoneticPr fontId="4" type="noConversion"/>
  </si>
  <si>
    <t>사용량</t>
    <phoneticPr fontId="25" type="noConversion"/>
  </si>
  <si>
    <t>간호대복합교육센터(2015년 신축)</t>
    <phoneticPr fontId="4" type="noConversion"/>
  </si>
  <si>
    <t>사용요금</t>
    <phoneticPr fontId="25" type="noConversion"/>
  </si>
  <si>
    <t>가좌</t>
    <phoneticPr fontId="25" type="noConversion"/>
  </si>
  <si>
    <t>칠암</t>
    <phoneticPr fontId="25" type="noConversion"/>
  </si>
  <si>
    <t>합계</t>
    <phoneticPr fontId="25" type="noConversion"/>
  </si>
  <si>
    <t>전체</t>
    <phoneticPr fontId="25" type="noConversion"/>
  </si>
  <si>
    <t>소계</t>
    <phoneticPr fontId="25" type="noConversion"/>
  </si>
  <si>
    <t>GNU어린이집</t>
    <phoneticPr fontId="25" type="noConversion"/>
  </si>
  <si>
    <t>간호복합교육센터</t>
    <phoneticPr fontId="4" type="noConversion"/>
  </si>
  <si>
    <t>합   계</t>
    <phoneticPr fontId="2" type="noConversion"/>
  </si>
  <si>
    <t>합  계</t>
    <phoneticPr fontId="4" type="noConversion"/>
  </si>
  <si>
    <t>2017년도 신축건물 사용량 제외(GNU어린이집, 고문헌박물관 및 도서관)</t>
    <phoneticPr fontId="14" type="noConversion"/>
  </si>
  <si>
    <t>구분</t>
    <phoneticPr fontId="22" type="noConversion"/>
  </si>
  <si>
    <t>전기</t>
    <phoneticPr fontId="22" type="noConversion"/>
  </si>
  <si>
    <t>차량   유류</t>
    <phoneticPr fontId="22" type="noConversion"/>
  </si>
  <si>
    <t>도시    가스</t>
    <phoneticPr fontId="22" type="noConversion"/>
  </si>
  <si>
    <t>경영학관 5층</t>
    <phoneticPr fontId="4" type="noConversion"/>
  </si>
  <si>
    <t>2015년</t>
    <phoneticPr fontId="26" type="noConversion"/>
  </si>
  <si>
    <t>적용연도</t>
    <phoneticPr fontId="26" type="noConversion"/>
  </si>
  <si>
    <t>2017년</t>
    <phoneticPr fontId="26" type="noConversion"/>
  </si>
  <si>
    <t>2016년</t>
    <phoneticPr fontId="26" type="noConversion"/>
  </si>
  <si>
    <t>2014년</t>
    <phoneticPr fontId="26" type="noConversion"/>
  </si>
  <si>
    <t>(2016.12월 준공)</t>
    <phoneticPr fontId="12" type="noConversion"/>
  </si>
  <si>
    <t>(2017.3월 사용)</t>
    <phoneticPr fontId="12" type="noConversion"/>
  </si>
  <si>
    <t>2018년</t>
    <phoneticPr fontId="26" type="noConversion"/>
  </si>
  <si>
    <t>박물관(신축)</t>
    <phoneticPr fontId="22" type="noConversion"/>
  </si>
  <si>
    <t>2017년도 박물관 사용량 없음</t>
    <phoneticPr fontId="26" type="noConversion"/>
  </si>
  <si>
    <t>적용대상 계(신축제외)</t>
    <phoneticPr fontId="26" type="noConversion"/>
  </si>
  <si>
    <t>보육시설로 영구 제외</t>
    <phoneticPr fontId="26" type="noConversion"/>
  </si>
  <si>
    <r>
      <rPr>
        <b/>
        <sz val="11"/>
        <color indexed="10"/>
        <rFont val="맑은 고딕"/>
        <family val="3"/>
        <charset val="129"/>
      </rPr>
      <t xml:space="preserve">☞ </t>
    </r>
    <r>
      <rPr>
        <b/>
        <sz val="11"/>
        <color indexed="10"/>
        <rFont val="맑은 고딕"/>
        <family val="3"/>
        <charset val="129"/>
      </rPr>
      <t>보육시설(GNU어린이집)은 기준배출량, 사용실적, 사용계획에서 영구 제외(지침 제8조-대상시설 제외)</t>
    </r>
    <phoneticPr fontId="26" type="noConversion"/>
  </si>
  <si>
    <t>보육시설 영구 제외</t>
    <phoneticPr fontId="25" type="noConversion"/>
  </si>
  <si>
    <t>캠퍼스별 전기사용량 및 요금 현황(2018년)</t>
    <phoneticPr fontId="16" type="noConversion"/>
  </si>
  <si>
    <t>2018.10</t>
    <phoneticPr fontId="15" type="noConversion"/>
  </si>
  <si>
    <t>최근 3년간 에너지사용 현황</t>
    <phoneticPr fontId="31" type="noConversion"/>
  </si>
  <si>
    <t>구분</t>
    <phoneticPr fontId="31" type="noConversion"/>
  </si>
  <si>
    <t>년도</t>
    <phoneticPr fontId="31" type="noConversion"/>
  </si>
  <si>
    <t>사용량                                    (kWh)</t>
    <phoneticPr fontId="31" type="noConversion"/>
  </si>
  <si>
    <t>전년대비 증감량(kWh)</t>
    <phoneticPr fontId="31" type="noConversion"/>
  </si>
  <si>
    <t>사용요금          (백만원)</t>
    <phoneticPr fontId="31" type="noConversion"/>
  </si>
  <si>
    <t>전년대비 증감액(백만원)</t>
    <phoneticPr fontId="31" type="noConversion"/>
  </si>
  <si>
    <t>비고</t>
    <phoneticPr fontId="31" type="noConversion"/>
  </si>
  <si>
    <t>전기</t>
    <phoneticPr fontId="31" type="noConversion"/>
  </si>
  <si>
    <t>2017년</t>
  </si>
  <si>
    <t>2016년</t>
    <phoneticPr fontId="31" type="noConversion"/>
  </si>
  <si>
    <t>2015년</t>
    <phoneticPr fontId="31" type="noConversion"/>
  </si>
  <si>
    <t>-</t>
    <phoneticPr fontId="31" type="noConversion"/>
  </si>
  <si>
    <t>구분</t>
    <phoneticPr fontId="31" type="noConversion"/>
  </si>
  <si>
    <t>년도</t>
    <phoneticPr fontId="31" type="noConversion"/>
  </si>
  <si>
    <r>
      <t>사용량                                    (</t>
    </r>
    <r>
      <rPr>
        <sz val="14"/>
        <color indexed="8"/>
        <rFont val="맑은 고딕"/>
        <family val="3"/>
        <charset val="129"/>
      </rPr>
      <t>㎥</t>
    </r>
    <r>
      <rPr>
        <sz val="11"/>
        <color theme="1"/>
        <rFont val="맑은 고딕"/>
        <family val="3"/>
        <charset val="129"/>
        <scheme val="minor"/>
      </rPr>
      <t>)</t>
    </r>
    <phoneticPr fontId="31" type="noConversion"/>
  </si>
  <si>
    <t>전년대비 증감량(㎥)</t>
    <phoneticPr fontId="31" type="noConversion"/>
  </si>
  <si>
    <t>사용요금          (백만원)</t>
    <phoneticPr fontId="31" type="noConversion"/>
  </si>
  <si>
    <t>전년대비 증감액(백만원)</t>
    <phoneticPr fontId="31" type="noConversion"/>
  </si>
  <si>
    <t>비고</t>
    <phoneticPr fontId="31" type="noConversion"/>
  </si>
  <si>
    <t>도시가스</t>
    <phoneticPr fontId="31" type="noConversion"/>
  </si>
  <si>
    <r>
      <rPr>
        <b/>
        <sz val="11"/>
        <color indexed="8"/>
        <rFont val="맑은 고딕"/>
        <family val="3"/>
        <charset val="129"/>
      </rPr>
      <t>△</t>
    </r>
    <r>
      <rPr>
        <sz val="11"/>
        <color theme="1"/>
        <rFont val="맑은 고딕"/>
        <family val="3"/>
        <charset val="129"/>
        <scheme val="minor"/>
      </rPr>
      <t xml:space="preserve"> 28,503</t>
    </r>
    <phoneticPr fontId="31" type="noConversion"/>
  </si>
  <si>
    <t>△ 21</t>
    <phoneticPr fontId="31" type="noConversion"/>
  </si>
  <si>
    <t>2016년</t>
    <phoneticPr fontId="31" type="noConversion"/>
  </si>
  <si>
    <t>△ 97</t>
    <phoneticPr fontId="31" type="noConversion"/>
  </si>
  <si>
    <t>2015년</t>
    <phoneticPr fontId="31" type="noConversion"/>
  </si>
  <si>
    <t>-</t>
    <phoneticPr fontId="31" type="noConversion"/>
  </si>
  <si>
    <t>구분</t>
    <phoneticPr fontId="31" type="noConversion"/>
  </si>
  <si>
    <t>년도</t>
    <phoneticPr fontId="31" type="noConversion"/>
  </si>
  <si>
    <r>
      <t>사용량                                    (Ton</t>
    </r>
    <r>
      <rPr>
        <sz val="11"/>
        <color theme="1"/>
        <rFont val="맑은 고딕"/>
        <family val="3"/>
        <charset val="129"/>
        <scheme val="minor"/>
      </rPr>
      <t>)</t>
    </r>
    <phoneticPr fontId="31" type="noConversion"/>
  </si>
  <si>
    <t>전년대비 증감량(Ton)</t>
    <phoneticPr fontId="31" type="noConversion"/>
  </si>
  <si>
    <t>사용요금          (백만원)</t>
    <phoneticPr fontId="31" type="noConversion"/>
  </si>
  <si>
    <t>전년대비 증감액(백만원)</t>
    <phoneticPr fontId="31" type="noConversion"/>
  </si>
  <si>
    <t>비고</t>
    <phoneticPr fontId="31" type="noConversion"/>
  </si>
  <si>
    <t>상하수도</t>
    <phoneticPr fontId="31" type="noConversion"/>
  </si>
  <si>
    <t>△ 124,353</t>
    <phoneticPr fontId="31" type="noConversion"/>
  </si>
  <si>
    <t>△ 111</t>
    <phoneticPr fontId="31" type="noConversion"/>
  </si>
  <si>
    <t>2016년</t>
    <phoneticPr fontId="31" type="noConversion"/>
  </si>
  <si>
    <t>△ 2,380</t>
    <phoneticPr fontId="31" type="noConversion"/>
  </si>
  <si>
    <t>△ 4</t>
    <phoneticPr fontId="31" type="noConversion"/>
  </si>
  <si>
    <t>2015년</t>
    <phoneticPr fontId="31" type="noConversion"/>
  </si>
  <si>
    <t>2018. 9. 6.</t>
    <phoneticPr fontId="30" type="noConversion"/>
  </si>
  <si>
    <t>2018년도 에너지사용량 산출 자료</t>
    <phoneticPr fontId="4" type="noConversion"/>
  </si>
  <si>
    <t>GNU컨벤션센터</t>
    <phoneticPr fontId="32" type="noConversion"/>
  </si>
  <si>
    <t>2018.12.5.준공(2019년 제외)</t>
    <phoneticPr fontId="32" type="noConversion"/>
  </si>
  <si>
    <t>&lt;2018년도&gt;</t>
    <phoneticPr fontId="2" type="noConversion"/>
  </si>
  <si>
    <t>적용 총계(신증축 제외)</t>
    <phoneticPr fontId="2" type="noConversion"/>
  </si>
  <si>
    <t>어린이집 영구 제외</t>
    <phoneticPr fontId="26" type="noConversion"/>
  </si>
  <si>
    <r>
      <t>201</t>
    </r>
    <r>
      <rPr>
        <sz val="11"/>
        <color theme="1"/>
        <rFont val="맑은 고딕"/>
        <family val="3"/>
        <charset val="129"/>
        <scheme val="minor"/>
      </rPr>
      <t>8</t>
    </r>
    <r>
      <rPr>
        <sz val="11"/>
        <color indexed="8"/>
        <rFont val="맑은 고딕"/>
        <family val="3"/>
        <charset val="129"/>
      </rPr>
      <t>년</t>
    </r>
    <phoneticPr fontId="19" type="noConversion"/>
  </si>
  <si>
    <t>2019년 캠퍼스별 전기사용량 및 요금 현황</t>
    <phoneticPr fontId="16" type="noConversion"/>
  </si>
  <si>
    <t>2019.1.</t>
    <phoneticPr fontId="15" type="noConversion"/>
  </si>
  <si>
    <t>2019.2.</t>
    <phoneticPr fontId="15" type="noConversion"/>
  </si>
  <si>
    <t>2019.3.</t>
  </si>
  <si>
    <t>2019.4.</t>
  </si>
  <si>
    <t>2019.5.</t>
  </si>
  <si>
    <t>2019.6.</t>
  </si>
  <si>
    <t>2019.7.</t>
  </si>
  <si>
    <t>2019.8.</t>
  </si>
  <si>
    <t>2019.9.</t>
  </si>
  <si>
    <t>2019.10.</t>
  </si>
  <si>
    <t>2019.11.</t>
  </si>
  <si>
    <t>2019.12.</t>
  </si>
  <si>
    <t>2018년</t>
    <phoneticPr fontId="21" type="noConversion"/>
  </si>
  <si>
    <t>역대 피크전력</t>
    <phoneticPr fontId="15" type="noConversion"/>
  </si>
  <si>
    <t>2018년</t>
    <phoneticPr fontId="30" type="noConversion"/>
  </si>
  <si>
    <t>2018년</t>
    <phoneticPr fontId="30" type="noConversion"/>
  </si>
  <si>
    <t>유류</t>
    <phoneticPr fontId="31" type="noConversion"/>
  </si>
  <si>
    <r>
      <t>사용량                                    (</t>
    </r>
    <r>
      <rPr>
        <sz val="11"/>
        <color indexed="8"/>
        <rFont val="맑은 고딕"/>
        <family val="3"/>
        <charset val="129"/>
      </rPr>
      <t>ℓ</t>
    </r>
    <r>
      <rPr>
        <sz val="11"/>
        <color theme="1"/>
        <rFont val="맑은 고딕"/>
        <family val="3"/>
        <charset val="129"/>
        <scheme val="minor"/>
      </rPr>
      <t>)</t>
    </r>
    <phoneticPr fontId="31" type="noConversion"/>
  </si>
  <si>
    <t>2018년</t>
    <phoneticPr fontId="30" type="noConversion"/>
  </si>
  <si>
    <t>전년 동월 대비</t>
    <phoneticPr fontId="15" type="noConversion"/>
  </si>
  <si>
    <t>사용비울</t>
    <phoneticPr fontId="15" type="noConversion"/>
  </si>
  <si>
    <t>&lt;2016년도&gt;</t>
    <phoneticPr fontId="2" type="noConversion"/>
  </si>
  <si>
    <t>2019년도 에너지사용량 산출 자료</t>
    <phoneticPr fontId="4" type="noConversion"/>
  </si>
  <si>
    <t>비고</t>
    <phoneticPr fontId="36" type="noConversion"/>
  </si>
  <si>
    <t>제외시설</t>
    <phoneticPr fontId="36" type="noConversion"/>
  </si>
  <si>
    <t>GNU어린이집</t>
    <phoneticPr fontId="22" type="noConversion"/>
  </si>
  <si>
    <t>칠암</t>
  </si>
  <si>
    <t>간호복합</t>
  </si>
  <si>
    <t>어린이집</t>
  </si>
  <si>
    <t>박물관</t>
  </si>
  <si>
    <t>GNU컨벤션센터</t>
  </si>
  <si>
    <t xml:space="preserve"> 2020년 기준배출량 조정</t>
    <phoneticPr fontId="11" type="noConversion"/>
  </si>
  <si>
    <t>2019.01.</t>
    <phoneticPr fontId="11" type="noConversion"/>
  </si>
  <si>
    <t>전기 6개월(7~12)</t>
    <phoneticPr fontId="11" type="noConversion"/>
  </si>
  <si>
    <t>도시가스12개월</t>
    <phoneticPr fontId="11" type="noConversion"/>
  </si>
  <si>
    <t>2019년 기준량 20,444</t>
    <phoneticPr fontId="11" type="noConversion"/>
  </si>
  <si>
    <t>&lt;2019년도&gt;</t>
    <phoneticPr fontId="2" type="noConversion"/>
  </si>
  <si>
    <t>2020년 캠퍼스별 전기사용량 및 요금 현황</t>
    <phoneticPr fontId="16" type="noConversion"/>
  </si>
  <si>
    <t>2020.1.</t>
    <phoneticPr fontId="15" type="noConversion"/>
  </si>
  <si>
    <t>2020.2.</t>
    <phoneticPr fontId="15" type="noConversion"/>
  </si>
  <si>
    <t>2020.3.</t>
  </si>
  <si>
    <t>2020.4.</t>
  </si>
  <si>
    <t>2020.5.</t>
  </si>
  <si>
    <t>2020.6.</t>
  </si>
  <si>
    <t>2020.7.</t>
  </si>
  <si>
    <t>2020.8.</t>
  </si>
  <si>
    <t>2020.9.</t>
  </si>
  <si>
    <t>2020.10.</t>
  </si>
  <si>
    <t>2020.11.</t>
  </si>
  <si>
    <t>2020.12.</t>
  </si>
  <si>
    <t>태양광발전설비 발전량</t>
    <phoneticPr fontId="4" type="noConversion"/>
  </si>
  <si>
    <t>가좌</t>
    <phoneticPr fontId="40" type="noConversion"/>
  </si>
  <si>
    <t>칠암</t>
    <phoneticPr fontId="40" type="noConversion"/>
  </si>
  <si>
    <t>간호복합교육센터</t>
    <phoneticPr fontId="40" type="noConversion"/>
  </si>
  <si>
    <t>건물명</t>
    <phoneticPr fontId="40" type="noConversion"/>
  </si>
  <si>
    <t>태양광설비 용량</t>
    <phoneticPr fontId="40" type="noConversion"/>
  </si>
  <si>
    <t>22.68kWp</t>
    <phoneticPr fontId="40" type="noConversion"/>
  </si>
  <si>
    <t>35kWp</t>
    <phoneticPr fontId="40" type="noConversion"/>
  </si>
  <si>
    <r>
      <t>단위 : 사용량(kWh</t>
    </r>
    <r>
      <rPr>
        <b/>
        <sz val="12"/>
        <color indexed="8"/>
        <rFont val="맑은 고딕"/>
        <family val="3"/>
        <charset val="129"/>
      </rPr>
      <t>)</t>
    </r>
    <phoneticPr fontId="4" type="noConversion"/>
  </si>
  <si>
    <t>가좌</t>
    <phoneticPr fontId="40" type="noConversion"/>
  </si>
  <si>
    <t>공학7호관</t>
    <phoneticPr fontId="40" type="noConversion"/>
  </si>
  <si>
    <t>65.52kWp</t>
    <phoneticPr fontId="40" type="noConversion"/>
  </si>
  <si>
    <t>2020.4.준공</t>
    <phoneticPr fontId="40" type="noConversion"/>
  </si>
  <si>
    <t>toe</t>
    <phoneticPr fontId="40" type="noConversion"/>
  </si>
  <si>
    <t>2020년도 에너지사용량 산출 자료</t>
    <phoneticPr fontId="4" type="noConversion"/>
  </si>
  <si>
    <t>어린이집제외</t>
    <phoneticPr fontId="41" type="noConversion"/>
  </si>
  <si>
    <t>GNU컨벤션센터 적용</t>
    <phoneticPr fontId="32" type="noConversion"/>
  </si>
  <si>
    <t>2020년 포함</t>
    <phoneticPr fontId="41" type="noConversion"/>
  </si>
  <si>
    <t>GNU박물관 및 도서관</t>
    <phoneticPr fontId="32" type="noConversion"/>
  </si>
  <si>
    <r>
      <rPr>
        <b/>
        <sz val="11"/>
        <color indexed="12"/>
        <rFont val="맑은 고딕"/>
        <family val="3"/>
        <charset val="129"/>
      </rPr>
      <t>☞ 보육시설(GNU어린이집)은 기준배출량, 사용실적, 사용계획에서 영구 제외(지침 제8조-대상시설 제외)</t>
    </r>
    <phoneticPr fontId="26" type="noConversion"/>
  </si>
  <si>
    <t>&lt;2020년도&gt;</t>
    <phoneticPr fontId="2" type="noConversion"/>
  </si>
  <si>
    <t>2021년 캠퍼스별 전기사용량 및 요금 현황</t>
    <phoneticPr fontId="16" type="noConversion"/>
  </si>
  <si>
    <t>2021.1.</t>
    <phoneticPr fontId="15" type="noConversion"/>
  </si>
  <si>
    <t>2021.2.</t>
    <phoneticPr fontId="15" type="noConversion"/>
  </si>
  <si>
    <t>2021.3.</t>
  </si>
  <si>
    <t>2021.4.</t>
  </si>
  <si>
    <t>2021.5.</t>
  </si>
  <si>
    <t>2021.6.</t>
  </si>
  <si>
    <t>2021.7.</t>
  </si>
  <si>
    <t>2021.8.</t>
  </si>
  <si>
    <t>2021.9.</t>
  </si>
  <si>
    <t>2021.10.</t>
  </si>
  <si>
    <t>2021.11.</t>
  </si>
  <si>
    <t>2021.12.</t>
  </si>
  <si>
    <t>연간절감금액(원)</t>
    <phoneticPr fontId="40" type="noConversion"/>
  </si>
  <si>
    <t>계</t>
    <phoneticPr fontId="40" type="noConversion"/>
  </si>
  <si>
    <t>3개소</t>
    <phoneticPr fontId="40" type="noConversion"/>
  </si>
  <si>
    <t>연간 발전량(kWh)</t>
    <phoneticPr fontId="2" type="noConversion"/>
  </si>
  <si>
    <t>2020. 12. 31.</t>
    <phoneticPr fontId="40" type="noConversion"/>
  </si>
  <si>
    <t xml:space="preserve"> '17년</t>
  </si>
  <si>
    <t xml:space="preserve"> '18년</t>
  </si>
  <si>
    <t xml:space="preserve"> '19년</t>
  </si>
  <si>
    <t xml:space="preserve"> '20년</t>
  </si>
  <si>
    <t xml:space="preserve"> '21년</t>
  </si>
  <si>
    <t>&lt;구-경상대&gt;</t>
    <phoneticPr fontId="17" type="noConversion"/>
  </si>
  <si>
    <t>총무과</t>
    <phoneticPr fontId="41" type="noConversion"/>
  </si>
  <si>
    <t>2022년 캠퍼스별 전기사용량 및 요금 현황</t>
    <phoneticPr fontId="16" type="noConversion"/>
  </si>
  <si>
    <t>칠암(의대)</t>
    <phoneticPr fontId="2" type="noConversion"/>
  </si>
  <si>
    <t>2022.1.</t>
    <phoneticPr fontId="15" type="noConversion"/>
  </si>
  <si>
    <t>2022.2.</t>
  </si>
  <si>
    <t>2022.3.</t>
  </si>
  <si>
    <t>2022.4.</t>
  </si>
  <si>
    <t>2022.5.</t>
  </si>
  <si>
    <t>2022.6.</t>
  </si>
  <si>
    <t>2022.7.</t>
  </si>
  <si>
    <t>2022.8.</t>
  </si>
  <si>
    <t>2022.9.</t>
  </si>
  <si>
    <t>2022.10.</t>
  </si>
  <si>
    <t>2022.11.</t>
  </si>
  <si>
    <t>2022.12.</t>
  </si>
  <si>
    <t>칠암캠퍼스(5800KW)</t>
    <phoneticPr fontId="2" type="noConversion"/>
  </si>
  <si>
    <t>내동캠퍼스(900KW)</t>
    <phoneticPr fontId="2" type="noConversion"/>
  </si>
  <si>
    <t>산학협력관(800KW)</t>
    <phoneticPr fontId="2" type="noConversion"/>
  </si>
  <si>
    <t>제4생활관(500KW)</t>
    <phoneticPr fontId="16" type="noConversion"/>
  </si>
  <si>
    <t>통영캠퍼스(3450KW)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</si>
</sst>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######0.00"/>
    <numFmt numFmtId="177" formatCode="#,##0.00_ "/>
    <numFmt numFmtId="178" formatCode="#,##0_ "/>
    <numFmt numFmtId="179" formatCode="0.0%"/>
    <numFmt numFmtId="180" formatCode="#,##0_);[Red]\(#,##0\)"/>
    <numFmt numFmtId="181" formatCode="0.000%"/>
  </numFmts>
  <fonts count="95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0"/>
      <name val="Arial"/>
      <family val="2"/>
    </font>
    <font>
      <sz val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2"/>
      <color indexed="8"/>
      <name val="바탕"/>
      <family val="1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4"/>
      <color indexed="8"/>
      <name val="HY헤드라인M"/>
      <family val="1"/>
      <charset val="129"/>
    </font>
    <font>
      <sz val="8"/>
      <name val="맑은 고딕"/>
      <family val="3"/>
      <charset val="129"/>
    </font>
    <font>
      <sz val="14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9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1"/>
      <color indexed="10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12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3333FF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4"/>
      <color theme="1"/>
      <name val="HY헤드라인M"/>
      <family val="1"/>
      <charset val="129"/>
    </font>
    <font>
      <sz val="1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0"/>
      <color rgb="FFFF0000"/>
      <name val="Arial"/>
      <family val="2"/>
    </font>
    <font>
      <b/>
      <sz val="14"/>
      <color rgb="FFFF0000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rgb="FF525252"/>
      <name val="Arial"/>
      <family val="2"/>
    </font>
    <font>
      <sz val="9"/>
      <color rgb="FF5C6C84"/>
      <name val="Arial"/>
      <family val="2"/>
    </font>
    <font>
      <sz val="10"/>
      <color theme="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1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ck">
        <color indexed="64"/>
      </bottom>
      <diagonal/>
    </border>
    <border>
      <left style="hair">
        <color indexed="64"/>
      </left>
      <right/>
      <top style="medium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 style="thick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hair">
        <color rgb="FF000000"/>
      </left>
      <right style="hair">
        <color rgb="FF000000"/>
      </right>
      <top style="thin">
        <color indexed="64"/>
      </top>
      <bottom/>
      <diagonal/>
    </border>
    <border>
      <left style="hair">
        <color rgb="FF000000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indexed="64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indexed="64"/>
      </top>
      <bottom style="thin">
        <color indexed="64"/>
      </bottom>
      <diagonal/>
    </border>
  </borders>
  <cellStyleXfs count="709">
    <xf numFmtId="0" fontId="0" fillId="0" borderId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26" borderId="95" applyNumberFormat="0" applyAlignment="0" applyProtection="0">
      <alignment vertical="center"/>
    </xf>
    <xf numFmtId="0" fontId="46" fillId="26" borderId="95" applyNumberFormat="0" applyAlignment="0" applyProtection="0">
      <alignment vertical="center"/>
    </xf>
    <xf numFmtId="0" fontId="46" fillId="26" borderId="95" applyNumberFormat="0" applyAlignment="0" applyProtection="0">
      <alignment vertical="center"/>
    </xf>
    <xf numFmtId="0" fontId="46" fillId="26" borderId="95" applyNumberFormat="0" applyAlignment="0" applyProtection="0">
      <alignment vertical="center"/>
    </xf>
    <xf numFmtId="0" fontId="46" fillId="26" borderId="95" applyNumberFormat="0" applyAlignment="0" applyProtection="0">
      <alignment vertical="center"/>
    </xf>
    <xf numFmtId="0" fontId="46" fillId="26" borderId="95" applyNumberFormat="0" applyAlignment="0" applyProtection="0">
      <alignment vertical="center"/>
    </xf>
    <xf numFmtId="0" fontId="46" fillId="26" borderId="95" applyNumberFormat="0" applyAlignment="0" applyProtection="0">
      <alignment vertical="center"/>
    </xf>
    <xf numFmtId="0" fontId="46" fillId="26" borderId="95" applyNumberFormat="0" applyAlignment="0" applyProtection="0">
      <alignment vertical="center"/>
    </xf>
    <xf numFmtId="0" fontId="46" fillId="26" borderId="95" applyNumberFormat="0" applyAlignment="0" applyProtection="0">
      <alignment vertical="center"/>
    </xf>
    <xf numFmtId="0" fontId="46" fillId="26" borderId="95" applyNumberFormat="0" applyAlignment="0" applyProtection="0">
      <alignment vertical="center"/>
    </xf>
    <xf numFmtId="0" fontId="46" fillId="26" borderId="95" applyNumberFormat="0" applyAlignment="0" applyProtection="0">
      <alignment vertical="center"/>
    </xf>
    <xf numFmtId="0" fontId="46" fillId="26" borderId="95" applyNumberFormat="0" applyAlignment="0" applyProtection="0">
      <alignment vertical="center"/>
    </xf>
    <xf numFmtId="0" fontId="46" fillId="26" borderId="95" applyNumberFormat="0" applyAlignment="0" applyProtection="0">
      <alignment vertical="center"/>
    </xf>
    <xf numFmtId="0" fontId="46" fillId="26" borderId="95" applyNumberFormat="0" applyAlignment="0" applyProtection="0">
      <alignment vertical="center"/>
    </xf>
    <xf numFmtId="0" fontId="46" fillId="26" borderId="95" applyNumberFormat="0" applyAlignment="0" applyProtection="0">
      <alignment vertical="center"/>
    </xf>
    <xf numFmtId="0" fontId="46" fillId="26" borderId="95" applyNumberFormat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3" fillId="28" borderId="96" applyNumberFormat="0" applyFont="0" applyAlignment="0" applyProtection="0">
      <alignment vertical="center"/>
    </xf>
    <xf numFmtId="0" fontId="43" fillId="28" borderId="96" applyNumberFormat="0" applyFont="0" applyAlignment="0" applyProtection="0">
      <alignment vertical="center"/>
    </xf>
    <xf numFmtId="0" fontId="43" fillId="28" borderId="96" applyNumberFormat="0" applyFont="0" applyAlignment="0" applyProtection="0">
      <alignment vertical="center"/>
    </xf>
    <xf numFmtId="0" fontId="43" fillId="28" borderId="96" applyNumberFormat="0" applyFont="0" applyAlignment="0" applyProtection="0">
      <alignment vertical="center"/>
    </xf>
    <xf numFmtId="0" fontId="43" fillId="28" borderId="96" applyNumberFormat="0" applyFont="0" applyAlignment="0" applyProtection="0">
      <alignment vertical="center"/>
    </xf>
    <xf numFmtId="0" fontId="43" fillId="28" borderId="96" applyNumberFormat="0" applyFont="0" applyAlignment="0" applyProtection="0">
      <alignment vertical="center"/>
    </xf>
    <xf numFmtId="0" fontId="43" fillId="28" borderId="96" applyNumberFormat="0" applyFont="0" applyAlignment="0" applyProtection="0">
      <alignment vertical="center"/>
    </xf>
    <xf numFmtId="0" fontId="43" fillId="28" borderId="96" applyNumberFormat="0" applyFont="0" applyAlignment="0" applyProtection="0">
      <alignment vertical="center"/>
    </xf>
    <xf numFmtId="0" fontId="43" fillId="28" borderId="96" applyNumberFormat="0" applyFont="0" applyAlignment="0" applyProtection="0">
      <alignment vertical="center"/>
    </xf>
    <xf numFmtId="0" fontId="43" fillId="28" borderId="96" applyNumberFormat="0" applyFont="0" applyAlignment="0" applyProtection="0">
      <alignment vertical="center"/>
    </xf>
    <xf numFmtId="0" fontId="43" fillId="28" borderId="96" applyNumberFormat="0" applyFont="0" applyAlignment="0" applyProtection="0">
      <alignment vertical="center"/>
    </xf>
    <xf numFmtId="0" fontId="43" fillId="28" borderId="96" applyNumberFormat="0" applyFont="0" applyAlignment="0" applyProtection="0">
      <alignment vertical="center"/>
    </xf>
    <xf numFmtId="0" fontId="43" fillId="28" borderId="96" applyNumberFormat="0" applyFont="0" applyAlignment="0" applyProtection="0">
      <alignment vertical="center"/>
    </xf>
    <xf numFmtId="0" fontId="43" fillId="28" borderId="96" applyNumberFormat="0" applyFont="0" applyAlignment="0" applyProtection="0">
      <alignment vertical="center"/>
    </xf>
    <xf numFmtId="0" fontId="43" fillId="28" borderId="96" applyNumberFormat="0" applyFont="0" applyAlignment="0" applyProtection="0">
      <alignment vertical="center"/>
    </xf>
    <xf numFmtId="0" fontId="43" fillId="28" borderId="96" applyNumberFormat="0" applyFont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0" borderId="97" applyNumberFormat="0" applyAlignment="0" applyProtection="0">
      <alignment vertical="center"/>
    </xf>
    <xf numFmtId="0" fontId="50" fillId="30" borderId="97" applyNumberFormat="0" applyAlignment="0" applyProtection="0">
      <alignment vertical="center"/>
    </xf>
    <xf numFmtId="0" fontId="50" fillId="30" borderId="97" applyNumberFormat="0" applyAlignment="0" applyProtection="0">
      <alignment vertical="center"/>
    </xf>
    <xf numFmtId="0" fontId="50" fillId="30" borderId="97" applyNumberFormat="0" applyAlignment="0" applyProtection="0">
      <alignment vertical="center"/>
    </xf>
    <xf numFmtId="0" fontId="50" fillId="30" borderId="97" applyNumberFormat="0" applyAlignment="0" applyProtection="0">
      <alignment vertical="center"/>
    </xf>
    <xf numFmtId="0" fontId="50" fillId="30" borderId="97" applyNumberFormat="0" applyAlignment="0" applyProtection="0">
      <alignment vertical="center"/>
    </xf>
    <xf numFmtId="0" fontId="50" fillId="30" borderId="97" applyNumberFormat="0" applyAlignment="0" applyProtection="0">
      <alignment vertical="center"/>
    </xf>
    <xf numFmtId="0" fontId="50" fillId="30" borderId="97" applyNumberFormat="0" applyAlignment="0" applyProtection="0">
      <alignment vertical="center"/>
    </xf>
    <xf numFmtId="0" fontId="50" fillId="30" borderId="97" applyNumberFormat="0" applyAlignment="0" applyProtection="0">
      <alignment vertical="center"/>
    </xf>
    <xf numFmtId="0" fontId="50" fillId="30" borderId="97" applyNumberFormat="0" applyAlignment="0" applyProtection="0">
      <alignment vertical="center"/>
    </xf>
    <xf numFmtId="0" fontId="50" fillId="30" borderId="97" applyNumberFormat="0" applyAlignment="0" applyProtection="0">
      <alignment vertical="center"/>
    </xf>
    <xf numFmtId="0" fontId="50" fillId="30" borderId="97" applyNumberFormat="0" applyAlignment="0" applyProtection="0">
      <alignment vertical="center"/>
    </xf>
    <xf numFmtId="0" fontId="50" fillId="30" borderId="97" applyNumberFormat="0" applyAlignment="0" applyProtection="0">
      <alignment vertical="center"/>
    </xf>
    <xf numFmtId="0" fontId="50" fillId="30" borderId="97" applyNumberFormat="0" applyAlignment="0" applyProtection="0">
      <alignment vertical="center"/>
    </xf>
    <xf numFmtId="0" fontId="50" fillId="30" borderId="97" applyNumberFormat="0" applyAlignment="0" applyProtection="0">
      <alignment vertical="center"/>
    </xf>
    <xf numFmtId="0" fontId="50" fillId="30" borderId="97" applyNumberFormat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" fillId="0" borderId="0" quotePrefix="1">
      <protection locked="0"/>
    </xf>
    <xf numFmtId="41" fontId="43" fillId="0" borderId="0" applyFont="0" applyFill="0" applyBorder="0" applyAlignment="0" applyProtection="0">
      <alignment vertical="center"/>
    </xf>
    <xf numFmtId="41" fontId="3" fillId="0" borderId="0" quotePrefix="1">
      <protection locked="0"/>
    </xf>
    <xf numFmtId="41" fontId="43" fillId="0" borderId="0" applyFon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51" fillId="0" borderId="98" applyNumberFormat="0" applyFill="0" applyAlignment="0" applyProtection="0">
      <alignment vertical="center"/>
    </xf>
    <xf numFmtId="0" fontId="51" fillId="0" borderId="98" applyNumberFormat="0" applyFill="0" applyAlignment="0" applyProtection="0">
      <alignment vertical="center"/>
    </xf>
    <xf numFmtId="0" fontId="51" fillId="0" borderId="98" applyNumberFormat="0" applyFill="0" applyAlignment="0" applyProtection="0">
      <alignment vertical="center"/>
    </xf>
    <xf numFmtId="0" fontId="51" fillId="0" borderId="98" applyNumberFormat="0" applyFill="0" applyAlignment="0" applyProtection="0">
      <alignment vertical="center"/>
    </xf>
    <xf numFmtId="0" fontId="51" fillId="0" borderId="98" applyNumberFormat="0" applyFill="0" applyAlignment="0" applyProtection="0">
      <alignment vertical="center"/>
    </xf>
    <xf numFmtId="0" fontId="51" fillId="0" borderId="98" applyNumberFormat="0" applyFill="0" applyAlignment="0" applyProtection="0">
      <alignment vertical="center"/>
    </xf>
    <xf numFmtId="0" fontId="51" fillId="0" borderId="98" applyNumberFormat="0" applyFill="0" applyAlignment="0" applyProtection="0">
      <alignment vertical="center"/>
    </xf>
    <xf numFmtId="0" fontId="51" fillId="0" borderId="98" applyNumberFormat="0" applyFill="0" applyAlignment="0" applyProtection="0">
      <alignment vertical="center"/>
    </xf>
    <xf numFmtId="0" fontId="51" fillId="0" borderId="98" applyNumberFormat="0" applyFill="0" applyAlignment="0" applyProtection="0">
      <alignment vertical="center"/>
    </xf>
    <xf numFmtId="0" fontId="51" fillId="0" borderId="98" applyNumberFormat="0" applyFill="0" applyAlignment="0" applyProtection="0">
      <alignment vertical="center"/>
    </xf>
    <xf numFmtId="0" fontId="51" fillId="0" borderId="98" applyNumberFormat="0" applyFill="0" applyAlignment="0" applyProtection="0">
      <alignment vertical="center"/>
    </xf>
    <xf numFmtId="0" fontId="51" fillId="0" borderId="98" applyNumberFormat="0" applyFill="0" applyAlignment="0" applyProtection="0">
      <alignment vertical="center"/>
    </xf>
    <xf numFmtId="0" fontId="51" fillId="0" borderId="98" applyNumberFormat="0" applyFill="0" applyAlignment="0" applyProtection="0">
      <alignment vertical="center"/>
    </xf>
    <xf numFmtId="0" fontId="51" fillId="0" borderId="98" applyNumberFormat="0" applyFill="0" applyAlignment="0" applyProtection="0">
      <alignment vertical="center"/>
    </xf>
    <xf numFmtId="0" fontId="51" fillId="0" borderId="98" applyNumberFormat="0" applyFill="0" applyAlignment="0" applyProtection="0">
      <alignment vertical="center"/>
    </xf>
    <xf numFmtId="0" fontId="51" fillId="0" borderId="98" applyNumberFormat="0" applyFill="0" applyAlignment="0" applyProtection="0">
      <alignment vertical="center"/>
    </xf>
    <xf numFmtId="0" fontId="52" fillId="0" borderId="99" applyNumberFormat="0" applyFill="0" applyAlignment="0" applyProtection="0">
      <alignment vertical="center"/>
    </xf>
    <xf numFmtId="0" fontId="52" fillId="0" borderId="99" applyNumberFormat="0" applyFill="0" applyAlignment="0" applyProtection="0">
      <alignment vertical="center"/>
    </xf>
    <xf numFmtId="0" fontId="52" fillId="0" borderId="99" applyNumberFormat="0" applyFill="0" applyAlignment="0" applyProtection="0">
      <alignment vertical="center"/>
    </xf>
    <xf numFmtId="0" fontId="52" fillId="0" borderId="99" applyNumberFormat="0" applyFill="0" applyAlignment="0" applyProtection="0">
      <alignment vertical="center"/>
    </xf>
    <xf numFmtId="0" fontId="52" fillId="0" borderId="99" applyNumberFormat="0" applyFill="0" applyAlignment="0" applyProtection="0">
      <alignment vertical="center"/>
    </xf>
    <xf numFmtId="0" fontId="52" fillId="0" borderId="99" applyNumberFormat="0" applyFill="0" applyAlignment="0" applyProtection="0">
      <alignment vertical="center"/>
    </xf>
    <xf numFmtId="0" fontId="52" fillId="0" borderId="99" applyNumberFormat="0" applyFill="0" applyAlignment="0" applyProtection="0">
      <alignment vertical="center"/>
    </xf>
    <xf numFmtId="0" fontId="52" fillId="0" borderId="99" applyNumberFormat="0" applyFill="0" applyAlignment="0" applyProtection="0">
      <alignment vertical="center"/>
    </xf>
    <xf numFmtId="0" fontId="52" fillId="0" borderId="99" applyNumberFormat="0" applyFill="0" applyAlignment="0" applyProtection="0">
      <alignment vertical="center"/>
    </xf>
    <xf numFmtId="0" fontId="52" fillId="0" borderId="99" applyNumberFormat="0" applyFill="0" applyAlignment="0" applyProtection="0">
      <alignment vertical="center"/>
    </xf>
    <xf numFmtId="0" fontId="52" fillId="0" borderId="99" applyNumberFormat="0" applyFill="0" applyAlignment="0" applyProtection="0">
      <alignment vertical="center"/>
    </xf>
    <xf numFmtId="0" fontId="52" fillId="0" borderId="99" applyNumberFormat="0" applyFill="0" applyAlignment="0" applyProtection="0">
      <alignment vertical="center"/>
    </xf>
    <xf numFmtId="0" fontId="52" fillId="0" borderId="99" applyNumberFormat="0" applyFill="0" applyAlignment="0" applyProtection="0">
      <alignment vertical="center"/>
    </xf>
    <xf numFmtId="0" fontId="52" fillId="0" borderId="99" applyNumberFormat="0" applyFill="0" applyAlignment="0" applyProtection="0">
      <alignment vertical="center"/>
    </xf>
    <xf numFmtId="0" fontId="52" fillId="0" borderId="99" applyNumberFormat="0" applyFill="0" applyAlignment="0" applyProtection="0">
      <alignment vertical="center"/>
    </xf>
    <xf numFmtId="0" fontId="52" fillId="0" borderId="99" applyNumberFormat="0" applyFill="0" applyAlignment="0" applyProtection="0">
      <alignment vertical="center"/>
    </xf>
    <xf numFmtId="0" fontId="53" fillId="31" borderId="95" applyNumberFormat="0" applyAlignment="0" applyProtection="0">
      <alignment vertical="center"/>
    </xf>
    <xf numFmtId="0" fontId="53" fillId="31" borderId="95" applyNumberFormat="0" applyAlignment="0" applyProtection="0">
      <alignment vertical="center"/>
    </xf>
    <xf numFmtId="0" fontId="53" fillId="31" borderId="95" applyNumberFormat="0" applyAlignment="0" applyProtection="0">
      <alignment vertical="center"/>
    </xf>
    <xf numFmtId="0" fontId="53" fillId="31" borderId="95" applyNumberFormat="0" applyAlignment="0" applyProtection="0">
      <alignment vertical="center"/>
    </xf>
    <xf numFmtId="0" fontId="53" fillId="31" borderId="95" applyNumberFormat="0" applyAlignment="0" applyProtection="0">
      <alignment vertical="center"/>
    </xf>
    <xf numFmtId="0" fontId="53" fillId="31" borderId="95" applyNumberFormat="0" applyAlignment="0" applyProtection="0">
      <alignment vertical="center"/>
    </xf>
    <xf numFmtId="0" fontId="53" fillId="31" borderId="95" applyNumberFormat="0" applyAlignment="0" applyProtection="0">
      <alignment vertical="center"/>
    </xf>
    <xf numFmtId="0" fontId="53" fillId="31" borderId="95" applyNumberFormat="0" applyAlignment="0" applyProtection="0">
      <alignment vertical="center"/>
    </xf>
    <xf numFmtId="0" fontId="53" fillId="31" borderId="95" applyNumberFormat="0" applyAlignment="0" applyProtection="0">
      <alignment vertical="center"/>
    </xf>
    <xf numFmtId="0" fontId="53" fillId="31" borderId="95" applyNumberFormat="0" applyAlignment="0" applyProtection="0">
      <alignment vertical="center"/>
    </xf>
    <xf numFmtId="0" fontId="53" fillId="31" borderId="95" applyNumberFormat="0" applyAlignment="0" applyProtection="0">
      <alignment vertical="center"/>
    </xf>
    <xf numFmtId="0" fontId="53" fillId="31" borderId="95" applyNumberFormat="0" applyAlignment="0" applyProtection="0">
      <alignment vertical="center"/>
    </xf>
    <xf numFmtId="0" fontId="53" fillId="31" borderId="95" applyNumberFormat="0" applyAlignment="0" applyProtection="0">
      <alignment vertical="center"/>
    </xf>
    <xf numFmtId="0" fontId="53" fillId="31" borderId="95" applyNumberFormat="0" applyAlignment="0" applyProtection="0">
      <alignment vertical="center"/>
    </xf>
    <xf numFmtId="0" fontId="53" fillId="31" borderId="95" applyNumberFormat="0" applyAlignment="0" applyProtection="0">
      <alignment vertical="center"/>
    </xf>
    <xf numFmtId="0" fontId="53" fillId="31" borderId="95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100" applyNumberFormat="0" applyFill="0" applyAlignment="0" applyProtection="0">
      <alignment vertical="center"/>
    </xf>
    <xf numFmtId="0" fontId="55" fillId="0" borderId="100" applyNumberFormat="0" applyFill="0" applyAlignment="0" applyProtection="0">
      <alignment vertical="center"/>
    </xf>
    <xf numFmtId="0" fontId="55" fillId="0" borderId="100" applyNumberFormat="0" applyFill="0" applyAlignment="0" applyProtection="0">
      <alignment vertical="center"/>
    </xf>
    <xf numFmtId="0" fontId="55" fillId="0" borderId="100" applyNumberFormat="0" applyFill="0" applyAlignment="0" applyProtection="0">
      <alignment vertical="center"/>
    </xf>
    <xf numFmtId="0" fontId="55" fillId="0" borderId="100" applyNumberFormat="0" applyFill="0" applyAlignment="0" applyProtection="0">
      <alignment vertical="center"/>
    </xf>
    <xf numFmtId="0" fontId="55" fillId="0" borderId="100" applyNumberFormat="0" applyFill="0" applyAlignment="0" applyProtection="0">
      <alignment vertical="center"/>
    </xf>
    <xf numFmtId="0" fontId="55" fillId="0" borderId="100" applyNumberFormat="0" applyFill="0" applyAlignment="0" applyProtection="0">
      <alignment vertical="center"/>
    </xf>
    <xf numFmtId="0" fontId="55" fillId="0" borderId="100" applyNumberFormat="0" applyFill="0" applyAlignment="0" applyProtection="0">
      <alignment vertical="center"/>
    </xf>
    <xf numFmtId="0" fontId="55" fillId="0" borderId="100" applyNumberFormat="0" applyFill="0" applyAlignment="0" applyProtection="0">
      <alignment vertical="center"/>
    </xf>
    <xf numFmtId="0" fontId="55" fillId="0" borderId="100" applyNumberFormat="0" applyFill="0" applyAlignment="0" applyProtection="0">
      <alignment vertical="center"/>
    </xf>
    <xf numFmtId="0" fontId="55" fillId="0" borderId="100" applyNumberFormat="0" applyFill="0" applyAlignment="0" applyProtection="0">
      <alignment vertical="center"/>
    </xf>
    <xf numFmtId="0" fontId="55" fillId="0" borderId="100" applyNumberFormat="0" applyFill="0" applyAlignment="0" applyProtection="0">
      <alignment vertical="center"/>
    </xf>
    <xf numFmtId="0" fontId="55" fillId="0" borderId="100" applyNumberFormat="0" applyFill="0" applyAlignment="0" applyProtection="0">
      <alignment vertical="center"/>
    </xf>
    <xf numFmtId="0" fontId="55" fillId="0" borderId="100" applyNumberFormat="0" applyFill="0" applyAlignment="0" applyProtection="0">
      <alignment vertical="center"/>
    </xf>
    <xf numFmtId="0" fontId="55" fillId="0" borderId="100" applyNumberFormat="0" applyFill="0" applyAlignment="0" applyProtection="0">
      <alignment vertical="center"/>
    </xf>
    <xf numFmtId="0" fontId="55" fillId="0" borderId="100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6" fillId="0" borderId="101" applyNumberFormat="0" applyFill="0" applyAlignment="0" applyProtection="0">
      <alignment vertical="center"/>
    </xf>
    <xf numFmtId="0" fontId="56" fillId="0" borderId="101" applyNumberFormat="0" applyFill="0" applyAlignment="0" applyProtection="0">
      <alignment vertical="center"/>
    </xf>
    <xf numFmtId="0" fontId="56" fillId="0" borderId="101" applyNumberFormat="0" applyFill="0" applyAlignment="0" applyProtection="0">
      <alignment vertical="center"/>
    </xf>
    <xf numFmtId="0" fontId="56" fillId="0" borderId="101" applyNumberFormat="0" applyFill="0" applyAlignment="0" applyProtection="0">
      <alignment vertical="center"/>
    </xf>
    <xf numFmtId="0" fontId="56" fillId="0" borderId="101" applyNumberFormat="0" applyFill="0" applyAlignment="0" applyProtection="0">
      <alignment vertical="center"/>
    </xf>
    <xf numFmtId="0" fontId="56" fillId="0" borderId="101" applyNumberFormat="0" applyFill="0" applyAlignment="0" applyProtection="0">
      <alignment vertical="center"/>
    </xf>
    <xf numFmtId="0" fontId="56" fillId="0" borderId="101" applyNumberFormat="0" applyFill="0" applyAlignment="0" applyProtection="0">
      <alignment vertical="center"/>
    </xf>
    <xf numFmtId="0" fontId="56" fillId="0" borderId="101" applyNumberFormat="0" applyFill="0" applyAlignment="0" applyProtection="0">
      <alignment vertical="center"/>
    </xf>
    <xf numFmtId="0" fontId="56" fillId="0" borderId="101" applyNumberFormat="0" applyFill="0" applyAlignment="0" applyProtection="0">
      <alignment vertical="center"/>
    </xf>
    <xf numFmtId="0" fontId="56" fillId="0" borderId="101" applyNumberFormat="0" applyFill="0" applyAlignment="0" applyProtection="0">
      <alignment vertical="center"/>
    </xf>
    <xf numFmtId="0" fontId="56" fillId="0" borderId="101" applyNumberFormat="0" applyFill="0" applyAlignment="0" applyProtection="0">
      <alignment vertical="center"/>
    </xf>
    <xf numFmtId="0" fontId="56" fillId="0" borderId="101" applyNumberFormat="0" applyFill="0" applyAlignment="0" applyProtection="0">
      <alignment vertical="center"/>
    </xf>
    <xf numFmtId="0" fontId="56" fillId="0" borderId="101" applyNumberFormat="0" applyFill="0" applyAlignment="0" applyProtection="0">
      <alignment vertical="center"/>
    </xf>
    <xf numFmtId="0" fontId="56" fillId="0" borderId="101" applyNumberFormat="0" applyFill="0" applyAlignment="0" applyProtection="0">
      <alignment vertical="center"/>
    </xf>
    <xf numFmtId="0" fontId="56" fillId="0" borderId="101" applyNumberFormat="0" applyFill="0" applyAlignment="0" applyProtection="0">
      <alignment vertical="center"/>
    </xf>
    <xf numFmtId="0" fontId="56" fillId="0" borderId="101" applyNumberFormat="0" applyFill="0" applyAlignment="0" applyProtection="0">
      <alignment vertical="center"/>
    </xf>
    <xf numFmtId="0" fontId="57" fillId="0" borderId="102" applyNumberFormat="0" applyFill="0" applyAlignment="0" applyProtection="0">
      <alignment vertical="center"/>
    </xf>
    <xf numFmtId="0" fontId="57" fillId="0" borderId="102" applyNumberFormat="0" applyFill="0" applyAlignment="0" applyProtection="0">
      <alignment vertical="center"/>
    </xf>
    <xf numFmtId="0" fontId="57" fillId="0" borderId="102" applyNumberFormat="0" applyFill="0" applyAlignment="0" applyProtection="0">
      <alignment vertical="center"/>
    </xf>
    <xf numFmtId="0" fontId="57" fillId="0" borderId="102" applyNumberFormat="0" applyFill="0" applyAlignment="0" applyProtection="0">
      <alignment vertical="center"/>
    </xf>
    <xf numFmtId="0" fontId="57" fillId="0" borderId="102" applyNumberFormat="0" applyFill="0" applyAlignment="0" applyProtection="0">
      <alignment vertical="center"/>
    </xf>
    <xf numFmtId="0" fontId="57" fillId="0" borderId="102" applyNumberFormat="0" applyFill="0" applyAlignment="0" applyProtection="0">
      <alignment vertical="center"/>
    </xf>
    <xf numFmtId="0" fontId="57" fillId="0" borderId="102" applyNumberFormat="0" applyFill="0" applyAlignment="0" applyProtection="0">
      <alignment vertical="center"/>
    </xf>
    <xf numFmtId="0" fontId="57" fillId="0" borderId="102" applyNumberFormat="0" applyFill="0" applyAlignment="0" applyProtection="0">
      <alignment vertical="center"/>
    </xf>
    <xf numFmtId="0" fontId="57" fillId="0" borderId="102" applyNumberFormat="0" applyFill="0" applyAlignment="0" applyProtection="0">
      <alignment vertical="center"/>
    </xf>
    <xf numFmtId="0" fontId="57" fillId="0" borderId="102" applyNumberFormat="0" applyFill="0" applyAlignment="0" applyProtection="0">
      <alignment vertical="center"/>
    </xf>
    <xf numFmtId="0" fontId="57" fillId="0" borderId="102" applyNumberFormat="0" applyFill="0" applyAlignment="0" applyProtection="0">
      <alignment vertical="center"/>
    </xf>
    <xf numFmtId="0" fontId="57" fillId="0" borderId="102" applyNumberFormat="0" applyFill="0" applyAlignment="0" applyProtection="0">
      <alignment vertical="center"/>
    </xf>
    <xf numFmtId="0" fontId="57" fillId="0" borderId="102" applyNumberFormat="0" applyFill="0" applyAlignment="0" applyProtection="0">
      <alignment vertical="center"/>
    </xf>
    <xf numFmtId="0" fontId="57" fillId="0" borderId="102" applyNumberFormat="0" applyFill="0" applyAlignment="0" applyProtection="0">
      <alignment vertical="center"/>
    </xf>
    <xf numFmtId="0" fontId="57" fillId="0" borderId="102" applyNumberFormat="0" applyFill="0" applyAlignment="0" applyProtection="0">
      <alignment vertical="center"/>
    </xf>
    <xf numFmtId="0" fontId="57" fillId="0" borderId="102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9" fillId="26" borderId="103" applyNumberFormat="0" applyAlignment="0" applyProtection="0">
      <alignment vertical="center"/>
    </xf>
    <xf numFmtId="0" fontId="59" fillId="26" borderId="103" applyNumberFormat="0" applyAlignment="0" applyProtection="0">
      <alignment vertical="center"/>
    </xf>
    <xf numFmtId="0" fontId="59" fillId="26" borderId="103" applyNumberFormat="0" applyAlignment="0" applyProtection="0">
      <alignment vertical="center"/>
    </xf>
    <xf numFmtId="0" fontId="59" fillId="26" borderId="103" applyNumberFormat="0" applyAlignment="0" applyProtection="0">
      <alignment vertical="center"/>
    </xf>
    <xf numFmtId="0" fontId="59" fillId="26" borderId="103" applyNumberFormat="0" applyAlignment="0" applyProtection="0">
      <alignment vertical="center"/>
    </xf>
    <xf numFmtId="0" fontId="59" fillId="26" borderId="103" applyNumberFormat="0" applyAlignment="0" applyProtection="0">
      <alignment vertical="center"/>
    </xf>
    <xf numFmtId="0" fontId="59" fillId="26" borderId="103" applyNumberFormat="0" applyAlignment="0" applyProtection="0">
      <alignment vertical="center"/>
    </xf>
    <xf numFmtId="0" fontId="59" fillId="26" borderId="103" applyNumberFormat="0" applyAlignment="0" applyProtection="0">
      <alignment vertical="center"/>
    </xf>
    <xf numFmtId="0" fontId="59" fillId="26" borderId="103" applyNumberFormat="0" applyAlignment="0" applyProtection="0">
      <alignment vertical="center"/>
    </xf>
    <xf numFmtId="0" fontId="59" fillId="26" borderId="103" applyNumberFormat="0" applyAlignment="0" applyProtection="0">
      <alignment vertical="center"/>
    </xf>
    <xf numFmtId="0" fontId="59" fillId="26" borderId="103" applyNumberFormat="0" applyAlignment="0" applyProtection="0">
      <alignment vertical="center"/>
    </xf>
    <xf numFmtId="0" fontId="59" fillId="26" borderId="103" applyNumberFormat="0" applyAlignment="0" applyProtection="0">
      <alignment vertical="center"/>
    </xf>
    <xf numFmtId="0" fontId="59" fillId="26" borderId="103" applyNumberFormat="0" applyAlignment="0" applyProtection="0">
      <alignment vertical="center"/>
    </xf>
    <xf numFmtId="0" fontId="59" fillId="26" borderId="103" applyNumberFormat="0" applyAlignment="0" applyProtection="0">
      <alignment vertical="center"/>
    </xf>
    <xf numFmtId="0" fontId="59" fillId="26" borderId="103" applyNumberFormat="0" applyAlignment="0" applyProtection="0">
      <alignment vertical="center"/>
    </xf>
    <xf numFmtId="0" fontId="59" fillId="26" borderId="103" applyNumberFormat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0" fontId="27" fillId="0" borderId="0" applyFill="0" applyProtection="0"/>
    <xf numFmtId="0" fontId="1" fillId="0" borderId="0" applyFill="0" applyProtection="0"/>
    <xf numFmtId="0" fontId="43" fillId="0" borderId="0">
      <alignment vertical="center"/>
    </xf>
    <xf numFmtId="0" fontId="33" fillId="0" borderId="0" applyFill="0" applyProtection="0"/>
    <xf numFmtId="0" fontId="1" fillId="0" borderId="0" applyFill="0" applyProtection="0"/>
    <xf numFmtId="0" fontId="43" fillId="0" borderId="0">
      <alignment vertical="center"/>
    </xf>
    <xf numFmtId="0" fontId="43" fillId="0" borderId="0">
      <alignment vertical="center"/>
    </xf>
    <xf numFmtId="0" fontId="37" fillId="0" borderId="0" applyFill="0" applyProtection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3" fillId="0" borderId="0"/>
    <xf numFmtId="0" fontId="43" fillId="0" borderId="0">
      <alignment vertical="center"/>
    </xf>
    <xf numFmtId="0" fontId="43" fillId="0" borderId="0">
      <alignment vertical="center"/>
    </xf>
    <xf numFmtId="0" fontId="3" fillId="0" borderId="0"/>
    <xf numFmtId="0" fontId="8" fillId="0" borderId="0"/>
    <xf numFmtId="0" fontId="43" fillId="0" borderId="0">
      <alignment vertical="center"/>
    </xf>
    <xf numFmtId="0" fontId="1" fillId="0" borderId="0" applyFill="0" applyProtection="0"/>
    <xf numFmtId="0" fontId="43" fillId="0" borderId="0">
      <alignment vertical="center"/>
    </xf>
    <xf numFmtId="0" fontId="7" fillId="0" borderId="0" applyFill="0" applyProtection="0"/>
    <xf numFmtId="0" fontId="1" fillId="0" borderId="0" applyFill="0" applyProtection="0"/>
    <xf numFmtId="0" fontId="43" fillId="0" borderId="0">
      <alignment vertical="center"/>
    </xf>
    <xf numFmtId="0" fontId="9" fillId="0" borderId="0" applyFill="0" applyProtection="0"/>
    <xf numFmtId="0" fontId="1" fillId="0" borderId="0" applyFill="0" applyProtection="0"/>
    <xf numFmtId="0" fontId="1" fillId="0" borderId="0" applyFill="0" applyProtection="0"/>
    <xf numFmtId="0" fontId="43" fillId="0" borderId="0">
      <alignment vertical="center"/>
    </xf>
    <xf numFmtId="0" fontId="10" fillId="0" borderId="0" applyFill="0" applyProtection="0"/>
    <xf numFmtId="0" fontId="1" fillId="0" borderId="0" applyFill="0" applyProtection="0"/>
    <xf numFmtId="0" fontId="43" fillId="0" borderId="0">
      <alignment vertical="center"/>
    </xf>
    <xf numFmtId="0" fontId="43" fillId="0" borderId="0">
      <alignment vertical="center"/>
    </xf>
    <xf numFmtId="0" fontId="23" fillId="0" borderId="0" applyFill="0" applyProtection="0"/>
    <xf numFmtId="0" fontId="1" fillId="0" borderId="0" applyFill="0" applyProtection="0"/>
    <xf numFmtId="0" fontId="43" fillId="0" borderId="0">
      <alignment vertical="center"/>
    </xf>
  </cellStyleXfs>
  <cellXfs count="541">
    <xf numFmtId="0" fontId="0" fillId="0" borderId="0" xfId="0">
      <alignment vertical="center"/>
    </xf>
    <xf numFmtId="0" fontId="0" fillId="0" borderId="0" xfId="0" applyFont="1">
      <alignment vertical="center"/>
    </xf>
    <xf numFmtId="0" fontId="52" fillId="0" borderId="0" xfId="0" applyFont="1">
      <alignment vertical="center"/>
    </xf>
    <xf numFmtId="3" fontId="0" fillId="0" borderId="0" xfId="0" applyNumberFormat="1">
      <alignment vertical="center"/>
    </xf>
    <xf numFmtId="0" fontId="60" fillId="0" borderId="0" xfId="0" applyFont="1" applyAlignment="1">
      <alignment horizontal="right" vertical="center"/>
    </xf>
    <xf numFmtId="0" fontId="61" fillId="0" borderId="0" xfId="0" applyFont="1">
      <alignment vertical="center"/>
    </xf>
    <xf numFmtId="3" fontId="62" fillId="0" borderId="1" xfId="0" applyNumberFormat="1" applyFont="1" applyBorder="1" applyAlignment="1">
      <alignment horizontal="right" vertical="center" wrapText="1"/>
    </xf>
    <xf numFmtId="3" fontId="63" fillId="0" borderId="2" xfId="0" applyNumberFormat="1" applyFont="1" applyBorder="1">
      <alignment vertical="center"/>
    </xf>
    <xf numFmtId="0" fontId="64" fillId="0" borderId="3" xfId="0" applyFont="1" applyBorder="1" applyAlignment="1">
      <alignment horizontal="center" vertical="distributed"/>
    </xf>
    <xf numFmtId="0" fontId="65" fillId="0" borderId="4" xfId="0" applyFont="1" applyBorder="1" applyAlignment="1">
      <alignment horizontal="center" vertical="distributed"/>
    </xf>
    <xf numFmtId="0" fontId="63" fillId="0" borderId="5" xfId="0" applyFont="1" applyBorder="1" applyAlignment="1">
      <alignment horizontal="center" vertical="distributed"/>
    </xf>
    <xf numFmtId="0" fontId="64" fillId="0" borderId="6" xfId="0" applyFont="1" applyBorder="1" applyAlignment="1">
      <alignment horizontal="center" vertical="distributed"/>
    </xf>
    <xf numFmtId="0" fontId="63" fillId="0" borderId="7" xfId="0" applyFont="1" applyBorder="1" applyAlignment="1">
      <alignment horizontal="center" vertical="distributed"/>
    </xf>
    <xf numFmtId="0" fontId="64" fillId="0" borderId="8" xfId="0" applyFont="1" applyBorder="1" applyAlignment="1">
      <alignment horizontal="center" vertical="distributed"/>
    </xf>
    <xf numFmtId="0" fontId="64" fillId="0" borderId="5" xfId="0" applyFont="1" applyBorder="1" applyAlignment="1">
      <alignment horizontal="center" vertical="distributed"/>
    </xf>
    <xf numFmtId="3" fontId="62" fillId="0" borderId="9" xfId="0" applyNumberFormat="1" applyFont="1" applyBorder="1">
      <alignment vertical="center"/>
    </xf>
    <xf numFmtId="0" fontId="66" fillId="0" borderId="0" xfId="0" applyFont="1">
      <alignment vertical="center"/>
    </xf>
    <xf numFmtId="180" fontId="66" fillId="0" borderId="0" xfId="0" applyNumberFormat="1" applyFont="1">
      <alignment vertical="center"/>
    </xf>
    <xf numFmtId="9" fontId="61" fillId="0" borderId="0" xfId="0" applyNumberFormat="1" applyFont="1">
      <alignment vertical="center"/>
    </xf>
    <xf numFmtId="180" fontId="67" fillId="0" borderId="0" xfId="0" applyNumberFormat="1" applyFont="1">
      <alignment vertical="center"/>
    </xf>
    <xf numFmtId="0" fontId="64" fillId="0" borderId="10" xfId="0" applyFont="1" applyFill="1" applyBorder="1" applyAlignment="1">
      <alignment horizontal="center" vertical="distributed"/>
    </xf>
    <xf numFmtId="0" fontId="68" fillId="0" borderId="0" xfId="0" applyFont="1">
      <alignment vertical="center"/>
    </xf>
    <xf numFmtId="18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5" fillId="33" borderId="11" xfId="0" applyFont="1" applyFill="1" applyBorder="1" applyAlignment="1">
      <alignment horizontal="center" vertical="distributed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177" fontId="0" fillId="0" borderId="12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177" fontId="52" fillId="0" borderId="15" xfId="0" applyNumberFormat="1" applyFont="1" applyBorder="1">
      <alignment vertical="center"/>
    </xf>
    <xf numFmtId="177" fontId="52" fillId="0" borderId="16" xfId="0" applyNumberFormat="1" applyFont="1" applyBorder="1">
      <alignment vertical="center"/>
    </xf>
    <xf numFmtId="0" fontId="69" fillId="0" borderId="0" xfId="688" applyFont="1">
      <alignment vertical="center"/>
    </xf>
    <xf numFmtId="0" fontId="43" fillId="0" borderId="0" xfId="688">
      <alignment vertical="center"/>
    </xf>
    <xf numFmtId="0" fontId="66" fillId="34" borderId="11" xfId="688" applyFont="1" applyFill="1" applyBorder="1" applyAlignment="1">
      <alignment horizontal="center" vertical="center" wrapText="1"/>
    </xf>
    <xf numFmtId="0" fontId="66" fillId="0" borderId="11" xfId="688" applyFont="1" applyBorder="1" applyAlignment="1">
      <alignment horizontal="center" vertical="center"/>
    </xf>
    <xf numFmtId="180" fontId="67" fillId="0" borderId="11" xfId="688" applyNumberFormat="1" applyFont="1" applyFill="1" applyBorder="1" applyAlignment="1">
      <alignment horizontal="right" vertical="center" wrapText="1"/>
    </xf>
    <xf numFmtId="180" fontId="67" fillId="0" borderId="11" xfId="688" applyNumberFormat="1" applyFont="1" applyBorder="1" applyAlignment="1">
      <alignment horizontal="right" vertical="center" wrapText="1"/>
    </xf>
    <xf numFmtId="180" fontId="66" fillId="0" borderId="11" xfId="688" applyNumberFormat="1" applyFont="1" applyBorder="1">
      <alignment vertical="center"/>
    </xf>
    <xf numFmtId="176" fontId="66" fillId="0" borderId="11" xfId="705" applyNumberFormat="1" applyFont="1" applyBorder="1" applyAlignment="1">
      <alignment horizontal="center" vertical="center" wrapText="1"/>
    </xf>
    <xf numFmtId="180" fontId="43" fillId="0" borderId="0" xfId="688" applyNumberFormat="1">
      <alignment vertical="center"/>
    </xf>
    <xf numFmtId="0" fontId="0" fillId="0" borderId="0" xfId="0" quotePrefix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0" fontId="0" fillId="0" borderId="17" xfId="0" quotePrefix="1" applyBorder="1" applyAlignment="1">
      <alignment horizontal="center" vertical="center"/>
    </xf>
    <xf numFmtId="179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17" xfId="0" quotePrefix="1" applyNumberFormat="1" applyBorder="1" applyAlignment="1">
      <alignment horizontal="center" vertical="center"/>
    </xf>
    <xf numFmtId="0" fontId="66" fillId="34" borderId="11" xfId="688" applyFont="1" applyFill="1" applyBorder="1" applyAlignment="1">
      <alignment horizontal="center" vertical="center" wrapText="1"/>
    </xf>
    <xf numFmtId="0" fontId="43" fillId="0" borderId="11" xfId="688" applyFont="1" applyBorder="1" applyAlignment="1">
      <alignment horizontal="center" vertical="center"/>
    </xf>
    <xf numFmtId="180" fontId="70" fillId="0" borderId="11" xfId="688" applyNumberFormat="1" applyFont="1" applyFill="1" applyBorder="1" applyAlignment="1">
      <alignment horizontal="right" vertical="center" wrapText="1"/>
    </xf>
    <xf numFmtId="180" fontId="70" fillId="0" borderId="11" xfId="688" applyNumberFormat="1" applyFont="1" applyBorder="1" applyAlignment="1">
      <alignment horizontal="right" vertical="center" wrapText="1"/>
    </xf>
    <xf numFmtId="180" fontId="43" fillId="0" borderId="11" xfId="688" applyNumberFormat="1" applyFont="1" applyBorder="1">
      <alignment vertical="center"/>
    </xf>
    <xf numFmtId="180" fontId="70" fillId="0" borderId="11" xfId="688" applyNumberFormat="1" applyFont="1" applyFill="1" applyBorder="1" applyAlignment="1">
      <alignment horizontal="center" vertical="center" wrapText="1"/>
    </xf>
    <xf numFmtId="180" fontId="43" fillId="0" borderId="11" xfId="688" applyNumberFormat="1" applyFont="1" applyBorder="1" applyAlignment="1">
      <alignment horizontal="center" vertical="center"/>
    </xf>
    <xf numFmtId="0" fontId="43" fillId="0" borderId="0" xfId="688" applyAlignment="1">
      <alignment horizontal="center" vertical="center"/>
    </xf>
    <xf numFmtId="180" fontId="70" fillId="0" borderId="11" xfId="688" applyNumberFormat="1" applyFont="1" applyBorder="1" applyAlignment="1">
      <alignment horizontal="center" vertical="center" wrapText="1"/>
    </xf>
    <xf numFmtId="0" fontId="43" fillId="0" borderId="17" xfId="688" applyFont="1" applyBorder="1" applyAlignment="1">
      <alignment horizontal="center" vertical="center"/>
    </xf>
    <xf numFmtId="180" fontId="70" fillId="0" borderId="17" xfId="688" applyNumberFormat="1" applyFont="1" applyFill="1" applyBorder="1" applyAlignment="1">
      <alignment horizontal="right" vertical="center" wrapText="1"/>
    </xf>
    <xf numFmtId="180" fontId="66" fillId="0" borderId="17" xfId="688" applyNumberFormat="1" applyFont="1" applyBorder="1" applyAlignment="1">
      <alignment horizontal="center" vertical="center" wrapText="1"/>
    </xf>
    <xf numFmtId="0" fontId="66" fillId="0" borderId="18" xfId="688" applyFont="1" applyFill="1" applyBorder="1" applyAlignment="1">
      <alignment horizontal="center" vertical="center" wrapText="1"/>
    </xf>
    <xf numFmtId="0" fontId="69" fillId="0" borderId="0" xfId="688" applyFont="1" applyAlignment="1">
      <alignment vertical="center"/>
    </xf>
    <xf numFmtId="0" fontId="43" fillId="0" borderId="0" xfId="688" applyFont="1">
      <alignment vertical="center"/>
    </xf>
    <xf numFmtId="0" fontId="66" fillId="0" borderId="0" xfId="688" applyFont="1">
      <alignment vertical="center"/>
    </xf>
    <xf numFmtId="0" fontId="66" fillId="33" borderId="0" xfId="688" applyFont="1" applyFill="1" applyAlignment="1">
      <alignment horizontal="center" vertical="center"/>
    </xf>
    <xf numFmtId="41" fontId="66" fillId="33" borderId="0" xfId="497" applyFont="1" applyFill="1">
      <alignment vertical="center"/>
    </xf>
    <xf numFmtId="0" fontId="43" fillId="0" borderId="0" xfId="688" applyFont="1">
      <alignment vertical="center"/>
    </xf>
    <xf numFmtId="0" fontId="66" fillId="0" borderId="11" xfId="688" applyFont="1" applyFill="1" applyBorder="1" applyAlignment="1">
      <alignment horizontal="center" vertical="center"/>
    </xf>
    <xf numFmtId="49" fontId="66" fillId="0" borderId="11" xfId="688" applyNumberFormat="1" applyFont="1" applyBorder="1" applyAlignment="1">
      <alignment horizontal="center" vertical="center"/>
    </xf>
    <xf numFmtId="0" fontId="66" fillId="0" borderId="0" xfId="688" applyFont="1" applyAlignment="1">
      <alignment horizontal="right" vertical="center"/>
    </xf>
    <xf numFmtId="180" fontId="66" fillId="0" borderId="0" xfId="688" applyNumberFormat="1" applyFont="1" applyAlignment="1">
      <alignment horizontal="right" vertical="center"/>
    </xf>
    <xf numFmtId="0" fontId="43" fillId="0" borderId="0" xfId="688" applyFill="1">
      <alignment vertical="center"/>
    </xf>
    <xf numFmtId="178" fontId="66" fillId="0" borderId="11" xfId="497" applyNumberFormat="1" applyFont="1" applyFill="1" applyBorder="1" applyAlignment="1">
      <alignment horizontal="right" vertical="center" shrinkToFit="1"/>
    </xf>
    <xf numFmtId="178" fontId="71" fillId="0" borderId="11" xfId="497" applyNumberFormat="1" applyFont="1" applyFill="1" applyBorder="1" applyAlignment="1">
      <alignment horizontal="right" vertical="center" shrinkToFit="1"/>
    </xf>
    <xf numFmtId="180" fontId="67" fillId="0" borderId="11" xfId="688" applyNumberFormat="1" applyFont="1" applyFill="1" applyBorder="1" applyAlignment="1">
      <alignment horizontal="right" vertical="center" shrinkToFit="1"/>
    </xf>
    <xf numFmtId="41" fontId="67" fillId="0" borderId="11" xfId="497" applyFont="1" applyBorder="1" applyAlignment="1">
      <alignment vertical="center" shrinkToFit="1"/>
    </xf>
    <xf numFmtId="180" fontId="67" fillId="0" borderId="11" xfId="688" applyNumberFormat="1" applyFont="1" applyBorder="1" applyAlignment="1">
      <alignment horizontal="right" vertical="center" shrinkToFit="1"/>
    </xf>
    <xf numFmtId="180" fontId="66" fillId="0" borderId="11" xfId="688" applyNumberFormat="1" applyFont="1" applyBorder="1" applyAlignment="1">
      <alignment vertical="center" shrinkToFit="1"/>
    </xf>
    <xf numFmtId="180" fontId="71" fillId="0" borderId="11" xfId="688" applyNumberFormat="1" applyFont="1" applyBorder="1" applyAlignment="1">
      <alignment vertical="center" shrinkToFit="1"/>
    </xf>
    <xf numFmtId="179" fontId="71" fillId="0" borderId="11" xfId="688" applyNumberFormat="1" applyFont="1" applyBorder="1" applyAlignment="1">
      <alignment vertical="center" shrinkToFit="1"/>
    </xf>
    <xf numFmtId="41" fontId="66" fillId="0" borderId="0" xfId="497" applyFont="1" applyAlignment="1">
      <alignment vertical="center" shrinkToFit="1"/>
    </xf>
    <xf numFmtId="41" fontId="67" fillId="0" borderId="11" xfId="497" applyFont="1" applyBorder="1" applyAlignment="1">
      <alignment horizontal="right" vertical="center" shrinkToFit="1"/>
    </xf>
    <xf numFmtId="49" fontId="71" fillId="0" borderId="11" xfId="688" applyNumberFormat="1" applyFont="1" applyBorder="1" applyAlignment="1">
      <alignment horizontal="center" vertical="center" shrinkToFit="1"/>
    </xf>
    <xf numFmtId="180" fontId="71" fillId="0" borderId="11" xfId="688" applyNumberFormat="1" applyFont="1" applyBorder="1" applyAlignment="1">
      <alignment horizontal="center" vertical="center" shrinkToFit="1"/>
    </xf>
    <xf numFmtId="178" fontId="0" fillId="0" borderId="0" xfId="0" applyNumberFormat="1">
      <alignment vertical="center"/>
    </xf>
    <xf numFmtId="3" fontId="72" fillId="0" borderId="19" xfId="0" applyNumberFormat="1" applyFont="1" applyBorder="1" applyAlignment="1">
      <alignment horizontal="right" vertical="center" wrapText="1"/>
    </xf>
    <xf numFmtId="9" fontId="0" fillId="0" borderId="0" xfId="0" applyNumberFormat="1">
      <alignment vertical="center"/>
    </xf>
    <xf numFmtId="178" fontId="23" fillId="0" borderId="0" xfId="706" applyNumberFormat="1" applyFill="1" applyBorder="1" applyAlignment="1" applyProtection="1">
      <alignment vertical="center"/>
    </xf>
    <xf numFmtId="0" fontId="0" fillId="35" borderId="11" xfId="0" applyFill="1" applyBorder="1" applyAlignment="1">
      <alignment horizontal="center" vertical="center"/>
    </xf>
    <xf numFmtId="0" fontId="52" fillId="35" borderId="11" xfId="0" applyFont="1" applyFill="1" applyBorder="1" applyAlignment="1">
      <alignment horizontal="center" vertical="center"/>
    </xf>
    <xf numFmtId="0" fontId="64" fillId="0" borderId="11" xfId="0" applyFont="1" applyBorder="1" applyAlignment="1">
      <alignment horizontal="center" vertical="distributed"/>
    </xf>
    <xf numFmtId="180" fontId="72" fillId="0" borderId="11" xfId="0" applyNumberFormat="1" applyFont="1" applyBorder="1">
      <alignment vertical="center"/>
    </xf>
    <xf numFmtId="0" fontId="64" fillId="0" borderId="11" xfId="0" applyFont="1" applyFill="1" applyBorder="1" applyAlignment="1">
      <alignment horizontal="center" vertical="distributed"/>
    </xf>
    <xf numFmtId="3" fontId="72" fillId="0" borderId="11" xfId="0" applyNumberFormat="1" applyFont="1" applyFill="1" applyBorder="1" applyAlignment="1">
      <alignment horizontal="right" vertical="center" wrapText="1"/>
    </xf>
    <xf numFmtId="3" fontId="72" fillId="0" borderId="11" xfId="0" applyNumberFormat="1" applyFont="1" applyFill="1" applyBorder="1" applyAlignment="1">
      <alignment horizontal="right" vertical="center"/>
    </xf>
    <xf numFmtId="178" fontId="72" fillId="0" borderId="11" xfId="0" applyNumberFormat="1" applyFont="1" applyFill="1" applyBorder="1">
      <alignment vertical="center"/>
    </xf>
    <xf numFmtId="3" fontId="62" fillId="0" borderId="11" xfId="0" applyNumberFormat="1" applyFont="1" applyBorder="1">
      <alignment vertical="center"/>
    </xf>
    <xf numFmtId="0" fontId="66" fillId="0" borderId="0" xfId="0" applyFont="1" applyBorder="1" applyAlignment="1">
      <alignment horizontal="center" vertical="center" wrapText="1"/>
    </xf>
    <xf numFmtId="3" fontId="62" fillId="0" borderId="0" xfId="0" applyNumberFormat="1" applyFont="1" applyBorder="1">
      <alignment vertical="center"/>
    </xf>
    <xf numFmtId="0" fontId="66" fillId="0" borderId="11" xfId="0" applyFont="1" applyBorder="1" applyAlignment="1">
      <alignment horizontal="center" vertical="center" wrapText="1"/>
    </xf>
    <xf numFmtId="41" fontId="3" fillId="0" borderId="11" xfId="502" applyBorder="1" applyAlignment="1">
      <alignment horizontal="right" vertical="center" shrinkToFit="1"/>
      <protection locked="0"/>
    </xf>
    <xf numFmtId="41" fontId="3" fillId="0" borderId="11" xfId="502" applyFont="1" applyBorder="1" applyAlignment="1">
      <alignment horizontal="right" vertical="center" shrinkToFit="1"/>
      <protection locked="0"/>
    </xf>
    <xf numFmtId="180" fontId="73" fillId="0" borderId="11" xfId="0" applyNumberFormat="1" applyFont="1" applyBorder="1">
      <alignment vertical="center"/>
    </xf>
    <xf numFmtId="0" fontId="74" fillId="0" borderId="11" xfId="0" applyFont="1" applyBorder="1" applyAlignment="1">
      <alignment horizontal="center" vertical="center" wrapText="1"/>
    </xf>
    <xf numFmtId="3" fontId="75" fillId="0" borderId="11" xfId="0" applyNumberFormat="1" applyFont="1" applyBorder="1">
      <alignment vertical="center"/>
    </xf>
    <xf numFmtId="180" fontId="68" fillId="0" borderId="0" xfId="0" applyNumberFormat="1" applyFont="1">
      <alignment vertical="center"/>
    </xf>
    <xf numFmtId="0" fontId="76" fillId="0" borderId="0" xfId="0" applyFont="1">
      <alignment vertical="center"/>
    </xf>
    <xf numFmtId="3" fontId="62" fillId="36" borderId="20" xfId="0" applyNumberFormat="1" applyFont="1" applyFill="1" applyBorder="1" applyAlignment="1">
      <alignment horizontal="right" vertical="center" wrapText="1"/>
    </xf>
    <xf numFmtId="3" fontId="63" fillId="36" borderId="21" xfId="0" applyNumberFormat="1" applyFont="1" applyFill="1" applyBorder="1">
      <alignment vertical="center"/>
    </xf>
    <xf numFmtId="0" fontId="0" fillId="0" borderId="22" xfId="0" applyBorder="1" applyAlignment="1">
      <alignment horizontal="center" vertical="center"/>
    </xf>
    <xf numFmtId="0" fontId="66" fillId="0" borderId="23" xfId="0" applyFont="1" applyBorder="1" applyAlignment="1">
      <alignment horizontal="center" vertical="distributed"/>
    </xf>
    <xf numFmtId="3" fontId="67" fillId="0" borderId="23" xfId="0" applyNumberFormat="1" applyFont="1" applyBorder="1" applyAlignment="1">
      <alignment horizontal="right" vertical="center" wrapText="1"/>
    </xf>
    <xf numFmtId="180" fontId="67" fillId="0" borderId="23" xfId="0" applyNumberFormat="1" applyFont="1" applyBorder="1" applyAlignment="1">
      <alignment horizontal="right" vertical="center" wrapText="1"/>
    </xf>
    <xf numFmtId="180" fontId="67" fillId="0" borderId="23" xfId="0" applyNumberFormat="1" applyFont="1" applyBorder="1">
      <alignment vertical="center"/>
    </xf>
    <xf numFmtId="180" fontId="71" fillId="0" borderId="24" xfId="0" applyNumberFormat="1" applyFont="1" applyBorder="1">
      <alignment vertical="center"/>
    </xf>
    <xf numFmtId="0" fontId="0" fillId="37" borderId="25" xfId="0" applyFill="1" applyBorder="1" applyAlignment="1">
      <alignment horizontal="center" vertical="center"/>
    </xf>
    <xf numFmtId="0" fontId="52" fillId="37" borderId="26" xfId="0" applyFont="1" applyFill="1" applyBorder="1" applyAlignment="1">
      <alignment horizontal="center" vertical="center"/>
    </xf>
    <xf numFmtId="0" fontId="71" fillId="0" borderId="27" xfId="0" applyFont="1" applyBorder="1" applyAlignment="1">
      <alignment horizontal="center" vertical="center" wrapText="1"/>
    </xf>
    <xf numFmtId="41" fontId="43" fillId="0" borderId="0" xfId="497">
      <alignment vertical="center"/>
    </xf>
    <xf numFmtId="41" fontId="66" fillId="0" borderId="0" xfId="688" applyNumberFormat="1" applyFont="1">
      <alignment vertical="center"/>
    </xf>
    <xf numFmtId="0" fontId="77" fillId="0" borderId="0" xfId="0" applyFont="1" applyBorder="1" applyAlignment="1">
      <alignment horizontal="center" vertical="center" wrapText="1"/>
    </xf>
    <xf numFmtId="0" fontId="78" fillId="37" borderId="28" xfId="0" applyFont="1" applyFill="1" applyBorder="1" applyAlignment="1">
      <alignment horizontal="left" vertical="center"/>
    </xf>
    <xf numFmtId="3" fontId="62" fillId="0" borderId="29" xfId="0" applyNumberFormat="1" applyFont="1" applyBorder="1">
      <alignment vertical="center"/>
    </xf>
    <xf numFmtId="3" fontId="65" fillId="0" borderId="29" xfId="0" applyNumberFormat="1" applyFont="1" applyFill="1" applyBorder="1">
      <alignment vertical="center"/>
    </xf>
    <xf numFmtId="3" fontId="62" fillId="0" borderId="29" xfId="0" applyNumberFormat="1" applyFont="1" applyBorder="1" applyAlignment="1">
      <alignment horizontal="right" vertical="center" wrapText="1"/>
    </xf>
    <xf numFmtId="3" fontId="63" fillId="0" borderId="29" xfId="0" applyNumberFormat="1" applyFont="1" applyBorder="1">
      <alignment vertical="center"/>
    </xf>
    <xf numFmtId="180" fontId="68" fillId="0" borderId="29" xfId="0" applyNumberFormat="1" applyFont="1" applyBorder="1">
      <alignment vertical="center"/>
    </xf>
    <xf numFmtId="180" fontId="62" fillId="0" borderId="29" xfId="0" applyNumberFormat="1" applyFont="1" applyBorder="1">
      <alignment vertical="center"/>
    </xf>
    <xf numFmtId="180" fontId="71" fillId="0" borderId="17" xfId="0" applyNumberFormat="1" applyFont="1" applyBorder="1">
      <alignment vertical="center"/>
    </xf>
    <xf numFmtId="0" fontId="66" fillId="0" borderId="28" xfId="0" applyFont="1" applyFill="1" applyBorder="1" applyAlignment="1">
      <alignment horizontal="center" vertical="center"/>
    </xf>
    <xf numFmtId="180" fontId="66" fillId="0" borderId="29" xfId="0" applyNumberFormat="1" applyFont="1" applyBorder="1">
      <alignment vertical="center"/>
    </xf>
    <xf numFmtId="180" fontId="71" fillId="0" borderId="29" xfId="0" applyNumberFormat="1" applyFont="1" applyBorder="1">
      <alignment vertical="center"/>
    </xf>
    <xf numFmtId="180" fontId="67" fillId="0" borderId="29" xfId="0" applyNumberFormat="1" applyFont="1" applyBorder="1">
      <alignment vertical="center"/>
    </xf>
    <xf numFmtId="180" fontId="79" fillId="0" borderId="29" xfId="0" applyNumberFormat="1" applyFont="1" applyFill="1" applyBorder="1">
      <alignment vertical="center"/>
    </xf>
    <xf numFmtId="0" fontId="66" fillId="0" borderId="29" xfId="0" applyFont="1" applyBorder="1">
      <alignment vertical="center"/>
    </xf>
    <xf numFmtId="180" fontId="66" fillId="0" borderId="17" xfId="0" applyNumberFormat="1" applyFont="1" applyBorder="1">
      <alignment vertical="center"/>
    </xf>
    <xf numFmtId="3" fontId="65" fillId="0" borderId="29" xfId="0" applyNumberFormat="1" applyFont="1" applyBorder="1">
      <alignment vertical="center"/>
    </xf>
    <xf numFmtId="3" fontId="75" fillId="33" borderId="29" xfId="0" applyNumberFormat="1" applyFont="1" applyFill="1" applyBorder="1">
      <alignment vertical="center"/>
    </xf>
    <xf numFmtId="180" fontId="68" fillId="0" borderId="29" xfId="0" applyNumberFormat="1" applyFont="1" applyBorder="1" applyAlignment="1">
      <alignment vertical="center" shrinkToFit="1"/>
    </xf>
    <xf numFmtId="3" fontId="52" fillId="0" borderId="0" xfId="0" applyNumberFormat="1" applyFont="1">
      <alignment vertical="center"/>
    </xf>
    <xf numFmtId="0" fontId="63" fillId="36" borderId="30" xfId="0" applyFont="1" applyFill="1" applyBorder="1" applyAlignment="1">
      <alignment horizontal="center" vertical="center" shrinkToFit="1"/>
    </xf>
    <xf numFmtId="0" fontId="78" fillId="0" borderId="0" xfId="0" applyFont="1">
      <alignment vertical="center"/>
    </xf>
    <xf numFmtId="0" fontId="64" fillId="33" borderId="11" xfId="0" applyFont="1" applyFill="1" applyBorder="1" applyAlignment="1">
      <alignment horizontal="center" vertical="distributed"/>
    </xf>
    <xf numFmtId="41" fontId="3" fillId="33" borderId="11" xfId="502" applyFont="1" applyFill="1" applyBorder="1" applyAlignment="1">
      <alignment horizontal="right" vertical="center" shrinkToFit="1"/>
      <protection locked="0"/>
    </xf>
    <xf numFmtId="41" fontId="3" fillId="33" borderId="11" xfId="502" applyFill="1" applyBorder="1" applyAlignment="1">
      <alignment horizontal="right" vertical="center" shrinkToFit="1"/>
      <protection locked="0"/>
    </xf>
    <xf numFmtId="180" fontId="72" fillId="33" borderId="11" xfId="0" applyNumberFormat="1" applyFont="1" applyFill="1" applyBorder="1">
      <alignment vertical="center"/>
    </xf>
    <xf numFmtId="0" fontId="66" fillId="34" borderId="11" xfId="688" applyFont="1" applyFill="1" applyBorder="1" applyAlignment="1">
      <alignment horizontal="center" vertical="center" wrapText="1"/>
    </xf>
    <xf numFmtId="41" fontId="66" fillId="0" borderId="0" xfId="497" applyFont="1" applyAlignment="1">
      <alignment horizontal="right" vertical="center"/>
    </xf>
    <xf numFmtId="0" fontId="0" fillId="0" borderId="18" xfId="0" applyBorder="1" applyAlignment="1">
      <alignment horizontal="center" vertical="center" wrapText="1"/>
    </xf>
    <xf numFmtId="41" fontId="43" fillId="0" borderId="11" xfId="497" applyFont="1" applyBorder="1" applyAlignment="1">
      <alignment horizontal="right" vertical="center"/>
    </xf>
    <xf numFmtId="41" fontId="0" fillId="0" borderId="11" xfId="0" applyNumberFormat="1" applyBorder="1">
      <alignment vertical="center"/>
    </xf>
    <xf numFmtId="41" fontId="43" fillId="0" borderId="17" xfId="497" applyFont="1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7" xfId="0" applyBorder="1">
      <alignment vertical="center"/>
    </xf>
    <xf numFmtId="0" fontId="0" fillId="0" borderId="31" xfId="0" applyBorder="1" applyAlignment="1">
      <alignment horizontal="center" vertical="center"/>
    </xf>
    <xf numFmtId="41" fontId="43" fillId="0" borderId="31" xfId="497" applyFont="1" applyBorder="1" applyAlignment="1">
      <alignment horizontal="right" vertical="center"/>
    </xf>
    <xf numFmtId="41" fontId="43" fillId="0" borderId="11" xfId="497" applyFont="1" applyBorder="1" applyAlignment="1">
      <alignment horizontal="right" vertical="center"/>
    </xf>
    <xf numFmtId="41" fontId="0" fillId="0" borderId="11" xfId="0" applyNumberFormat="1" applyBorder="1" applyAlignment="1">
      <alignment horizontal="right" vertical="center"/>
    </xf>
    <xf numFmtId="41" fontId="0" fillId="0" borderId="0" xfId="0" applyNumberFormat="1">
      <alignment vertical="center"/>
    </xf>
    <xf numFmtId="41" fontId="43" fillId="0" borderId="32" xfId="497" applyFont="1" applyFill="1" applyBorder="1" applyAlignment="1">
      <alignment horizontal="right" vertical="center"/>
    </xf>
    <xf numFmtId="0" fontId="80" fillId="0" borderId="0" xfId="0" applyFont="1">
      <alignment vertical="center"/>
    </xf>
    <xf numFmtId="41" fontId="43" fillId="0" borderId="32" xfId="497" applyFont="1" applyBorder="1">
      <alignment vertical="center"/>
    </xf>
    <xf numFmtId="0" fontId="0" fillId="0" borderId="0" xfId="0" applyAlignment="1">
      <alignment horizontal="right" vertical="center"/>
    </xf>
    <xf numFmtId="0" fontId="81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68" fillId="0" borderId="33" xfId="0" applyFont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72" fillId="0" borderId="7" xfId="688" applyFont="1" applyBorder="1">
      <alignment vertical="center"/>
    </xf>
    <xf numFmtId="3" fontId="72" fillId="0" borderId="34" xfId="0" applyNumberFormat="1" applyFont="1" applyBorder="1">
      <alignment vertical="center"/>
    </xf>
    <xf numFmtId="180" fontId="72" fillId="33" borderId="4" xfId="0" applyNumberFormat="1" applyFont="1" applyFill="1" applyBorder="1">
      <alignment vertical="center"/>
    </xf>
    <xf numFmtId="3" fontId="62" fillId="0" borderId="34" xfId="0" applyNumberFormat="1" applyFont="1" applyBorder="1">
      <alignment vertical="center"/>
    </xf>
    <xf numFmtId="3" fontId="72" fillId="33" borderId="3" xfId="0" applyNumberFormat="1" applyFont="1" applyFill="1" applyBorder="1" applyAlignment="1">
      <alignment horizontal="right" vertical="center" wrapText="1"/>
    </xf>
    <xf numFmtId="3" fontId="62" fillId="0" borderId="24" xfId="0" applyNumberFormat="1" applyFont="1" applyBorder="1" applyAlignment="1">
      <alignment horizontal="right" vertical="center" wrapText="1"/>
    </xf>
    <xf numFmtId="3" fontId="62" fillId="0" borderId="23" xfId="0" applyNumberFormat="1" applyFont="1" applyBorder="1" applyAlignment="1">
      <alignment horizontal="right" vertical="center" wrapText="1"/>
    </xf>
    <xf numFmtId="3" fontId="72" fillId="0" borderId="4" xfId="0" applyNumberFormat="1" applyFont="1" applyFill="1" applyBorder="1" applyAlignment="1">
      <alignment horizontal="right" vertical="center" wrapText="1"/>
    </xf>
    <xf numFmtId="3" fontId="72" fillId="0" borderId="104" xfId="0" applyNumberFormat="1" applyFont="1" applyBorder="1" applyAlignment="1">
      <alignment horizontal="right" vertical="center" wrapText="1"/>
    </xf>
    <xf numFmtId="3" fontId="62" fillId="36" borderId="105" xfId="0" applyNumberFormat="1" applyFont="1" applyFill="1" applyBorder="1" applyAlignment="1">
      <alignment horizontal="right" vertical="center" wrapText="1"/>
    </xf>
    <xf numFmtId="3" fontId="62" fillId="36" borderId="106" xfId="0" applyNumberFormat="1" applyFont="1" applyFill="1" applyBorder="1" applyAlignment="1">
      <alignment horizontal="right" vertical="center" wrapText="1"/>
    </xf>
    <xf numFmtId="3" fontId="62" fillId="0" borderId="9" xfId="0" applyNumberFormat="1" applyFont="1" applyBorder="1">
      <alignment vertical="center"/>
    </xf>
    <xf numFmtId="10" fontId="0" fillId="0" borderId="0" xfId="0" applyNumberFormat="1">
      <alignment vertical="center"/>
    </xf>
    <xf numFmtId="180" fontId="71" fillId="33" borderId="29" xfId="0" applyNumberFormat="1" applyFont="1" applyFill="1" applyBorder="1">
      <alignment vertical="center"/>
    </xf>
    <xf numFmtId="10" fontId="23" fillId="0" borderId="0" xfId="706" applyNumberFormat="1" applyFill="1" applyBorder="1" applyAlignment="1" applyProtection="1">
      <alignment vertical="center"/>
    </xf>
    <xf numFmtId="180" fontId="34" fillId="33" borderId="4" xfId="675" applyNumberFormat="1" applyFont="1" applyFill="1" applyBorder="1" applyAlignment="1" applyProtection="1">
      <alignment vertical="center"/>
    </xf>
    <xf numFmtId="180" fontId="62" fillId="0" borderId="35" xfId="0" applyNumberFormat="1" applyFont="1" applyBorder="1">
      <alignment vertical="center"/>
    </xf>
    <xf numFmtId="3" fontId="62" fillId="0" borderId="36" xfId="0" applyNumberFormat="1" applyFont="1" applyBorder="1">
      <alignment vertical="center"/>
    </xf>
    <xf numFmtId="3" fontId="62" fillId="0" borderId="34" xfId="0" applyNumberFormat="1" applyFont="1" applyFill="1" applyBorder="1">
      <alignment vertical="center"/>
    </xf>
    <xf numFmtId="3" fontId="62" fillId="0" borderId="107" xfId="0" applyNumberFormat="1" applyFont="1" applyBorder="1" applyAlignment="1">
      <alignment horizontal="right" vertical="center" wrapText="1"/>
    </xf>
    <xf numFmtId="3" fontId="72" fillId="33" borderId="4" xfId="0" applyNumberFormat="1" applyFont="1" applyFill="1" applyBorder="1" applyAlignment="1">
      <alignment vertical="center"/>
    </xf>
    <xf numFmtId="178" fontId="34" fillId="33" borderId="4" xfId="675" applyNumberFormat="1" applyFont="1" applyFill="1" applyBorder="1" applyAlignment="1" applyProtection="1">
      <alignment horizontal="right" vertical="center"/>
    </xf>
    <xf numFmtId="3" fontId="72" fillId="0" borderId="4" xfId="0" applyNumberFormat="1" applyFont="1" applyFill="1" applyBorder="1" applyAlignment="1">
      <alignment horizontal="center" vertical="center"/>
    </xf>
    <xf numFmtId="178" fontId="34" fillId="0" borderId="4" xfId="675" applyNumberFormat="1" applyFont="1" applyFill="1" applyBorder="1" applyAlignment="1" applyProtection="1">
      <alignment horizontal="center" vertical="center"/>
    </xf>
    <xf numFmtId="180" fontId="34" fillId="0" borderId="4" xfId="675" applyNumberFormat="1" applyFont="1" applyFill="1" applyBorder="1" applyAlignment="1" applyProtection="1">
      <alignment horizontal="center" vertical="center"/>
    </xf>
    <xf numFmtId="178" fontId="34" fillId="0" borderId="4" xfId="675" applyNumberFormat="1" applyFont="1" applyFill="1" applyBorder="1" applyAlignment="1" applyProtection="1">
      <alignment vertical="center"/>
    </xf>
    <xf numFmtId="3" fontId="72" fillId="0" borderId="4" xfId="0" applyNumberFormat="1" applyFont="1" applyFill="1" applyBorder="1">
      <alignment vertical="center"/>
    </xf>
    <xf numFmtId="178" fontId="72" fillId="0" borderId="4" xfId="0" applyNumberFormat="1" applyFont="1" applyFill="1" applyBorder="1" applyAlignment="1">
      <alignment horizontal="right" vertical="center" wrapText="1"/>
    </xf>
    <xf numFmtId="3" fontId="72" fillId="0" borderId="4" xfId="0" applyNumberFormat="1" applyFont="1" applyBorder="1">
      <alignment vertical="center"/>
    </xf>
    <xf numFmtId="180" fontId="72" fillId="0" borderId="4" xfId="0" applyNumberFormat="1" applyFont="1" applyBorder="1">
      <alignment vertical="center"/>
    </xf>
    <xf numFmtId="180" fontId="72" fillId="0" borderId="4" xfId="0" applyNumberFormat="1" applyFont="1" applyBorder="1" applyAlignment="1">
      <alignment horizontal="right" vertical="center" wrapText="1"/>
    </xf>
    <xf numFmtId="178" fontId="34" fillId="0" borderId="4" xfId="675" applyNumberFormat="1" applyFont="1" applyFill="1" applyBorder="1" applyAlignment="1" applyProtection="1">
      <alignment horizontal="right" vertical="center"/>
    </xf>
    <xf numFmtId="180" fontId="34" fillId="0" borderId="4" xfId="675" applyNumberFormat="1" applyFont="1" applyFill="1" applyBorder="1" applyAlignment="1" applyProtection="1">
      <alignment horizontal="right" vertical="center"/>
    </xf>
    <xf numFmtId="0" fontId="0" fillId="0" borderId="0" xfId="0">
      <alignment vertical="center"/>
    </xf>
    <xf numFmtId="0" fontId="65" fillId="33" borderId="5" xfId="0" applyFont="1" applyFill="1" applyBorder="1" applyAlignment="1">
      <alignment horizontal="center" vertical="distributed"/>
    </xf>
    <xf numFmtId="0" fontId="68" fillId="0" borderId="0" xfId="0" applyFont="1">
      <alignment vertical="center"/>
    </xf>
    <xf numFmtId="3" fontId="72" fillId="0" borderId="19" xfId="0" applyNumberFormat="1" applyFont="1" applyBorder="1" applyAlignment="1">
      <alignment horizontal="right" vertical="center" wrapText="1"/>
    </xf>
    <xf numFmtId="180" fontId="66" fillId="0" borderId="29" xfId="0" applyNumberFormat="1" applyFont="1" applyBorder="1">
      <alignment vertical="center"/>
    </xf>
    <xf numFmtId="3" fontId="75" fillId="33" borderId="37" xfId="0" applyNumberFormat="1" applyFont="1" applyFill="1" applyBorder="1">
      <alignment vertical="center"/>
    </xf>
    <xf numFmtId="3" fontId="65" fillId="0" borderId="37" xfId="0" applyNumberFormat="1" applyFont="1" applyFill="1" applyBorder="1">
      <alignment vertical="center"/>
    </xf>
    <xf numFmtId="3" fontId="72" fillId="0" borderId="37" xfId="0" applyNumberFormat="1" applyFont="1" applyBorder="1">
      <alignment vertical="center"/>
    </xf>
    <xf numFmtId="0" fontId="65" fillId="33" borderId="10" xfId="0" applyFont="1" applyFill="1" applyBorder="1" applyAlignment="1">
      <alignment horizontal="center" vertical="distributed"/>
    </xf>
    <xf numFmtId="0" fontId="65" fillId="0" borderId="5" xfId="0" applyFont="1" applyFill="1" applyBorder="1" applyAlignment="1">
      <alignment horizontal="center" vertical="distributed"/>
    </xf>
    <xf numFmtId="0" fontId="65" fillId="0" borderId="10" xfId="0" applyFont="1" applyBorder="1" applyAlignment="1">
      <alignment horizontal="center" vertical="distributed"/>
    </xf>
    <xf numFmtId="3" fontId="62" fillId="36" borderId="20" xfId="0" applyNumberFormat="1" applyFont="1" applyFill="1" applyBorder="1" applyAlignment="1">
      <alignment horizontal="right" vertical="center" wrapText="1"/>
    </xf>
    <xf numFmtId="178" fontId="33" fillId="0" borderId="0" xfId="675" applyNumberFormat="1" applyFill="1" applyBorder="1" applyAlignment="1" applyProtection="1">
      <alignment vertical="center"/>
    </xf>
    <xf numFmtId="3" fontId="82" fillId="33" borderId="37" xfId="0" applyNumberFormat="1" applyFont="1" applyFill="1" applyBorder="1" applyAlignment="1">
      <alignment vertical="center" wrapText="1"/>
    </xf>
    <xf numFmtId="0" fontId="3" fillId="0" borderId="0" xfId="687" applyAlignment="1">
      <alignment horizontal="right"/>
    </xf>
    <xf numFmtId="41" fontId="3" fillId="0" borderId="11" xfId="502" applyFont="1" applyFill="1" applyBorder="1" applyAlignment="1">
      <alignment horizontal="right" vertical="center" shrinkToFit="1"/>
      <protection locked="0"/>
    </xf>
    <xf numFmtId="49" fontId="3" fillId="0" borderId="0" xfId="687" applyNumberFormat="1" applyAlignment="1">
      <alignment horizontal="right"/>
    </xf>
    <xf numFmtId="3" fontId="3" fillId="0" borderId="0" xfId="687" applyNumberFormat="1" applyAlignment="1">
      <alignment horizontal="right"/>
    </xf>
    <xf numFmtId="180" fontId="72" fillId="0" borderId="11" xfId="0" applyNumberFormat="1" applyFont="1" applyFill="1" applyBorder="1">
      <alignment vertical="center"/>
    </xf>
    <xf numFmtId="3" fontId="62" fillId="0" borderId="11" xfId="0" applyNumberFormat="1" applyFont="1" applyFill="1" applyBorder="1">
      <alignment vertical="center"/>
    </xf>
    <xf numFmtId="0" fontId="72" fillId="0" borderId="11" xfId="0" applyFont="1" applyFill="1" applyBorder="1" applyAlignment="1">
      <alignment horizontal="center" vertical="distributed"/>
    </xf>
    <xf numFmtId="0" fontId="67" fillId="0" borderId="11" xfId="0" applyFont="1" applyFill="1" applyBorder="1" applyAlignment="1">
      <alignment horizontal="center" vertical="center" wrapText="1"/>
    </xf>
    <xf numFmtId="0" fontId="72" fillId="33" borderId="11" xfId="0" applyFont="1" applyFill="1" applyBorder="1" applyAlignment="1">
      <alignment horizontal="center" vertical="distributed"/>
    </xf>
    <xf numFmtId="0" fontId="72" fillId="0" borderId="5" xfId="0" applyFont="1" applyFill="1" applyBorder="1" applyAlignment="1">
      <alignment horizontal="center" vertical="distributed"/>
    </xf>
    <xf numFmtId="180" fontId="62" fillId="0" borderId="38" xfId="0" applyNumberFormat="1" applyFont="1" applyBorder="1">
      <alignment vertical="center"/>
    </xf>
    <xf numFmtId="180" fontId="62" fillId="0" borderId="37" xfId="0" applyNumberFormat="1" applyFont="1" applyBorder="1">
      <alignment vertical="center"/>
    </xf>
    <xf numFmtId="41" fontId="3" fillId="0" borderId="4" xfId="502" applyFont="1" applyFill="1" applyBorder="1" applyAlignment="1">
      <alignment horizontal="right" vertical="center" shrinkToFit="1"/>
      <protection locked="0"/>
    </xf>
    <xf numFmtId="41" fontId="3" fillId="0" borderId="39" xfId="502" applyFont="1" applyFill="1" applyBorder="1" applyAlignment="1">
      <alignment horizontal="right" vertical="center" shrinkToFit="1"/>
      <protection locked="0"/>
    </xf>
    <xf numFmtId="180" fontId="62" fillId="0" borderId="40" xfId="0" applyNumberFormat="1" applyFont="1" applyBorder="1">
      <alignment vertical="center"/>
    </xf>
    <xf numFmtId="41" fontId="3" fillId="0" borderId="8" xfId="502" applyFont="1" applyFill="1" applyBorder="1" applyAlignment="1">
      <alignment horizontal="right" vertical="center" shrinkToFit="1"/>
      <protection locked="0"/>
    </xf>
    <xf numFmtId="3" fontId="72" fillId="0" borderId="8" xfId="0" applyNumberFormat="1" applyFont="1" applyFill="1" applyBorder="1" applyAlignment="1">
      <alignment horizontal="right" vertical="center" wrapText="1"/>
    </xf>
    <xf numFmtId="3" fontId="72" fillId="0" borderId="8" xfId="0" applyNumberFormat="1" applyFont="1" applyFill="1" applyBorder="1" applyAlignment="1">
      <alignment horizontal="right" vertical="center"/>
    </xf>
    <xf numFmtId="178" fontId="72" fillId="0" borderId="8" xfId="0" applyNumberFormat="1" applyFont="1" applyFill="1" applyBorder="1">
      <alignment vertical="center"/>
    </xf>
    <xf numFmtId="3" fontId="72" fillId="36" borderId="4" xfId="0" applyNumberFormat="1" applyFont="1" applyFill="1" applyBorder="1" applyAlignment="1">
      <alignment horizontal="right" vertical="center" wrapText="1"/>
    </xf>
    <xf numFmtId="180" fontId="72" fillId="36" borderId="41" xfId="0" applyNumberFormat="1" applyFont="1" applyFill="1" applyBorder="1">
      <alignment vertical="center"/>
    </xf>
    <xf numFmtId="0" fontId="72" fillId="0" borderId="42" xfId="0" applyFont="1" applyBorder="1" applyAlignment="1">
      <alignment horizontal="center" vertical="center" wrapText="1"/>
    </xf>
    <xf numFmtId="0" fontId="72" fillId="33" borderId="7" xfId="0" applyFont="1" applyFill="1" applyBorder="1" applyAlignment="1">
      <alignment horizontal="center" vertical="distributed"/>
    </xf>
    <xf numFmtId="41" fontId="3" fillId="33" borderId="7" xfId="502" applyFont="1" applyFill="1" applyBorder="1" applyAlignment="1">
      <alignment horizontal="right" vertical="center" shrinkToFit="1"/>
      <protection locked="0"/>
    </xf>
    <xf numFmtId="180" fontId="62" fillId="33" borderId="43" xfId="0" applyNumberFormat="1" applyFont="1" applyFill="1" applyBorder="1">
      <alignment vertical="center"/>
    </xf>
    <xf numFmtId="0" fontId="72" fillId="0" borderId="44" xfId="0" applyFont="1" applyBorder="1" applyAlignment="1">
      <alignment horizontal="center" vertical="distributed"/>
    </xf>
    <xf numFmtId="0" fontId="67" fillId="0" borderId="4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distributed"/>
    </xf>
    <xf numFmtId="3" fontId="62" fillId="0" borderId="46" xfId="0" applyNumberFormat="1" applyFont="1" applyBorder="1">
      <alignment vertical="center"/>
    </xf>
    <xf numFmtId="3" fontId="62" fillId="0" borderId="47" xfId="0" applyNumberFormat="1" applyFont="1" applyBorder="1">
      <alignment vertical="center"/>
    </xf>
    <xf numFmtId="41" fontId="66" fillId="0" borderId="0" xfId="0" applyNumberFormat="1" applyFont="1">
      <alignment vertical="center"/>
    </xf>
    <xf numFmtId="0" fontId="66" fillId="34" borderId="11" xfId="688" applyFont="1" applyFill="1" applyBorder="1" applyAlignment="1">
      <alignment horizontal="center" vertical="center" wrapText="1"/>
    </xf>
    <xf numFmtId="0" fontId="66" fillId="0" borderId="29" xfId="688" applyFont="1" applyFill="1" applyBorder="1" applyAlignment="1">
      <alignment horizontal="center" vertical="center"/>
    </xf>
    <xf numFmtId="0" fontId="66" fillId="0" borderId="29" xfId="688" applyFont="1" applyFill="1" applyBorder="1" applyAlignment="1">
      <alignment horizontal="center" vertical="center" wrapText="1"/>
    </xf>
    <xf numFmtId="0" fontId="43" fillId="0" borderId="17" xfId="688" applyFont="1" applyBorder="1" applyAlignment="1">
      <alignment horizontal="center" vertical="center"/>
    </xf>
    <xf numFmtId="180" fontId="66" fillId="0" borderId="11" xfId="688" applyNumberFormat="1" applyFont="1" applyBorder="1" applyAlignment="1">
      <alignment horizontal="center" vertical="center" wrapText="1"/>
    </xf>
    <xf numFmtId="0" fontId="66" fillId="0" borderId="11" xfId="688" applyFont="1" applyFill="1" applyBorder="1" applyAlignment="1">
      <alignment horizontal="center" vertical="center"/>
    </xf>
    <xf numFmtId="178" fontId="43" fillId="0" borderId="0" xfId="688" applyNumberFormat="1">
      <alignment vertical="center"/>
    </xf>
    <xf numFmtId="179" fontId="66" fillId="0" borderId="11" xfId="688" applyNumberFormat="1" applyFont="1" applyFill="1" applyBorder="1" applyAlignment="1">
      <alignment horizontal="right" vertical="center" wrapText="1"/>
    </xf>
    <xf numFmtId="180" fontId="66" fillId="0" borderId="11" xfId="688" applyNumberFormat="1" applyFont="1" applyFill="1" applyBorder="1" applyAlignment="1">
      <alignment horizontal="center" vertical="center" wrapText="1"/>
    </xf>
    <xf numFmtId="180" fontId="66" fillId="0" borderId="31" xfId="688" applyNumberFormat="1" applyFont="1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41" fontId="43" fillId="0" borderId="28" xfId="497" applyFont="1" applyBorder="1" applyAlignment="1">
      <alignment horizontal="center" vertical="center" wrapText="1"/>
    </xf>
    <xf numFmtId="41" fontId="43" fillId="0" borderId="29" xfId="497" applyFont="1" applyBorder="1" applyAlignment="1">
      <alignment horizontal="center" vertical="center" wrapText="1"/>
    </xf>
    <xf numFmtId="0" fontId="66" fillId="0" borderId="11" xfId="0" applyFont="1" applyBorder="1" applyAlignment="1">
      <alignment horizontal="center" vertical="center" wrapText="1"/>
    </xf>
    <xf numFmtId="0" fontId="0" fillId="35" borderId="11" xfId="0" applyFill="1" applyBorder="1" applyAlignment="1">
      <alignment horizontal="center" vertical="center"/>
    </xf>
    <xf numFmtId="180" fontId="43" fillId="0" borderId="0" xfId="688" applyNumberFormat="1" applyFont="1">
      <alignment vertical="center"/>
    </xf>
    <xf numFmtId="180" fontId="68" fillId="0" borderId="11" xfId="688" applyNumberFormat="1" applyFont="1" applyBorder="1">
      <alignment vertical="center"/>
    </xf>
    <xf numFmtId="0" fontId="43" fillId="0" borderId="0" xfId="688" applyFont="1">
      <alignment vertical="center"/>
    </xf>
    <xf numFmtId="180" fontId="45" fillId="0" borderId="0" xfId="688" applyNumberFormat="1" applyFont="1">
      <alignment vertical="center"/>
    </xf>
    <xf numFmtId="179" fontId="43" fillId="0" borderId="0" xfId="688" applyNumberFormat="1">
      <alignment vertical="center"/>
    </xf>
    <xf numFmtId="3" fontId="83" fillId="0" borderId="108" xfId="0" applyNumberFormat="1" applyFont="1" applyBorder="1" applyAlignment="1">
      <alignment horizontal="right" vertical="center" wrapText="1"/>
    </xf>
    <xf numFmtId="180" fontId="83" fillId="0" borderId="108" xfId="0" applyNumberFormat="1" applyFont="1" applyBorder="1" applyAlignment="1">
      <alignment horizontal="right" vertical="center" wrapText="1"/>
    </xf>
    <xf numFmtId="180" fontId="83" fillId="0" borderId="108" xfId="0" applyNumberFormat="1" applyFont="1" applyBorder="1" applyAlignment="1">
      <alignment horizontal="right" vertical="center"/>
    </xf>
    <xf numFmtId="180" fontId="83" fillId="0" borderId="48" xfId="0" applyNumberFormat="1" applyFont="1" applyBorder="1">
      <alignment vertical="center"/>
    </xf>
    <xf numFmtId="0" fontId="66" fillId="0" borderId="0" xfId="0" applyFont="1" applyBorder="1" applyAlignment="1">
      <alignment horizontal="center" vertical="center"/>
    </xf>
    <xf numFmtId="3" fontId="82" fillId="0" borderId="11" xfId="0" applyNumberFormat="1" applyFont="1" applyBorder="1">
      <alignment vertical="center"/>
    </xf>
    <xf numFmtId="0" fontId="68" fillId="0" borderId="33" xfId="0" applyFont="1" applyBorder="1" applyAlignment="1">
      <alignment horizontal="center" vertical="center"/>
    </xf>
    <xf numFmtId="3" fontId="65" fillId="0" borderId="37" xfId="0" applyNumberFormat="1" applyFont="1" applyBorder="1">
      <alignment vertical="center"/>
    </xf>
    <xf numFmtId="0" fontId="78" fillId="37" borderId="49" xfId="0" applyFont="1" applyFill="1" applyBorder="1" applyAlignment="1">
      <alignment horizontal="left" vertical="center"/>
    </xf>
    <xf numFmtId="41" fontId="0" fillId="0" borderId="0" xfId="0" applyNumberFormat="1" applyAlignment="1">
      <alignment horizontal="center" vertical="center"/>
    </xf>
    <xf numFmtId="180" fontId="71" fillId="0" borderId="32" xfId="0" applyNumberFormat="1" applyFont="1" applyBorder="1">
      <alignment vertical="center"/>
    </xf>
    <xf numFmtId="3" fontId="63" fillId="0" borderId="37" xfId="0" applyNumberFormat="1" applyFont="1" applyBorder="1">
      <alignment vertical="center"/>
    </xf>
    <xf numFmtId="3" fontId="62" fillId="0" borderId="37" xfId="0" applyNumberFormat="1" applyFont="1" applyBorder="1" applyAlignment="1">
      <alignment horizontal="right" vertical="center" wrapText="1"/>
    </xf>
    <xf numFmtId="3" fontId="62" fillId="0" borderId="37" xfId="0" applyNumberFormat="1" applyFont="1" applyBorder="1">
      <alignment vertical="center"/>
    </xf>
    <xf numFmtId="180" fontId="72" fillId="0" borderId="8" xfId="0" applyNumberFormat="1" applyFont="1" applyFill="1" applyBorder="1">
      <alignment vertical="center"/>
    </xf>
    <xf numFmtId="3" fontId="72" fillId="0" borderId="3" xfId="0" applyNumberFormat="1" applyFont="1" applyFill="1" applyBorder="1" applyAlignment="1">
      <alignment horizontal="right" vertical="center" wrapText="1"/>
    </xf>
    <xf numFmtId="0" fontId="67" fillId="0" borderId="33" xfId="0" applyFont="1" applyBorder="1" applyAlignment="1">
      <alignment horizontal="center" vertical="center"/>
    </xf>
    <xf numFmtId="3" fontId="13" fillId="0" borderId="7" xfId="679" applyNumberFormat="1" applyFont="1" applyFill="1" applyBorder="1" applyAlignment="1">
      <alignment horizontal="right" vertical="center" shrinkToFit="1"/>
    </xf>
    <xf numFmtId="3" fontId="84" fillId="0" borderId="7" xfId="679" applyNumberFormat="1" applyFont="1" applyFill="1" applyBorder="1" applyAlignment="1">
      <alignment horizontal="right" vertical="center" shrinkToFit="1"/>
    </xf>
    <xf numFmtId="0" fontId="63" fillId="0" borderId="30" xfId="0" applyFont="1" applyBorder="1" applyAlignment="1">
      <alignment horizontal="center" vertical="distributed"/>
    </xf>
    <xf numFmtId="180" fontId="67" fillId="0" borderId="7" xfId="691" applyNumberFormat="1" applyFont="1" applyFill="1" applyBorder="1" applyAlignment="1">
      <alignment vertical="center" shrinkToFit="1"/>
    </xf>
    <xf numFmtId="178" fontId="13" fillId="0" borderId="7" xfId="679" applyNumberFormat="1" applyFont="1" applyFill="1" applyBorder="1" applyAlignment="1">
      <alignment vertical="center" shrinkToFit="1"/>
    </xf>
    <xf numFmtId="178" fontId="84" fillId="0" borderId="7" xfId="679" applyNumberFormat="1" applyFont="1" applyFill="1" applyBorder="1" applyAlignment="1">
      <alignment vertical="center" shrinkToFit="1"/>
    </xf>
    <xf numFmtId="178" fontId="35" fillId="0" borderId="4" xfId="679" applyNumberFormat="1" applyFont="1" applyFill="1" applyBorder="1" applyAlignment="1" applyProtection="1">
      <alignment vertical="center"/>
    </xf>
    <xf numFmtId="178" fontId="67" fillId="0" borderId="4" xfId="0" applyNumberFormat="1" applyFont="1" applyBorder="1">
      <alignment vertical="center"/>
    </xf>
    <xf numFmtId="180" fontId="35" fillId="0" borderId="4" xfId="679" applyNumberFormat="1" applyFont="1" applyFill="1" applyBorder="1" applyAlignment="1" applyProtection="1">
      <alignment horizontal="right" vertical="center" wrapText="1"/>
    </xf>
    <xf numFmtId="180" fontId="35" fillId="0" borderId="4" xfId="679" applyNumberFormat="1" applyFont="1" applyFill="1" applyBorder="1" applyAlignment="1" applyProtection="1">
      <alignment vertical="center"/>
    </xf>
    <xf numFmtId="180" fontId="85" fillId="33" borderId="4" xfId="679" applyNumberFormat="1" applyFont="1" applyFill="1" applyBorder="1" applyAlignment="1" applyProtection="1">
      <alignment horizontal="right" vertical="center" wrapText="1"/>
    </xf>
    <xf numFmtId="180" fontId="85" fillId="33" borderId="4" xfId="679" applyNumberFormat="1" applyFont="1" applyFill="1" applyBorder="1" applyAlignment="1" applyProtection="1">
      <alignment vertical="center"/>
    </xf>
    <xf numFmtId="180" fontId="68" fillId="0" borderId="37" xfId="0" applyNumberFormat="1" applyFont="1" applyBorder="1" applyAlignment="1">
      <alignment vertical="center" shrinkToFit="1"/>
    </xf>
    <xf numFmtId="180" fontId="68" fillId="0" borderId="37" xfId="0" applyNumberFormat="1" applyFont="1" applyBorder="1">
      <alignment vertical="center"/>
    </xf>
    <xf numFmtId="178" fontId="86" fillId="33" borderId="4" xfId="675" applyNumberFormat="1" applyFont="1" applyFill="1" applyBorder="1" applyAlignment="1" applyProtection="1">
      <alignment horizontal="right" vertical="center"/>
    </xf>
    <xf numFmtId="180" fontId="86" fillId="33" borderId="4" xfId="675" applyNumberFormat="1" applyFont="1" applyFill="1" applyBorder="1" applyAlignment="1" applyProtection="1">
      <alignment vertical="center"/>
    </xf>
    <xf numFmtId="178" fontId="37" fillId="0" borderId="11" xfId="679" applyNumberFormat="1" applyFill="1" applyBorder="1" applyAlignment="1" applyProtection="1">
      <alignment vertical="center"/>
    </xf>
    <xf numFmtId="178" fontId="1" fillId="0" borderId="11" xfId="679" applyNumberFormat="1" applyFont="1" applyFill="1" applyBorder="1" applyAlignment="1" applyProtection="1">
      <alignment vertical="center"/>
    </xf>
    <xf numFmtId="180" fontId="1" fillId="0" borderId="11" xfId="679" applyNumberFormat="1" applyFont="1" applyFill="1" applyBorder="1" applyAlignment="1" applyProtection="1">
      <alignment horizontal="right" vertical="center" wrapText="1"/>
    </xf>
    <xf numFmtId="180" fontId="37" fillId="0" borderId="11" xfId="679" applyNumberFormat="1" applyFill="1" applyBorder="1" applyAlignment="1" applyProtection="1">
      <alignment vertical="center"/>
    </xf>
    <xf numFmtId="180" fontId="37" fillId="0" borderId="11" xfId="679" applyNumberFormat="1" applyFill="1" applyBorder="1" applyAlignment="1" applyProtection="1">
      <alignment horizontal="right" vertical="center" wrapText="1"/>
    </xf>
    <xf numFmtId="0" fontId="0" fillId="37" borderId="50" xfId="0" applyFill="1" applyBorder="1" applyAlignment="1">
      <alignment horizontal="center" vertical="center"/>
    </xf>
    <xf numFmtId="178" fontId="24" fillId="0" borderId="10" xfId="675" applyNumberFormat="1" applyFont="1" applyFill="1" applyBorder="1" applyAlignment="1" applyProtection="1">
      <alignment horizontal="right" vertical="center"/>
    </xf>
    <xf numFmtId="3" fontId="72" fillId="0" borderId="10" xfId="0" applyNumberFormat="1" applyFont="1" applyBorder="1">
      <alignment vertical="center"/>
    </xf>
    <xf numFmtId="3" fontId="72" fillId="0" borderId="10" xfId="0" applyNumberFormat="1" applyFont="1" applyFill="1" applyBorder="1">
      <alignment vertical="center"/>
    </xf>
    <xf numFmtId="3" fontId="72" fillId="0" borderId="10" xfId="0" applyNumberFormat="1" applyFont="1" applyFill="1" applyBorder="1" applyAlignment="1">
      <alignment horizontal="center" vertical="center"/>
    </xf>
    <xf numFmtId="3" fontId="73" fillId="33" borderId="10" xfId="0" applyNumberFormat="1" applyFont="1" applyFill="1" applyBorder="1" applyAlignment="1">
      <alignment vertical="center"/>
    </xf>
    <xf numFmtId="3" fontId="62" fillId="36" borderId="109" xfId="0" applyNumberFormat="1" applyFont="1" applyFill="1" applyBorder="1" applyAlignment="1">
      <alignment horizontal="right" vertical="center" wrapText="1"/>
    </xf>
    <xf numFmtId="3" fontId="62" fillId="0" borderId="6" xfId="0" applyNumberFormat="1" applyFont="1" applyBorder="1">
      <alignment vertical="center"/>
    </xf>
    <xf numFmtId="3" fontId="62" fillId="0" borderId="51" xfId="0" applyNumberFormat="1" applyFont="1" applyFill="1" applyBorder="1">
      <alignment vertical="center"/>
    </xf>
    <xf numFmtId="3" fontId="62" fillId="0" borderId="52" xfId="0" applyNumberFormat="1" applyFont="1" applyBorder="1" applyAlignment="1">
      <alignment horizontal="right" vertical="center" wrapText="1"/>
    </xf>
    <xf numFmtId="3" fontId="62" fillId="0" borderId="51" xfId="0" applyNumberFormat="1" applyFont="1" applyBorder="1">
      <alignment vertical="center"/>
    </xf>
    <xf numFmtId="3" fontId="72" fillId="0" borderId="51" xfId="0" applyNumberFormat="1" applyFont="1" applyBorder="1">
      <alignment vertical="center"/>
    </xf>
    <xf numFmtId="3" fontId="62" fillId="0" borderId="53" xfId="0" applyNumberFormat="1" applyFont="1" applyBorder="1">
      <alignment vertical="center"/>
    </xf>
    <xf numFmtId="180" fontId="62" fillId="0" borderId="53" xfId="0" applyNumberFormat="1" applyFont="1" applyBorder="1">
      <alignment vertical="center"/>
    </xf>
    <xf numFmtId="180" fontId="62" fillId="0" borderId="0" xfId="0" applyNumberFormat="1" applyFont="1" applyBorder="1">
      <alignment vertical="center"/>
    </xf>
    <xf numFmtId="180" fontId="72" fillId="36" borderId="10" xfId="0" applyNumberFormat="1" applyFont="1" applyFill="1" applyBorder="1">
      <alignment vertical="center"/>
    </xf>
    <xf numFmtId="3" fontId="62" fillId="0" borderId="54" xfId="0" applyNumberFormat="1" applyFont="1" applyBorder="1">
      <alignment vertical="center"/>
    </xf>
    <xf numFmtId="0" fontId="52" fillId="37" borderId="55" xfId="0" applyFont="1" applyFill="1" applyBorder="1" applyAlignment="1">
      <alignment horizontal="center" vertical="center"/>
    </xf>
    <xf numFmtId="3" fontId="62" fillId="0" borderId="56" xfId="0" applyNumberFormat="1" applyFont="1" applyBorder="1">
      <alignment vertical="center"/>
    </xf>
    <xf numFmtId="0" fontId="52" fillId="37" borderId="57" xfId="0" applyFont="1" applyFill="1" applyBorder="1" applyAlignment="1">
      <alignment horizontal="center" vertical="center"/>
    </xf>
    <xf numFmtId="3" fontId="62" fillId="0" borderId="58" xfId="0" applyNumberFormat="1" applyFont="1" applyBorder="1" applyAlignment="1">
      <alignment horizontal="center" vertical="center"/>
    </xf>
    <xf numFmtId="178" fontId="24" fillId="0" borderId="59" xfId="675" applyNumberFormat="1" applyFont="1" applyFill="1" applyBorder="1" applyAlignment="1" applyProtection="1">
      <alignment horizontal="center" vertical="center"/>
    </xf>
    <xf numFmtId="3" fontId="72" fillId="0" borderId="59" xfId="0" applyNumberFormat="1" applyFont="1" applyBorder="1" applyAlignment="1">
      <alignment horizontal="center" vertical="center"/>
    </xf>
    <xf numFmtId="3" fontId="72" fillId="0" borderId="59" xfId="0" applyNumberFormat="1" applyFont="1" applyFill="1" applyBorder="1" applyAlignment="1">
      <alignment horizontal="center" vertical="center"/>
    </xf>
    <xf numFmtId="3" fontId="73" fillId="33" borderId="59" xfId="0" applyNumberFormat="1" applyFont="1" applyFill="1" applyBorder="1" applyAlignment="1">
      <alignment horizontal="center" vertical="center"/>
    </xf>
    <xf numFmtId="3" fontId="62" fillId="0" borderId="59" xfId="0" applyNumberFormat="1" applyFont="1" applyBorder="1" applyAlignment="1">
      <alignment horizontal="center" vertical="center"/>
    </xf>
    <xf numFmtId="3" fontId="62" fillId="0" borderId="59" xfId="0" applyNumberFormat="1" applyFont="1" applyFill="1" applyBorder="1" applyAlignment="1">
      <alignment horizontal="center" vertical="center"/>
    </xf>
    <xf numFmtId="3" fontId="62" fillId="0" borderId="59" xfId="0" applyNumberFormat="1" applyFont="1" applyBorder="1" applyAlignment="1">
      <alignment horizontal="center" vertical="center" wrapText="1"/>
    </xf>
    <xf numFmtId="180" fontId="62" fillId="0" borderId="59" xfId="0" applyNumberFormat="1" applyFont="1" applyBorder="1" applyAlignment="1">
      <alignment horizontal="center" vertical="center"/>
    </xf>
    <xf numFmtId="180" fontId="72" fillId="36" borderId="59" xfId="0" applyNumberFormat="1" applyFont="1" applyFill="1" applyBorder="1" applyAlignment="1">
      <alignment horizontal="center" vertical="center"/>
    </xf>
    <xf numFmtId="180" fontId="67" fillId="0" borderId="8" xfId="688" applyNumberFormat="1" applyFont="1" applyFill="1" applyBorder="1" applyAlignment="1">
      <alignment horizontal="right" vertical="center" wrapText="1"/>
    </xf>
    <xf numFmtId="180" fontId="67" fillId="0" borderId="0" xfId="688" applyNumberFormat="1" applyFont="1" applyBorder="1">
      <alignment vertical="center"/>
    </xf>
    <xf numFmtId="180" fontId="67" fillId="0" borderId="60" xfId="688" applyNumberFormat="1" applyFont="1" applyBorder="1" applyAlignment="1">
      <alignment horizontal="center" vertical="center"/>
    </xf>
    <xf numFmtId="3" fontId="62" fillId="0" borderId="19" xfId="0" applyNumberFormat="1" applyFont="1" applyBorder="1" applyAlignment="1">
      <alignment horizontal="right" vertical="center" wrapText="1"/>
    </xf>
    <xf numFmtId="3" fontId="63" fillId="0" borderId="61" xfId="0" applyNumberFormat="1" applyFont="1" applyBorder="1">
      <alignment vertical="center"/>
    </xf>
    <xf numFmtId="3" fontId="63" fillId="0" borderId="60" xfId="0" applyNumberFormat="1" applyFont="1" applyBorder="1" applyAlignment="1">
      <alignment horizontal="center" vertical="center"/>
    </xf>
    <xf numFmtId="180" fontId="62" fillId="0" borderId="62" xfId="0" applyNumberFormat="1" applyFont="1" applyBorder="1" applyAlignment="1">
      <alignment horizontal="center" vertical="center"/>
    </xf>
    <xf numFmtId="3" fontId="62" fillId="36" borderId="7" xfId="0" applyNumberFormat="1" applyFont="1" applyFill="1" applyBorder="1" applyAlignment="1">
      <alignment horizontal="right" vertical="center" wrapText="1"/>
    </xf>
    <xf numFmtId="3" fontId="63" fillId="36" borderId="30" xfId="0" applyNumberFormat="1" applyFont="1" applyFill="1" applyBorder="1">
      <alignment vertical="center"/>
    </xf>
    <xf numFmtId="0" fontId="73" fillId="33" borderId="7" xfId="0" applyFont="1" applyFill="1" applyBorder="1" applyAlignment="1">
      <alignment horizontal="center" vertical="distributed"/>
    </xf>
    <xf numFmtId="41" fontId="3" fillId="0" borderId="0" xfId="687" applyNumberFormat="1"/>
    <xf numFmtId="0" fontId="3" fillId="0" borderId="0" xfId="687"/>
    <xf numFmtId="0" fontId="39" fillId="0" borderId="0" xfId="687" applyFont="1"/>
    <xf numFmtId="3" fontId="3" fillId="0" borderId="0" xfId="687" applyNumberFormat="1"/>
    <xf numFmtId="41" fontId="3" fillId="0" borderId="0" xfId="500">
      <protection locked="0"/>
    </xf>
    <xf numFmtId="0" fontId="73" fillId="33" borderId="5" xfId="0" applyFont="1" applyFill="1" applyBorder="1" applyAlignment="1">
      <alignment horizontal="center" vertical="distributed"/>
    </xf>
    <xf numFmtId="0" fontId="72" fillId="0" borderId="56" xfId="0" applyFont="1" applyBorder="1" applyAlignment="1">
      <alignment horizontal="center" vertical="distributed"/>
    </xf>
    <xf numFmtId="0" fontId="72" fillId="0" borderId="4" xfId="0" applyFont="1" applyBorder="1" applyAlignment="1">
      <alignment horizontal="center" vertical="distributed"/>
    </xf>
    <xf numFmtId="3" fontId="3" fillId="0" borderId="4" xfId="687" applyNumberFormat="1" applyBorder="1" applyAlignment="1">
      <alignment vertical="center"/>
    </xf>
    <xf numFmtId="0" fontId="72" fillId="0" borderId="4" xfId="0" applyFont="1" applyFill="1" applyBorder="1" applyAlignment="1">
      <alignment horizontal="center" vertical="distributed"/>
    </xf>
    <xf numFmtId="41" fontId="3" fillId="0" borderId="63" xfId="497" applyFont="1" applyBorder="1" applyAlignment="1">
      <alignment vertical="center"/>
    </xf>
    <xf numFmtId="0" fontId="73" fillId="33" borderId="8" xfId="0" applyFont="1" applyFill="1" applyBorder="1" applyAlignment="1">
      <alignment horizontal="center" vertical="distributed"/>
    </xf>
    <xf numFmtId="3" fontId="72" fillId="36" borderId="7" xfId="0" applyNumberFormat="1" applyFont="1" applyFill="1" applyBorder="1" applyAlignment="1">
      <alignment horizontal="right" vertical="center" wrapText="1"/>
    </xf>
    <xf numFmtId="0" fontId="73" fillId="33" borderId="10" xfId="0" applyFont="1" applyFill="1" applyBorder="1" applyAlignment="1">
      <alignment horizontal="center" vertical="distributed"/>
    </xf>
    <xf numFmtId="41" fontId="87" fillId="33" borderId="4" xfId="500" applyFont="1" applyFill="1" applyBorder="1" applyAlignment="1">
      <alignment vertical="center"/>
      <protection locked="0"/>
    </xf>
    <xf numFmtId="41" fontId="87" fillId="33" borderId="0" xfId="500" applyFont="1" applyFill="1" applyAlignment="1">
      <alignment vertical="center"/>
      <protection locked="0"/>
    </xf>
    <xf numFmtId="180" fontId="75" fillId="33" borderId="5" xfId="0" applyNumberFormat="1" applyFont="1" applyFill="1" applyBorder="1">
      <alignment vertical="center"/>
    </xf>
    <xf numFmtId="41" fontId="87" fillId="33" borderId="7" xfId="500" applyFont="1" applyFill="1" applyBorder="1" applyAlignment="1">
      <alignment vertical="center"/>
      <protection locked="0"/>
    </xf>
    <xf numFmtId="180" fontId="75" fillId="33" borderId="7" xfId="0" applyNumberFormat="1" applyFont="1" applyFill="1" applyBorder="1">
      <alignment vertical="center"/>
    </xf>
    <xf numFmtId="180" fontId="88" fillId="0" borderId="64" xfId="0" applyNumberFormat="1" applyFont="1" applyBorder="1" applyAlignment="1">
      <alignment horizontal="center" vertical="center"/>
    </xf>
    <xf numFmtId="0" fontId="70" fillId="0" borderId="65" xfId="0" applyFont="1" applyBorder="1" applyAlignment="1">
      <alignment horizontal="center" vertical="center"/>
    </xf>
    <xf numFmtId="180" fontId="79" fillId="0" borderId="66" xfId="0" applyNumberFormat="1" applyFont="1" applyBorder="1">
      <alignment vertical="center"/>
    </xf>
    <xf numFmtId="0" fontId="64" fillId="0" borderId="67" xfId="686" applyFont="1" applyBorder="1">
      <alignment vertical="center"/>
    </xf>
    <xf numFmtId="41" fontId="64" fillId="0" borderId="68" xfId="503" applyFont="1" applyBorder="1" applyAlignment="1">
      <alignment vertical="center"/>
    </xf>
    <xf numFmtId="0" fontId="67" fillId="0" borderId="69" xfId="0" applyFont="1" applyBorder="1" applyAlignment="1">
      <alignment horizontal="center" vertical="distributed"/>
    </xf>
    <xf numFmtId="0" fontId="79" fillId="0" borderId="70" xfId="0" applyFont="1" applyBorder="1" applyAlignment="1">
      <alignment horizontal="center" vertical="center" wrapText="1"/>
    </xf>
    <xf numFmtId="177" fontId="52" fillId="0" borderId="71" xfId="0" applyNumberFormat="1" applyFont="1" applyBorder="1">
      <alignment vertical="center"/>
    </xf>
    <xf numFmtId="177" fontId="78" fillId="0" borderId="15" xfId="0" applyNumberFormat="1" applyFont="1" applyBorder="1">
      <alignment vertical="center"/>
    </xf>
    <xf numFmtId="0" fontId="0" fillId="35" borderId="11" xfId="0" applyFill="1" applyBorder="1" applyAlignment="1">
      <alignment horizontal="center" vertical="center"/>
    </xf>
    <xf numFmtId="0" fontId="67" fillId="0" borderId="11" xfId="0" applyFont="1" applyFill="1" applyBorder="1" applyAlignment="1">
      <alignment horizontal="center" vertical="center" wrapText="1"/>
    </xf>
    <xf numFmtId="0" fontId="66" fillId="34" borderId="11" xfId="688" applyFont="1" applyFill="1" applyBorder="1" applyAlignment="1">
      <alignment horizontal="center" vertical="center" wrapText="1"/>
    </xf>
    <xf numFmtId="0" fontId="66" fillId="0" borderId="29" xfId="0" applyFont="1" applyFill="1" applyBorder="1" applyAlignment="1">
      <alignment horizontal="center" vertical="center"/>
    </xf>
    <xf numFmtId="41" fontId="3" fillId="0" borderId="11" xfId="502" applyFont="1" applyFill="1" applyBorder="1" applyAlignment="1">
      <alignment horizontal="center" vertical="center" shrinkToFit="1"/>
      <protection locked="0"/>
    </xf>
    <xf numFmtId="0" fontId="66" fillId="0" borderId="11" xfId="0" applyFont="1" applyBorder="1" applyAlignment="1">
      <alignment horizontal="center" vertical="center"/>
    </xf>
    <xf numFmtId="0" fontId="66" fillId="35" borderId="12" xfId="0" applyFont="1" applyFill="1" applyBorder="1" applyAlignment="1">
      <alignment horizontal="center" vertical="center" wrapText="1"/>
    </xf>
    <xf numFmtId="0" fontId="66" fillId="35" borderId="11" xfId="0" applyFont="1" applyFill="1" applyBorder="1" applyAlignment="1">
      <alignment horizontal="center" vertical="center" wrapText="1"/>
    </xf>
    <xf numFmtId="0" fontId="66" fillId="35" borderId="11" xfId="0" applyFont="1" applyFill="1" applyBorder="1" applyAlignment="1">
      <alignment horizontal="center" vertical="center"/>
    </xf>
    <xf numFmtId="0" fontId="71" fillId="35" borderId="11" xfId="0" applyFont="1" applyFill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7" fillId="0" borderId="11" xfId="0" applyFont="1" applyFill="1" applyBorder="1" applyAlignment="1">
      <alignment horizontal="center" vertical="distributed"/>
    </xf>
    <xf numFmtId="180" fontId="67" fillId="0" borderId="11" xfId="0" applyNumberFormat="1" applyFont="1" applyFill="1" applyBorder="1" applyAlignment="1">
      <alignment horizontal="center" vertical="center"/>
    </xf>
    <xf numFmtId="0" fontId="66" fillId="0" borderId="0" xfId="0" applyFont="1" applyFill="1" applyAlignment="1">
      <alignment horizontal="center" vertical="center"/>
    </xf>
    <xf numFmtId="3" fontId="67" fillId="0" borderId="11" xfId="0" applyNumberFormat="1" applyFont="1" applyFill="1" applyBorder="1" applyAlignment="1">
      <alignment horizontal="center" vertical="center" wrapText="1"/>
    </xf>
    <xf numFmtId="3" fontId="67" fillId="0" borderId="11" xfId="0" applyNumberFormat="1" applyFont="1" applyFill="1" applyBorder="1" applyAlignment="1">
      <alignment horizontal="center" vertical="center"/>
    </xf>
    <xf numFmtId="178" fontId="67" fillId="0" borderId="11" xfId="0" applyNumberFormat="1" applyFont="1" applyFill="1" applyBorder="1" applyAlignment="1">
      <alignment horizontal="center" vertical="center"/>
    </xf>
    <xf numFmtId="3" fontId="79" fillId="0" borderId="11" xfId="0" applyNumberFormat="1" applyFont="1" applyFill="1" applyBorder="1" applyAlignment="1">
      <alignment horizontal="center" vertical="center"/>
    </xf>
    <xf numFmtId="41" fontId="66" fillId="0" borderId="0" xfId="497" applyFont="1">
      <alignment vertical="center"/>
    </xf>
    <xf numFmtId="0" fontId="72" fillId="0" borderId="72" xfId="0" applyFont="1" applyBorder="1" applyAlignment="1">
      <alignment horizontal="center" vertical="center" wrapText="1"/>
    </xf>
    <xf numFmtId="0" fontId="68" fillId="0" borderId="33" xfId="0" applyFont="1" applyBorder="1" applyAlignment="1">
      <alignment horizontal="center" vertical="center"/>
    </xf>
    <xf numFmtId="180" fontId="35" fillId="33" borderId="4" xfId="679" applyNumberFormat="1" applyFont="1" applyFill="1" applyBorder="1" applyAlignment="1" applyProtection="1">
      <alignment vertical="center"/>
    </xf>
    <xf numFmtId="180" fontId="35" fillId="33" borderId="4" xfId="679" applyNumberFormat="1" applyFont="1" applyFill="1" applyBorder="1" applyAlignment="1" applyProtection="1">
      <alignment horizontal="right" vertical="center" wrapText="1"/>
    </xf>
    <xf numFmtId="3" fontId="72" fillId="33" borderId="59" xfId="0" applyNumberFormat="1" applyFont="1" applyFill="1" applyBorder="1" applyAlignment="1">
      <alignment horizontal="center" vertical="center"/>
    </xf>
    <xf numFmtId="180" fontId="68" fillId="0" borderId="8" xfId="688" applyNumberFormat="1" applyFont="1" applyFill="1" applyBorder="1" applyAlignment="1">
      <alignment horizontal="right" vertical="center" wrapText="1"/>
    </xf>
    <xf numFmtId="3" fontId="62" fillId="0" borderId="56" xfId="0" applyNumberFormat="1" applyFont="1" applyBorder="1" applyAlignment="1">
      <alignment horizontal="right" vertical="center"/>
    </xf>
    <xf numFmtId="3" fontId="72" fillId="0" borderId="10" xfId="0" applyNumberFormat="1" applyFont="1" applyBorder="1" applyAlignment="1">
      <alignment horizontal="right" vertical="center"/>
    </xf>
    <xf numFmtId="3" fontId="72" fillId="0" borderId="10" xfId="0" applyNumberFormat="1" applyFont="1" applyFill="1" applyBorder="1" applyAlignment="1">
      <alignment horizontal="right" vertical="center"/>
    </xf>
    <xf numFmtId="3" fontId="72" fillId="33" borderId="10" xfId="0" applyNumberFormat="1" applyFont="1" applyFill="1" applyBorder="1" applyAlignment="1">
      <alignment horizontal="right" vertical="center"/>
    </xf>
    <xf numFmtId="180" fontId="68" fillId="0" borderId="0" xfId="688" applyNumberFormat="1" applyFont="1" applyBorder="1" applyAlignment="1">
      <alignment horizontal="right" vertical="center"/>
    </xf>
    <xf numFmtId="180" fontId="67" fillId="0" borderId="7" xfId="688" applyNumberFormat="1" applyFont="1" applyBorder="1" applyAlignment="1">
      <alignment horizontal="right" vertical="center" wrapText="1"/>
    </xf>
    <xf numFmtId="41" fontId="66" fillId="0" borderId="7" xfId="497" applyFont="1" applyBorder="1">
      <alignment vertical="center"/>
    </xf>
    <xf numFmtId="180" fontId="24" fillId="0" borderId="4" xfId="675" applyNumberFormat="1" applyFont="1" applyFill="1" applyBorder="1" applyAlignment="1" applyProtection="1">
      <alignment vertical="center"/>
    </xf>
    <xf numFmtId="178" fontId="24" fillId="0" borderId="4" xfId="675" applyNumberFormat="1" applyFont="1" applyFill="1" applyBorder="1" applyAlignment="1" applyProtection="1">
      <alignment horizontal="right" vertical="center"/>
    </xf>
    <xf numFmtId="41" fontId="3" fillId="0" borderId="3" xfId="497" applyFont="1" applyBorder="1" applyAlignment="1">
      <alignment vertical="center"/>
    </xf>
    <xf numFmtId="0" fontId="65" fillId="0" borderId="8" xfId="0" applyFont="1" applyFill="1" applyBorder="1" applyAlignment="1">
      <alignment horizontal="center" vertical="distributed"/>
    </xf>
    <xf numFmtId="180" fontId="62" fillId="36" borderId="53" xfId="0" applyNumberFormat="1" applyFont="1" applyFill="1" applyBorder="1">
      <alignment vertical="center"/>
    </xf>
    <xf numFmtId="3" fontId="3" fillId="0" borderId="4" xfId="687" applyNumberFormat="1" applyFont="1" applyBorder="1" applyAlignment="1">
      <alignment vertical="center"/>
    </xf>
    <xf numFmtId="180" fontId="62" fillId="0" borderId="46" xfId="0" applyNumberFormat="1" applyFont="1" applyBorder="1">
      <alignment vertical="center"/>
    </xf>
    <xf numFmtId="180" fontId="62" fillId="33" borderId="7" xfId="0" applyNumberFormat="1" applyFont="1" applyFill="1" applyBorder="1">
      <alignment vertical="center"/>
    </xf>
    <xf numFmtId="0" fontId="72" fillId="0" borderId="3" xfId="0" applyFont="1" applyBorder="1" applyAlignment="1">
      <alignment horizontal="center" vertical="distributed"/>
    </xf>
    <xf numFmtId="0" fontId="65" fillId="0" borderId="4" xfId="0" applyFont="1" applyFill="1" applyBorder="1" applyAlignment="1">
      <alignment horizontal="center" vertical="center" shrinkToFit="1"/>
    </xf>
    <xf numFmtId="0" fontId="89" fillId="0" borderId="0" xfId="0" applyFont="1">
      <alignment vertical="center"/>
    </xf>
    <xf numFmtId="0" fontId="67" fillId="0" borderId="11" xfId="0" applyFont="1" applyFill="1" applyBorder="1" applyAlignment="1">
      <alignment horizontal="center" vertical="center" wrapText="1"/>
    </xf>
    <xf numFmtId="0" fontId="66" fillId="0" borderId="17" xfId="0" applyFont="1" applyBorder="1" applyAlignment="1">
      <alignment horizontal="center" vertical="center"/>
    </xf>
    <xf numFmtId="41" fontId="64" fillId="0" borderId="68" xfId="497" applyFont="1" applyBorder="1" applyAlignment="1">
      <alignment vertical="center"/>
    </xf>
    <xf numFmtId="41" fontId="64" fillId="0" borderId="67" xfId="497" applyFont="1" applyBorder="1">
      <alignment vertical="center"/>
    </xf>
    <xf numFmtId="0" fontId="66" fillId="34" borderId="11" xfId="688" applyFont="1" applyFill="1" applyBorder="1" applyAlignment="1">
      <alignment horizontal="center" vertical="center" wrapText="1"/>
    </xf>
    <xf numFmtId="0" fontId="71" fillId="35" borderId="11" xfId="0" applyFont="1" applyFill="1" applyBorder="1" applyAlignment="1">
      <alignment horizontal="center" vertical="center" wrapText="1"/>
    </xf>
    <xf numFmtId="0" fontId="66" fillId="0" borderId="11" xfId="0" applyFont="1" applyFill="1" applyBorder="1" applyAlignment="1">
      <alignment horizontal="center" vertical="center"/>
    </xf>
    <xf numFmtId="41" fontId="66" fillId="0" borderId="11" xfId="497" applyFont="1" applyFill="1" applyBorder="1" applyAlignment="1">
      <alignment horizontal="center" vertical="center"/>
    </xf>
    <xf numFmtId="0" fontId="71" fillId="0" borderId="11" xfId="0" applyFont="1" applyBorder="1" applyAlignment="1">
      <alignment horizontal="center" vertical="center"/>
    </xf>
    <xf numFmtId="0" fontId="79" fillId="0" borderId="11" xfId="0" applyFont="1" applyFill="1" applyBorder="1" applyAlignment="1">
      <alignment horizontal="center" vertical="center" wrapText="1"/>
    </xf>
    <xf numFmtId="180" fontId="79" fillId="0" borderId="11" xfId="0" applyNumberFormat="1" applyFont="1" applyFill="1" applyBorder="1" applyAlignment="1">
      <alignment horizontal="center" vertical="center"/>
    </xf>
    <xf numFmtId="41" fontId="71" fillId="0" borderId="11" xfId="0" applyNumberFormat="1" applyFont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0" fontId="90" fillId="0" borderId="64" xfId="0" applyNumberFormat="1" applyFont="1" applyBorder="1" applyAlignment="1">
      <alignment horizontal="center" vertical="center"/>
    </xf>
    <xf numFmtId="0" fontId="66" fillId="34" borderId="11" xfId="688" applyFont="1" applyFill="1" applyBorder="1" applyAlignment="1">
      <alignment horizontal="center" vertical="center" wrapText="1"/>
    </xf>
    <xf numFmtId="41" fontId="66" fillId="0" borderId="11" xfId="497" applyFont="1" applyBorder="1">
      <alignment vertical="center"/>
    </xf>
    <xf numFmtId="41" fontId="66" fillId="0" borderId="11" xfId="497" applyFont="1" applyBorder="1" applyAlignment="1">
      <alignment horizontal="right" vertical="center"/>
    </xf>
    <xf numFmtId="3" fontId="66" fillId="0" borderId="11" xfId="0" applyNumberFormat="1" applyFont="1" applyBorder="1">
      <alignment vertical="center"/>
    </xf>
    <xf numFmtId="180" fontId="66" fillId="0" borderId="11" xfId="688" applyNumberFormat="1" applyFont="1" applyFill="1" applyBorder="1" applyAlignment="1">
      <alignment horizontal="right" vertical="center" wrapText="1"/>
    </xf>
    <xf numFmtId="180" fontId="66" fillId="0" borderId="11" xfId="688" applyNumberFormat="1" applyFont="1" applyBorder="1" applyAlignment="1">
      <alignment horizontal="right" vertical="center" wrapText="1"/>
    </xf>
    <xf numFmtId="0" fontId="77" fillId="0" borderId="80" xfId="0" applyFont="1" applyBorder="1" applyAlignment="1">
      <alignment horizontal="center" vertical="center" wrapText="1"/>
    </xf>
    <xf numFmtId="0" fontId="0" fillId="37" borderId="81" xfId="0" applyFill="1" applyBorder="1" applyAlignment="1">
      <alignment horizontal="center" vertical="center"/>
    </xf>
    <xf numFmtId="0" fontId="0" fillId="37" borderId="82" xfId="0" applyFill="1" applyBorder="1" applyAlignment="1">
      <alignment horizontal="center" vertical="center"/>
    </xf>
    <xf numFmtId="0" fontId="0" fillId="37" borderId="83" xfId="0" applyFill="1" applyBorder="1" applyAlignment="1">
      <alignment horizontal="center" vertical="center"/>
    </xf>
    <xf numFmtId="0" fontId="71" fillId="0" borderId="76" xfId="0" applyFont="1" applyBorder="1" applyAlignment="1">
      <alignment horizontal="center" vertical="center"/>
    </xf>
    <xf numFmtId="0" fontId="67" fillId="0" borderId="74" xfId="0" applyFont="1" applyBorder="1" applyAlignment="1">
      <alignment horizontal="center" vertical="center"/>
    </xf>
    <xf numFmtId="0" fontId="67" fillId="0" borderId="78" xfId="0" applyFont="1" applyBorder="1" applyAlignment="1">
      <alignment horizontal="center" vertical="center"/>
    </xf>
    <xf numFmtId="0" fontId="67" fillId="0" borderId="72" xfId="0" applyFont="1" applyBorder="1" applyAlignment="1">
      <alignment horizontal="center" vertical="center"/>
    </xf>
    <xf numFmtId="0" fontId="67" fillId="0" borderId="73" xfId="0" applyFont="1" applyBorder="1" applyAlignment="1">
      <alignment horizontal="center" vertical="center"/>
    </xf>
    <xf numFmtId="0" fontId="67" fillId="0" borderId="33" xfId="0" applyFont="1" applyBorder="1" applyAlignment="1">
      <alignment horizontal="center" vertical="center"/>
    </xf>
    <xf numFmtId="0" fontId="67" fillId="0" borderId="22" xfId="0" applyFont="1" applyBorder="1" applyAlignment="1">
      <alignment horizontal="center" vertical="center"/>
    </xf>
    <xf numFmtId="0" fontId="71" fillId="0" borderId="84" xfId="0" applyFont="1" applyBorder="1" applyAlignment="1">
      <alignment horizontal="center" vertical="distributed"/>
    </xf>
    <xf numFmtId="0" fontId="71" fillId="0" borderId="85" xfId="0" applyFont="1" applyBorder="1" applyAlignment="1">
      <alignment horizontal="center" vertical="distributed"/>
    </xf>
    <xf numFmtId="0" fontId="71" fillId="36" borderId="42" xfId="0" applyFont="1" applyFill="1" applyBorder="1" applyAlignment="1">
      <alignment horizontal="center" vertical="distributed"/>
    </xf>
    <xf numFmtId="0" fontId="71" fillId="36" borderId="7" xfId="0" applyFont="1" applyFill="1" applyBorder="1" applyAlignment="1">
      <alignment horizontal="center" vertical="distributed"/>
    </xf>
    <xf numFmtId="0" fontId="79" fillId="0" borderId="75" xfId="0" applyFont="1" applyBorder="1" applyAlignment="1">
      <alignment horizontal="center" vertical="center" wrapText="1"/>
    </xf>
    <xf numFmtId="0" fontId="79" fillId="0" borderId="76" xfId="0" applyFont="1" applyBorder="1" applyAlignment="1">
      <alignment horizontal="center" vertical="center" wrapText="1"/>
    </xf>
    <xf numFmtId="0" fontId="79" fillId="0" borderId="77" xfId="0" applyFont="1" applyBorder="1" applyAlignment="1">
      <alignment horizontal="center" vertical="center" wrapText="1"/>
    </xf>
    <xf numFmtId="0" fontId="67" fillId="0" borderId="78" xfId="0" applyFont="1" applyBorder="1" applyAlignment="1">
      <alignment horizontal="center" vertical="center" wrapText="1"/>
    </xf>
    <xf numFmtId="0" fontId="79" fillId="36" borderId="78" xfId="0" applyFont="1" applyFill="1" applyBorder="1" applyAlignment="1">
      <alignment horizontal="center" vertical="distributed"/>
    </xf>
    <xf numFmtId="0" fontId="79" fillId="36" borderId="4" xfId="0" applyFont="1" applyFill="1" applyBorder="1" applyAlignment="1">
      <alignment horizontal="center" vertical="distributed"/>
    </xf>
    <xf numFmtId="0" fontId="68" fillId="0" borderId="79" xfId="0" applyFont="1" applyBorder="1" applyAlignment="1">
      <alignment horizontal="center" vertical="center"/>
    </xf>
    <xf numFmtId="0" fontId="68" fillId="0" borderId="46" xfId="0" applyFont="1" applyBorder="1" applyAlignment="1">
      <alignment horizontal="center" vertical="center"/>
    </xf>
    <xf numFmtId="0" fontId="72" fillId="0" borderId="72" xfId="0" applyFont="1" applyBorder="1" applyAlignment="1">
      <alignment horizontal="center" vertical="center" wrapText="1"/>
    </xf>
    <xf numFmtId="0" fontId="72" fillId="0" borderId="22" xfId="0" applyFont="1" applyBorder="1" applyAlignment="1">
      <alignment horizontal="center" vertical="center" wrapText="1"/>
    </xf>
    <xf numFmtId="0" fontId="71" fillId="0" borderId="12" xfId="0" applyFont="1" applyBorder="1" applyAlignment="1">
      <alignment horizontal="center" vertical="distributed"/>
    </xf>
    <xf numFmtId="0" fontId="71" fillId="0" borderId="89" xfId="0" applyFont="1" applyBorder="1" applyAlignment="1">
      <alignment horizontal="center" vertical="distributed"/>
    </xf>
    <xf numFmtId="0" fontId="71" fillId="36" borderId="73" xfId="0" applyFont="1" applyFill="1" applyBorder="1" applyAlignment="1">
      <alignment horizontal="center" vertical="distributed"/>
    </xf>
    <xf numFmtId="0" fontId="71" fillId="36" borderId="20" xfId="0" applyFont="1" applyFill="1" applyBorder="1" applyAlignment="1">
      <alignment horizontal="center" vertical="distributed"/>
    </xf>
    <xf numFmtId="0" fontId="71" fillId="0" borderId="90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center" vertical="center" wrapText="1"/>
    </xf>
    <xf numFmtId="0" fontId="71" fillId="0" borderId="91" xfId="0" applyFont="1" applyBorder="1" applyAlignment="1">
      <alignment horizontal="center" vertical="center" wrapText="1"/>
    </xf>
    <xf numFmtId="0" fontId="67" fillId="0" borderId="72" xfId="0" applyFont="1" applyBorder="1" applyAlignment="1">
      <alignment horizontal="center" vertical="center" wrapText="1"/>
    </xf>
    <xf numFmtId="0" fontId="67" fillId="0" borderId="33" xfId="0" applyFont="1" applyBorder="1" applyAlignment="1">
      <alignment horizontal="center" vertical="center" wrapText="1"/>
    </xf>
    <xf numFmtId="0" fontId="67" fillId="0" borderId="79" xfId="0" applyFont="1" applyBorder="1" applyAlignment="1">
      <alignment horizontal="center" vertical="center"/>
    </xf>
    <xf numFmtId="0" fontId="67" fillId="0" borderId="46" xfId="0" applyFont="1" applyBorder="1" applyAlignment="1">
      <alignment horizontal="center" vertical="center"/>
    </xf>
    <xf numFmtId="0" fontId="77" fillId="0" borderId="52" xfId="0" applyFont="1" applyBorder="1" applyAlignment="1">
      <alignment horizontal="center" vertical="center" wrapText="1"/>
    </xf>
    <xf numFmtId="0" fontId="0" fillId="37" borderId="86" xfId="0" applyFill="1" applyBorder="1" applyAlignment="1">
      <alignment horizontal="center" vertical="center"/>
    </xf>
    <xf numFmtId="0" fontId="0" fillId="37" borderId="87" xfId="0" applyFill="1" applyBorder="1" applyAlignment="1">
      <alignment horizontal="center" vertical="center"/>
    </xf>
    <xf numFmtId="0" fontId="0" fillId="37" borderId="88" xfId="0" applyFill="1" applyBorder="1" applyAlignment="1">
      <alignment horizontal="center" vertical="center"/>
    </xf>
    <xf numFmtId="0" fontId="71" fillId="0" borderId="29" xfId="0" applyFont="1" applyBorder="1" applyAlignment="1">
      <alignment horizontal="center" vertical="center"/>
    </xf>
    <xf numFmtId="0" fontId="68" fillId="0" borderId="74" xfId="0" applyFont="1" applyBorder="1" applyAlignment="1">
      <alignment horizontal="center" vertical="center"/>
    </xf>
    <xf numFmtId="0" fontId="68" fillId="0" borderId="78" xfId="0" applyFont="1" applyBorder="1" applyAlignment="1">
      <alignment horizontal="center" vertical="center"/>
    </xf>
    <xf numFmtId="0" fontId="68" fillId="0" borderId="72" xfId="0" applyFont="1" applyBorder="1" applyAlignment="1">
      <alignment horizontal="center" vertical="center"/>
    </xf>
    <xf numFmtId="0" fontId="68" fillId="0" borderId="73" xfId="0" applyFont="1" applyBorder="1" applyAlignment="1">
      <alignment horizontal="center" vertical="center"/>
    </xf>
    <xf numFmtId="0" fontId="68" fillId="0" borderId="33" xfId="0" applyFont="1" applyBorder="1" applyAlignment="1">
      <alignment horizontal="center" vertical="center"/>
    </xf>
    <xf numFmtId="0" fontId="68" fillId="0" borderId="22" xfId="0" applyFont="1" applyBorder="1" applyAlignment="1">
      <alignment horizontal="center" vertical="center"/>
    </xf>
    <xf numFmtId="0" fontId="0" fillId="0" borderId="52" xfId="0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3" fillId="33" borderId="28" xfId="0" applyFont="1" applyFill="1" applyBorder="1" applyAlignment="1">
      <alignment horizontal="center" vertical="distributed"/>
    </xf>
    <xf numFmtId="0" fontId="73" fillId="33" borderId="17" xfId="0" applyFont="1" applyFill="1" applyBorder="1" applyAlignment="1">
      <alignment horizontal="center" vertical="distributed"/>
    </xf>
    <xf numFmtId="0" fontId="66" fillId="34" borderId="11" xfId="688" applyFont="1" applyFill="1" applyBorder="1" applyAlignment="1">
      <alignment horizontal="center" vertical="center"/>
    </xf>
    <xf numFmtId="0" fontId="66" fillId="34" borderId="11" xfId="688" applyFont="1" applyFill="1" applyBorder="1" applyAlignment="1">
      <alignment horizontal="center" vertical="center" wrapText="1"/>
    </xf>
    <xf numFmtId="0" fontId="66" fillId="34" borderId="84" xfId="688" applyFont="1" applyFill="1" applyBorder="1" applyAlignment="1">
      <alignment horizontal="center" vertical="center" wrapText="1"/>
    </xf>
    <xf numFmtId="0" fontId="66" fillId="34" borderId="49" xfId="688" applyFont="1" applyFill="1" applyBorder="1" applyAlignment="1">
      <alignment horizontal="center" vertical="center" wrapText="1"/>
    </xf>
    <xf numFmtId="0" fontId="66" fillId="0" borderId="11" xfId="0" applyFont="1" applyBorder="1" applyAlignment="1">
      <alignment horizontal="center" vertical="center" wrapText="1"/>
    </xf>
    <xf numFmtId="0" fontId="67" fillId="0" borderId="12" xfId="0" applyFont="1" applyFill="1" applyBorder="1" applyAlignment="1">
      <alignment horizontal="center" vertical="center" wrapText="1"/>
    </xf>
    <xf numFmtId="0" fontId="67" fillId="0" borderId="13" xfId="0" applyFont="1" applyFill="1" applyBorder="1" applyAlignment="1">
      <alignment horizontal="center" vertical="center" wrapText="1"/>
    </xf>
    <xf numFmtId="0" fontId="91" fillId="0" borderId="52" xfId="0" applyFont="1" applyBorder="1" applyAlignment="1">
      <alignment horizontal="left" vertical="center"/>
    </xf>
    <xf numFmtId="0" fontId="0" fillId="35" borderId="11" xfId="0" applyFill="1" applyBorder="1" applyAlignment="1">
      <alignment horizontal="center" vertical="center"/>
    </xf>
    <xf numFmtId="0" fontId="67" fillId="0" borderId="28" xfId="0" applyFont="1" applyFill="1" applyBorder="1" applyAlignment="1">
      <alignment horizontal="center" vertical="center"/>
    </xf>
    <xf numFmtId="0" fontId="67" fillId="0" borderId="29" xfId="0" applyFont="1" applyFill="1" applyBorder="1" applyAlignment="1">
      <alignment horizontal="center" vertical="center"/>
    </xf>
    <xf numFmtId="0" fontId="67" fillId="0" borderId="17" xfId="0" applyFont="1" applyFill="1" applyBorder="1" applyAlignment="1">
      <alignment horizontal="center" vertical="center"/>
    </xf>
    <xf numFmtId="0" fontId="72" fillId="0" borderId="28" xfId="0" applyFont="1" applyFill="1" applyBorder="1" applyAlignment="1">
      <alignment horizontal="center" vertical="center" wrapText="1"/>
    </xf>
    <xf numFmtId="0" fontId="72" fillId="0" borderId="29" xfId="0" applyFont="1" applyFill="1" applyBorder="1" applyAlignment="1">
      <alignment horizontal="center" vertical="center" wrapText="1"/>
    </xf>
    <xf numFmtId="0" fontId="72" fillId="0" borderId="17" xfId="0" applyFont="1" applyFill="1" applyBorder="1" applyAlignment="1">
      <alignment horizontal="center" vertical="center" wrapText="1"/>
    </xf>
    <xf numFmtId="0" fontId="67" fillId="0" borderId="11" xfId="0" applyFont="1" applyFill="1" applyBorder="1" applyAlignment="1">
      <alignment horizontal="center" vertical="center" wrapText="1"/>
    </xf>
    <xf numFmtId="0" fontId="66" fillId="0" borderId="28" xfId="0" applyFont="1" applyBorder="1" applyAlignment="1">
      <alignment horizontal="center" vertical="center"/>
    </xf>
    <xf numFmtId="0" fontId="66" fillId="0" borderId="29" xfId="0" applyFont="1" applyBorder="1" applyAlignment="1">
      <alignment horizontal="center" vertical="center"/>
    </xf>
    <xf numFmtId="0" fontId="65" fillId="0" borderId="28" xfId="0" applyFont="1" applyBorder="1" applyAlignment="1">
      <alignment horizontal="center" vertical="center" wrapText="1"/>
    </xf>
    <xf numFmtId="0" fontId="65" fillId="0" borderId="29" xfId="0" applyFont="1" applyBorder="1" applyAlignment="1">
      <alignment horizontal="center" vertical="center" wrapText="1"/>
    </xf>
    <xf numFmtId="0" fontId="91" fillId="0" borderId="0" xfId="0" applyFont="1" applyAlignment="1">
      <alignment horizontal="left" vertical="center" wrapText="1"/>
    </xf>
    <xf numFmtId="0" fontId="66" fillId="0" borderId="12" xfId="0" applyFont="1" applyBorder="1" applyAlignment="1">
      <alignment horizontal="center" vertical="center" wrapText="1"/>
    </xf>
    <xf numFmtId="0" fontId="66" fillId="0" borderId="13" xfId="0" applyFont="1" applyBorder="1" applyAlignment="1">
      <alignment horizontal="center" vertical="center" wrapText="1"/>
    </xf>
    <xf numFmtId="0" fontId="65" fillId="0" borderId="17" xfId="0" applyFont="1" applyBorder="1" applyAlignment="1">
      <alignment horizontal="center" vertical="center" wrapText="1"/>
    </xf>
    <xf numFmtId="0" fontId="66" fillId="0" borderId="17" xfId="0" applyFont="1" applyBorder="1" applyAlignment="1">
      <alignment horizontal="center" vertical="center"/>
    </xf>
    <xf numFmtId="0" fontId="91" fillId="0" borderId="0" xfId="0" applyFont="1" applyBorder="1" applyAlignment="1">
      <alignment horizontal="left" vertical="center"/>
    </xf>
    <xf numFmtId="0" fontId="66" fillId="0" borderId="11" xfId="688" applyFont="1" applyFill="1" applyBorder="1" applyAlignment="1">
      <alignment horizontal="center" vertical="center"/>
    </xf>
    <xf numFmtId="0" fontId="66" fillId="0" borderId="18" xfId="688" applyFont="1" applyFill="1" applyBorder="1" applyAlignment="1">
      <alignment horizontal="center" vertical="center"/>
    </xf>
    <xf numFmtId="0" fontId="66" fillId="0" borderId="92" xfId="688" applyFont="1" applyFill="1" applyBorder="1" applyAlignment="1">
      <alignment horizontal="center" vertical="center" wrapText="1"/>
    </xf>
    <xf numFmtId="0" fontId="66" fillId="0" borderId="13" xfId="688" applyFont="1" applyFill="1" applyBorder="1" applyAlignment="1">
      <alignment horizontal="center" vertical="center" wrapText="1"/>
    </xf>
    <xf numFmtId="0" fontId="66" fillId="0" borderId="28" xfId="688" applyFont="1" applyFill="1" applyBorder="1" applyAlignment="1">
      <alignment horizontal="center" vertical="center"/>
    </xf>
    <xf numFmtId="0" fontId="66" fillId="0" borderId="93" xfId="688" applyFont="1" applyFill="1" applyBorder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0" fillId="0" borderId="9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4" fillId="0" borderId="11" xfId="688" applyFont="1" applyBorder="1" applyAlignment="1">
      <alignment horizontal="center" vertical="center"/>
    </xf>
    <xf numFmtId="3" fontId="92" fillId="0" borderId="11" xfId="0" applyNumberFormat="1" applyFont="1" applyBorder="1">
      <alignment vertical="center"/>
    </xf>
    <xf numFmtId="3" fontId="93" fillId="0" borderId="11" xfId="0" applyNumberFormat="1" applyFont="1" applyBorder="1">
      <alignment vertical="center"/>
    </xf>
    <xf numFmtId="0" fontId="43" fillId="0" borderId="11" xfId="688" applyBorder="1">
      <alignment vertical="center"/>
    </xf>
  </cellXfs>
  <cellStyles count="709">
    <cellStyle name="20% - 강조색1" xfId="1" builtinId="30" customBuiltin="1"/>
    <cellStyle name="20% - 강조색1 10" xfId="2"/>
    <cellStyle name="20% - 강조색1 11" xfId="3"/>
    <cellStyle name="20% - 강조색1 12" xfId="4"/>
    <cellStyle name="20% - 강조색1 13" xfId="5"/>
    <cellStyle name="20% - 강조색1 14" xfId="6"/>
    <cellStyle name="20% - 강조색1 15" xfId="7"/>
    <cellStyle name="20% - 강조색1 16" xfId="8"/>
    <cellStyle name="20% - 강조색1 2" xfId="9"/>
    <cellStyle name="20% - 강조색1 3" xfId="10"/>
    <cellStyle name="20% - 강조색1 4" xfId="11"/>
    <cellStyle name="20% - 강조색1 5" xfId="12"/>
    <cellStyle name="20% - 강조색1 6" xfId="13"/>
    <cellStyle name="20% - 강조색1 7" xfId="14"/>
    <cellStyle name="20% - 강조색1 8" xfId="15"/>
    <cellStyle name="20% - 강조색1 9" xfId="16"/>
    <cellStyle name="20% - 강조색2" xfId="17" builtinId="34" customBuiltin="1"/>
    <cellStyle name="20% - 강조색2 10" xfId="18"/>
    <cellStyle name="20% - 강조색2 11" xfId="19"/>
    <cellStyle name="20% - 강조색2 12" xfId="20"/>
    <cellStyle name="20% - 강조색2 13" xfId="21"/>
    <cellStyle name="20% - 강조색2 14" xfId="22"/>
    <cellStyle name="20% - 강조색2 15" xfId="23"/>
    <cellStyle name="20% - 강조색2 16" xfId="24"/>
    <cellStyle name="20% - 강조색2 2" xfId="25"/>
    <cellStyle name="20% - 강조색2 3" xfId="26"/>
    <cellStyle name="20% - 강조색2 4" xfId="27"/>
    <cellStyle name="20% - 강조색2 5" xfId="28"/>
    <cellStyle name="20% - 강조색2 6" xfId="29"/>
    <cellStyle name="20% - 강조색2 7" xfId="30"/>
    <cellStyle name="20% - 강조색2 8" xfId="31"/>
    <cellStyle name="20% - 강조색2 9" xfId="32"/>
    <cellStyle name="20% - 강조색3" xfId="33" builtinId="38" customBuiltin="1"/>
    <cellStyle name="20% - 강조색3 10" xfId="34"/>
    <cellStyle name="20% - 강조색3 11" xfId="35"/>
    <cellStyle name="20% - 강조색3 12" xfId="36"/>
    <cellStyle name="20% - 강조색3 13" xfId="37"/>
    <cellStyle name="20% - 강조색3 14" xfId="38"/>
    <cellStyle name="20% - 강조색3 15" xfId="39"/>
    <cellStyle name="20% - 강조색3 16" xfId="40"/>
    <cellStyle name="20% - 강조색3 2" xfId="41"/>
    <cellStyle name="20% - 강조색3 3" xfId="42"/>
    <cellStyle name="20% - 강조색3 4" xfId="43"/>
    <cellStyle name="20% - 강조색3 5" xfId="44"/>
    <cellStyle name="20% - 강조색3 6" xfId="45"/>
    <cellStyle name="20% - 강조색3 7" xfId="46"/>
    <cellStyle name="20% - 강조색3 8" xfId="47"/>
    <cellStyle name="20% - 강조색3 9" xfId="48"/>
    <cellStyle name="20% - 강조색4" xfId="49" builtinId="42" customBuiltin="1"/>
    <cellStyle name="20% - 강조색4 10" xfId="50"/>
    <cellStyle name="20% - 강조색4 11" xfId="51"/>
    <cellStyle name="20% - 강조색4 12" xfId="52"/>
    <cellStyle name="20% - 강조색4 13" xfId="53"/>
    <cellStyle name="20% - 강조색4 14" xfId="54"/>
    <cellStyle name="20% - 강조색4 15" xfId="55"/>
    <cellStyle name="20% - 강조색4 16" xfId="56"/>
    <cellStyle name="20% - 강조색4 2" xfId="57"/>
    <cellStyle name="20% - 강조색4 3" xfId="58"/>
    <cellStyle name="20% - 강조색4 4" xfId="59"/>
    <cellStyle name="20% - 강조색4 5" xfId="60"/>
    <cellStyle name="20% - 강조색4 6" xfId="61"/>
    <cellStyle name="20% - 강조색4 7" xfId="62"/>
    <cellStyle name="20% - 강조색4 8" xfId="63"/>
    <cellStyle name="20% - 강조색4 9" xfId="64"/>
    <cellStyle name="20% - 강조색5" xfId="65" builtinId="46" customBuiltin="1"/>
    <cellStyle name="20% - 강조색5 10" xfId="66"/>
    <cellStyle name="20% - 강조색5 11" xfId="67"/>
    <cellStyle name="20% - 강조색5 12" xfId="68"/>
    <cellStyle name="20% - 강조색5 13" xfId="69"/>
    <cellStyle name="20% - 강조색5 14" xfId="70"/>
    <cellStyle name="20% - 강조색5 15" xfId="71"/>
    <cellStyle name="20% - 강조색5 16" xfId="72"/>
    <cellStyle name="20% - 강조색5 2" xfId="73"/>
    <cellStyle name="20% - 강조색5 3" xfId="74"/>
    <cellStyle name="20% - 강조색5 4" xfId="75"/>
    <cellStyle name="20% - 강조색5 5" xfId="76"/>
    <cellStyle name="20% - 강조색5 6" xfId="77"/>
    <cellStyle name="20% - 강조색5 7" xfId="78"/>
    <cellStyle name="20% - 강조색5 8" xfId="79"/>
    <cellStyle name="20% - 강조색5 9" xfId="80"/>
    <cellStyle name="20% - 강조색6" xfId="81" builtinId="50" customBuiltin="1"/>
    <cellStyle name="20% - 강조색6 10" xfId="82"/>
    <cellStyle name="20% - 강조색6 11" xfId="83"/>
    <cellStyle name="20% - 강조색6 12" xfId="84"/>
    <cellStyle name="20% - 강조색6 13" xfId="85"/>
    <cellStyle name="20% - 강조색6 14" xfId="86"/>
    <cellStyle name="20% - 강조색6 15" xfId="87"/>
    <cellStyle name="20% - 강조색6 16" xfId="88"/>
    <cellStyle name="20% - 강조색6 2" xfId="89"/>
    <cellStyle name="20% - 강조색6 3" xfId="90"/>
    <cellStyle name="20% - 강조색6 4" xfId="91"/>
    <cellStyle name="20% - 강조색6 5" xfId="92"/>
    <cellStyle name="20% - 강조색6 6" xfId="93"/>
    <cellStyle name="20% - 강조색6 7" xfId="94"/>
    <cellStyle name="20% - 강조색6 8" xfId="95"/>
    <cellStyle name="20% - 강조색6 9" xfId="96"/>
    <cellStyle name="40% - 강조색1" xfId="97" builtinId="31" customBuiltin="1"/>
    <cellStyle name="40% - 강조색1 10" xfId="98"/>
    <cellStyle name="40% - 강조색1 11" xfId="99"/>
    <cellStyle name="40% - 강조색1 12" xfId="100"/>
    <cellStyle name="40% - 강조색1 13" xfId="101"/>
    <cellStyle name="40% - 강조색1 14" xfId="102"/>
    <cellStyle name="40% - 강조색1 15" xfId="103"/>
    <cellStyle name="40% - 강조색1 16" xfId="104"/>
    <cellStyle name="40% - 강조색1 2" xfId="105"/>
    <cellStyle name="40% - 강조색1 3" xfId="106"/>
    <cellStyle name="40% - 강조색1 4" xfId="107"/>
    <cellStyle name="40% - 강조색1 5" xfId="108"/>
    <cellStyle name="40% - 강조색1 6" xfId="109"/>
    <cellStyle name="40% - 강조색1 7" xfId="110"/>
    <cellStyle name="40% - 강조색1 8" xfId="111"/>
    <cellStyle name="40% - 강조색1 9" xfId="112"/>
    <cellStyle name="40% - 강조색2" xfId="113" builtinId="35" customBuiltin="1"/>
    <cellStyle name="40% - 강조색2 10" xfId="114"/>
    <cellStyle name="40% - 강조색2 11" xfId="115"/>
    <cellStyle name="40% - 강조색2 12" xfId="116"/>
    <cellStyle name="40% - 강조색2 13" xfId="117"/>
    <cellStyle name="40% - 강조색2 14" xfId="118"/>
    <cellStyle name="40% - 강조색2 15" xfId="119"/>
    <cellStyle name="40% - 강조색2 16" xfId="120"/>
    <cellStyle name="40% - 강조색2 2" xfId="121"/>
    <cellStyle name="40% - 강조색2 3" xfId="122"/>
    <cellStyle name="40% - 강조색2 4" xfId="123"/>
    <cellStyle name="40% - 강조색2 5" xfId="124"/>
    <cellStyle name="40% - 강조색2 6" xfId="125"/>
    <cellStyle name="40% - 강조색2 7" xfId="126"/>
    <cellStyle name="40% - 강조색2 8" xfId="127"/>
    <cellStyle name="40% - 강조색2 9" xfId="128"/>
    <cellStyle name="40% - 강조색3" xfId="129" builtinId="39" customBuiltin="1"/>
    <cellStyle name="40% - 강조색3 10" xfId="130"/>
    <cellStyle name="40% - 강조색3 11" xfId="131"/>
    <cellStyle name="40% - 강조색3 12" xfId="132"/>
    <cellStyle name="40% - 강조색3 13" xfId="133"/>
    <cellStyle name="40% - 강조색3 14" xfId="134"/>
    <cellStyle name="40% - 강조색3 15" xfId="135"/>
    <cellStyle name="40% - 강조색3 16" xfId="136"/>
    <cellStyle name="40% - 강조색3 2" xfId="137"/>
    <cellStyle name="40% - 강조색3 3" xfId="138"/>
    <cellStyle name="40% - 강조색3 4" xfId="139"/>
    <cellStyle name="40% - 강조색3 5" xfId="140"/>
    <cellStyle name="40% - 강조색3 6" xfId="141"/>
    <cellStyle name="40% - 강조색3 7" xfId="142"/>
    <cellStyle name="40% - 강조색3 8" xfId="143"/>
    <cellStyle name="40% - 강조색3 9" xfId="144"/>
    <cellStyle name="40% - 강조색4" xfId="145" builtinId="43" customBuiltin="1"/>
    <cellStyle name="40% - 강조색4 10" xfId="146"/>
    <cellStyle name="40% - 강조색4 11" xfId="147"/>
    <cellStyle name="40% - 강조색4 12" xfId="148"/>
    <cellStyle name="40% - 강조색4 13" xfId="149"/>
    <cellStyle name="40% - 강조색4 14" xfId="150"/>
    <cellStyle name="40% - 강조색4 15" xfId="151"/>
    <cellStyle name="40% - 강조색4 16" xfId="152"/>
    <cellStyle name="40% - 강조색4 2" xfId="153"/>
    <cellStyle name="40% - 강조색4 3" xfId="154"/>
    <cellStyle name="40% - 강조색4 4" xfId="155"/>
    <cellStyle name="40% - 강조색4 5" xfId="156"/>
    <cellStyle name="40% - 강조색4 6" xfId="157"/>
    <cellStyle name="40% - 강조색4 7" xfId="158"/>
    <cellStyle name="40% - 강조색4 8" xfId="159"/>
    <cellStyle name="40% - 강조색4 9" xfId="160"/>
    <cellStyle name="40% - 강조색5" xfId="161" builtinId="47" customBuiltin="1"/>
    <cellStyle name="40% - 강조색5 10" xfId="162"/>
    <cellStyle name="40% - 강조색5 11" xfId="163"/>
    <cellStyle name="40% - 강조색5 12" xfId="164"/>
    <cellStyle name="40% - 강조색5 13" xfId="165"/>
    <cellStyle name="40% - 강조색5 14" xfId="166"/>
    <cellStyle name="40% - 강조색5 15" xfId="167"/>
    <cellStyle name="40% - 강조색5 16" xfId="168"/>
    <cellStyle name="40% - 강조색5 2" xfId="169"/>
    <cellStyle name="40% - 강조색5 3" xfId="170"/>
    <cellStyle name="40% - 강조색5 4" xfId="171"/>
    <cellStyle name="40% - 강조색5 5" xfId="172"/>
    <cellStyle name="40% - 강조색5 6" xfId="173"/>
    <cellStyle name="40% - 강조색5 7" xfId="174"/>
    <cellStyle name="40% - 강조색5 8" xfId="175"/>
    <cellStyle name="40% - 강조색5 9" xfId="176"/>
    <cellStyle name="40% - 강조색6" xfId="177" builtinId="51" customBuiltin="1"/>
    <cellStyle name="40% - 강조색6 10" xfId="178"/>
    <cellStyle name="40% - 강조색6 11" xfId="179"/>
    <cellStyle name="40% - 강조색6 12" xfId="180"/>
    <cellStyle name="40% - 강조색6 13" xfId="181"/>
    <cellStyle name="40% - 강조색6 14" xfId="182"/>
    <cellStyle name="40% - 강조색6 15" xfId="183"/>
    <cellStyle name="40% - 강조색6 16" xfId="184"/>
    <cellStyle name="40% - 강조색6 2" xfId="185"/>
    <cellStyle name="40% - 강조색6 3" xfId="186"/>
    <cellStyle name="40% - 강조색6 4" xfId="187"/>
    <cellStyle name="40% - 강조색6 5" xfId="188"/>
    <cellStyle name="40% - 강조색6 6" xfId="189"/>
    <cellStyle name="40% - 강조색6 7" xfId="190"/>
    <cellStyle name="40% - 강조색6 8" xfId="191"/>
    <cellStyle name="40% - 강조색6 9" xfId="192"/>
    <cellStyle name="60% - 강조색1" xfId="193" builtinId="32" customBuiltin="1"/>
    <cellStyle name="60% - 강조색1 10" xfId="194"/>
    <cellStyle name="60% - 강조색1 11" xfId="195"/>
    <cellStyle name="60% - 강조색1 12" xfId="196"/>
    <cellStyle name="60% - 강조색1 13" xfId="197"/>
    <cellStyle name="60% - 강조색1 14" xfId="198"/>
    <cellStyle name="60% - 강조색1 15" xfId="199"/>
    <cellStyle name="60% - 강조색1 16" xfId="200"/>
    <cellStyle name="60% - 강조색1 2" xfId="201"/>
    <cellStyle name="60% - 강조색1 3" xfId="202"/>
    <cellStyle name="60% - 강조색1 4" xfId="203"/>
    <cellStyle name="60% - 강조색1 5" xfId="204"/>
    <cellStyle name="60% - 강조색1 6" xfId="205"/>
    <cellStyle name="60% - 강조색1 7" xfId="206"/>
    <cellStyle name="60% - 강조색1 8" xfId="207"/>
    <cellStyle name="60% - 강조색1 9" xfId="208"/>
    <cellStyle name="60% - 강조색2" xfId="209" builtinId="36" customBuiltin="1"/>
    <cellStyle name="60% - 강조색2 10" xfId="210"/>
    <cellStyle name="60% - 강조색2 11" xfId="211"/>
    <cellStyle name="60% - 강조색2 12" xfId="212"/>
    <cellStyle name="60% - 강조색2 13" xfId="213"/>
    <cellStyle name="60% - 강조색2 14" xfId="214"/>
    <cellStyle name="60% - 강조색2 15" xfId="215"/>
    <cellStyle name="60% - 강조색2 16" xfId="216"/>
    <cellStyle name="60% - 강조색2 2" xfId="217"/>
    <cellStyle name="60% - 강조색2 3" xfId="218"/>
    <cellStyle name="60% - 강조색2 4" xfId="219"/>
    <cellStyle name="60% - 강조색2 5" xfId="220"/>
    <cellStyle name="60% - 강조색2 6" xfId="221"/>
    <cellStyle name="60% - 강조색2 7" xfId="222"/>
    <cellStyle name="60% - 강조색2 8" xfId="223"/>
    <cellStyle name="60% - 강조색2 9" xfId="224"/>
    <cellStyle name="60% - 강조색3" xfId="225" builtinId="40" customBuiltin="1"/>
    <cellStyle name="60% - 강조색3 10" xfId="226"/>
    <cellStyle name="60% - 강조색3 11" xfId="227"/>
    <cellStyle name="60% - 강조색3 12" xfId="228"/>
    <cellStyle name="60% - 강조색3 13" xfId="229"/>
    <cellStyle name="60% - 강조색3 14" xfId="230"/>
    <cellStyle name="60% - 강조색3 15" xfId="231"/>
    <cellStyle name="60% - 강조색3 16" xfId="232"/>
    <cellStyle name="60% - 강조색3 2" xfId="233"/>
    <cellStyle name="60% - 강조색3 3" xfId="234"/>
    <cellStyle name="60% - 강조색3 4" xfId="235"/>
    <cellStyle name="60% - 강조색3 5" xfId="236"/>
    <cellStyle name="60% - 강조색3 6" xfId="237"/>
    <cellStyle name="60% - 강조색3 7" xfId="238"/>
    <cellStyle name="60% - 강조색3 8" xfId="239"/>
    <cellStyle name="60% - 강조색3 9" xfId="240"/>
    <cellStyle name="60% - 강조색4" xfId="241" builtinId="44" customBuiltin="1"/>
    <cellStyle name="60% - 강조색4 10" xfId="242"/>
    <cellStyle name="60% - 강조색4 11" xfId="243"/>
    <cellStyle name="60% - 강조색4 12" xfId="244"/>
    <cellStyle name="60% - 강조색4 13" xfId="245"/>
    <cellStyle name="60% - 강조색4 14" xfId="246"/>
    <cellStyle name="60% - 강조색4 15" xfId="247"/>
    <cellStyle name="60% - 강조색4 16" xfId="248"/>
    <cellStyle name="60% - 강조색4 2" xfId="249"/>
    <cellStyle name="60% - 강조색4 3" xfId="250"/>
    <cellStyle name="60% - 강조색4 4" xfId="251"/>
    <cellStyle name="60% - 강조색4 5" xfId="252"/>
    <cellStyle name="60% - 강조색4 6" xfId="253"/>
    <cellStyle name="60% - 강조색4 7" xfId="254"/>
    <cellStyle name="60% - 강조색4 8" xfId="255"/>
    <cellStyle name="60% - 강조색4 9" xfId="256"/>
    <cellStyle name="60% - 강조색5" xfId="257" builtinId="48" customBuiltin="1"/>
    <cellStyle name="60% - 강조색5 10" xfId="258"/>
    <cellStyle name="60% - 강조색5 11" xfId="259"/>
    <cellStyle name="60% - 강조색5 12" xfId="260"/>
    <cellStyle name="60% - 강조색5 13" xfId="261"/>
    <cellStyle name="60% - 강조색5 14" xfId="262"/>
    <cellStyle name="60% - 강조색5 15" xfId="263"/>
    <cellStyle name="60% - 강조색5 16" xfId="264"/>
    <cellStyle name="60% - 강조색5 2" xfId="265"/>
    <cellStyle name="60% - 강조색5 3" xfId="266"/>
    <cellStyle name="60% - 강조색5 4" xfId="267"/>
    <cellStyle name="60% - 강조색5 5" xfId="268"/>
    <cellStyle name="60% - 강조색5 6" xfId="269"/>
    <cellStyle name="60% - 강조색5 7" xfId="270"/>
    <cellStyle name="60% - 강조색5 8" xfId="271"/>
    <cellStyle name="60% - 강조색5 9" xfId="272"/>
    <cellStyle name="60% - 강조색6" xfId="273" builtinId="52" customBuiltin="1"/>
    <cellStyle name="60% - 강조색6 10" xfId="274"/>
    <cellStyle name="60% - 강조색6 11" xfId="275"/>
    <cellStyle name="60% - 강조색6 12" xfId="276"/>
    <cellStyle name="60% - 강조색6 13" xfId="277"/>
    <cellStyle name="60% - 강조색6 14" xfId="278"/>
    <cellStyle name="60% - 강조색6 15" xfId="279"/>
    <cellStyle name="60% - 강조색6 16" xfId="280"/>
    <cellStyle name="60% - 강조색6 2" xfId="281"/>
    <cellStyle name="60% - 강조색6 3" xfId="282"/>
    <cellStyle name="60% - 강조색6 4" xfId="283"/>
    <cellStyle name="60% - 강조색6 5" xfId="284"/>
    <cellStyle name="60% - 강조색6 6" xfId="285"/>
    <cellStyle name="60% - 강조색6 7" xfId="286"/>
    <cellStyle name="60% - 강조색6 8" xfId="287"/>
    <cellStyle name="60% - 강조색6 9" xfId="288"/>
    <cellStyle name="강조색1" xfId="289" builtinId="29" customBuiltin="1"/>
    <cellStyle name="강조색1 10" xfId="290"/>
    <cellStyle name="강조색1 11" xfId="291"/>
    <cellStyle name="강조색1 12" xfId="292"/>
    <cellStyle name="강조색1 13" xfId="293"/>
    <cellStyle name="강조색1 14" xfId="294"/>
    <cellStyle name="강조색1 15" xfId="295"/>
    <cellStyle name="강조색1 16" xfId="296"/>
    <cellStyle name="강조색1 2" xfId="297"/>
    <cellStyle name="강조색1 3" xfId="298"/>
    <cellStyle name="강조색1 4" xfId="299"/>
    <cellStyle name="강조색1 5" xfId="300"/>
    <cellStyle name="강조색1 6" xfId="301"/>
    <cellStyle name="강조색1 7" xfId="302"/>
    <cellStyle name="강조색1 8" xfId="303"/>
    <cellStyle name="강조색1 9" xfId="304"/>
    <cellStyle name="강조색2" xfId="305" builtinId="33" customBuiltin="1"/>
    <cellStyle name="강조색2 10" xfId="306"/>
    <cellStyle name="강조색2 11" xfId="307"/>
    <cellStyle name="강조색2 12" xfId="308"/>
    <cellStyle name="강조색2 13" xfId="309"/>
    <cellStyle name="강조색2 14" xfId="310"/>
    <cellStyle name="강조색2 15" xfId="311"/>
    <cellStyle name="강조색2 16" xfId="312"/>
    <cellStyle name="강조색2 2" xfId="313"/>
    <cellStyle name="강조색2 3" xfId="314"/>
    <cellStyle name="강조색2 4" xfId="315"/>
    <cellStyle name="강조색2 5" xfId="316"/>
    <cellStyle name="강조색2 6" xfId="317"/>
    <cellStyle name="강조색2 7" xfId="318"/>
    <cellStyle name="강조색2 8" xfId="319"/>
    <cellStyle name="강조색2 9" xfId="320"/>
    <cellStyle name="강조색3" xfId="321" builtinId="37" customBuiltin="1"/>
    <cellStyle name="강조색3 10" xfId="322"/>
    <cellStyle name="강조색3 11" xfId="323"/>
    <cellStyle name="강조색3 12" xfId="324"/>
    <cellStyle name="강조색3 13" xfId="325"/>
    <cellStyle name="강조색3 14" xfId="326"/>
    <cellStyle name="강조색3 15" xfId="327"/>
    <cellStyle name="강조색3 16" xfId="328"/>
    <cellStyle name="강조색3 2" xfId="329"/>
    <cellStyle name="강조색3 3" xfId="330"/>
    <cellStyle name="강조색3 4" xfId="331"/>
    <cellStyle name="강조색3 5" xfId="332"/>
    <cellStyle name="강조색3 6" xfId="333"/>
    <cellStyle name="강조색3 7" xfId="334"/>
    <cellStyle name="강조색3 8" xfId="335"/>
    <cellStyle name="강조색3 9" xfId="336"/>
    <cellStyle name="강조색4" xfId="337" builtinId="41" customBuiltin="1"/>
    <cellStyle name="강조색4 10" xfId="338"/>
    <cellStyle name="강조색4 11" xfId="339"/>
    <cellStyle name="강조색4 12" xfId="340"/>
    <cellStyle name="강조색4 13" xfId="341"/>
    <cellStyle name="강조색4 14" xfId="342"/>
    <cellStyle name="강조색4 15" xfId="343"/>
    <cellStyle name="강조색4 16" xfId="344"/>
    <cellStyle name="강조색4 2" xfId="345"/>
    <cellStyle name="강조색4 3" xfId="346"/>
    <cellStyle name="강조색4 4" xfId="347"/>
    <cellStyle name="강조색4 5" xfId="348"/>
    <cellStyle name="강조색4 6" xfId="349"/>
    <cellStyle name="강조색4 7" xfId="350"/>
    <cellStyle name="강조색4 8" xfId="351"/>
    <cellStyle name="강조색4 9" xfId="352"/>
    <cellStyle name="강조색5" xfId="353" builtinId="45" customBuiltin="1"/>
    <cellStyle name="강조색5 10" xfId="354"/>
    <cellStyle name="강조색5 11" xfId="355"/>
    <cellStyle name="강조색5 12" xfId="356"/>
    <cellStyle name="강조색5 13" xfId="357"/>
    <cellStyle name="강조색5 14" xfId="358"/>
    <cellStyle name="강조색5 15" xfId="359"/>
    <cellStyle name="강조색5 16" xfId="360"/>
    <cellStyle name="강조색5 2" xfId="361"/>
    <cellStyle name="강조색5 3" xfId="362"/>
    <cellStyle name="강조색5 4" xfId="363"/>
    <cellStyle name="강조색5 5" xfId="364"/>
    <cellStyle name="강조색5 6" xfId="365"/>
    <cellStyle name="강조색5 7" xfId="366"/>
    <cellStyle name="강조색5 8" xfId="367"/>
    <cellStyle name="강조색5 9" xfId="368"/>
    <cellStyle name="강조색6" xfId="369" builtinId="49" customBuiltin="1"/>
    <cellStyle name="강조색6 10" xfId="370"/>
    <cellStyle name="강조색6 11" xfId="371"/>
    <cellStyle name="강조색6 12" xfId="372"/>
    <cellStyle name="강조색6 13" xfId="373"/>
    <cellStyle name="강조색6 14" xfId="374"/>
    <cellStyle name="강조색6 15" xfId="375"/>
    <cellStyle name="강조색6 16" xfId="376"/>
    <cellStyle name="강조색6 2" xfId="377"/>
    <cellStyle name="강조색6 3" xfId="378"/>
    <cellStyle name="강조색6 4" xfId="379"/>
    <cellStyle name="강조색6 5" xfId="380"/>
    <cellStyle name="강조색6 6" xfId="381"/>
    <cellStyle name="강조색6 7" xfId="382"/>
    <cellStyle name="강조색6 8" xfId="383"/>
    <cellStyle name="강조색6 9" xfId="384"/>
    <cellStyle name="경고문" xfId="385" builtinId="11" customBuiltin="1"/>
    <cellStyle name="경고문 10" xfId="386"/>
    <cellStyle name="경고문 11" xfId="387"/>
    <cellStyle name="경고문 12" xfId="388"/>
    <cellStyle name="경고문 13" xfId="389"/>
    <cellStyle name="경고문 14" xfId="390"/>
    <cellStyle name="경고문 15" xfId="391"/>
    <cellStyle name="경고문 16" xfId="392"/>
    <cellStyle name="경고문 2" xfId="393"/>
    <cellStyle name="경고문 3" xfId="394"/>
    <cellStyle name="경고문 4" xfId="395"/>
    <cellStyle name="경고문 5" xfId="396"/>
    <cellStyle name="경고문 6" xfId="397"/>
    <cellStyle name="경고문 7" xfId="398"/>
    <cellStyle name="경고문 8" xfId="399"/>
    <cellStyle name="경고문 9" xfId="400"/>
    <cellStyle name="계산" xfId="401" builtinId="22" customBuiltin="1"/>
    <cellStyle name="계산 10" xfId="402"/>
    <cellStyle name="계산 11" xfId="403"/>
    <cellStyle name="계산 12" xfId="404"/>
    <cellStyle name="계산 13" xfId="405"/>
    <cellStyle name="계산 14" xfId="406"/>
    <cellStyle name="계산 15" xfId="407"/>
    <cellStyle name="계산 16" xfId="408"/>
    <cellStyle name="계산 2" xfId="409"/>
    <cellStyle name="계산 3" xfId="410"/>
    <cellStyle name="계산 4" xfId="411"/>
    <cellStyle name="계산 5" xfId="412"/>
    <cellStyle name="계산 6" xfId="413"/>
    <cellStyle name="계산 7" xfId="414"/>
    <cellStyle name="계산 8" xfId="415"/>
    <cellStyle name="계산 9" xfId="416"/>
    <cellStyle name="나쁨" xfId="417" builtinId="27" customBuiltin="1"/>
    <cellStyle name="나쁨 10" xfId="418"/>
    <cellStyle name="나쁨 11" xfId="419"/>
    <cellStyle name="나쁨 12" xfId="420"/>
    <cellStyle name="나쁨 13" xfId="421"/>
    <cellStyle name="나쁨 14" xfId="422"/>
    <cellStyle name="나쁨 15" xfId="423"/>
    <cellStyle name="나쁨 16" xfId="424"/>
    <cellStyle name="나쁨 2" xfId="425"/>
    <cellStyle name="나쁨 3" xfId="426"/>
    <cellStyle name="나쁨 4" xfId="427"/>
    <cellStyle name="나쁨 5" xfId="428"/>
    <cellStyle name="나쁨 6" xfId="429"/>
    <cellStyle name="나쁨 7" xfId="430"/>
    <cellStyle name="나쁨 8" xfId="431"/>
    <cellStyle name="나쁨 9" xfId="432"/>
    <cellStyle name="메모" xfId="433" builtinId="10" customBuiltin="1"/>
    <cellStyle name="메모 10" xfId="434"/>
    <cellStyle name="메모 11" xfId="435"/>
    <cellStyle name="메모 12" xfId="436"/>
    <cellStyle name="메모 13" xfId="437"/>
    <cellStyle name="메모 14" xfId="438"/>
    <cellStyle name="메모 15" xfId="439"/>
    <cellStyle name="메모 16" xfId="440"/>
    <cellStyle name="메모 2" xfId="441"/>
    <cellStyle name="메모 3" xfId="442"/>
    <cellStyle name="메모 4" xfId="443"/>
    <cellStyle name="메모 5" xfId="444"/>
    <cellStyle name="메모 6" xfId="445"/>
    <cellStyle name="메모 7" xfId="446"/>
    <cellStyle name="메모 8" xfId="447"/>
    <cellStyle name="메모 9" xfId="448"/>
    <cellStyle name="보통" xfId="449" builtinId="28" customBuiltin="1"/>
    <cellStyle name="보통 10" xfId="450"/>
    <cellStyle name="보통 11" xfId="451"/>
    <cellStyle name="보통 12" xfId="452"/>
    <cellStyle name="보통 13" xfId="453"/>
    <cellStyle name="보통 14" xfId="454"/>
    <cellStyle name="보통 15" xfId="455"/>
    <cellStyle name="보통 16" xfId="456"/>
    <cellStyle name="보통 2" xfId="457"/>
    <cellStyle name="보통 3" xfId="458"/>
    <cellStyle name="보통 4" xfId="459"/>
    <cellStyle name="보통 5" xfId="460"/>
    <cellStyle name="보통 6" xfId="461"/>
    <cellStyle name="보통 7" xfId="462"/>
    <cellStyle name="보통 8" xfId="463"/>
    <cellStyle name="보통 9" xfId="464"/>
    <cellStyle name="설명 텍스트" xfId="465" builtinId="53" customBuiltin="1"/>
    <cellStyle name="설명 텍스트 10" xfId="466"/>
    <cellStyle name="설명 텍스트 11" xfId="467"/>
    <cellStyle name="설명 텍스트 12" xfId="468"/>
    <cellStyle name="설명 텍스트 13" xfId="469"/>
    <cellStyle name="설명 텍스트 14" xfId="470"/>
    <cellStyle name="설명 텍스트 15" xfId="471"/>
    <cellStyle name="설명 텍스트 16" xfId="472"/>
    <cellStyle name="설명 텍스트 2" xfId="473"/>
    <cellStyle name="설명 텍스트 3" xfId="474"/>
    <cellStyle name="설명 텍스트 4" xfId="475"/>
    <cellStyle name="설명 텍스트 5" xfId="476"/>
    <cellStyle name="설명 텍스트 6" xfId="477"/>
    <cellStyle name="설명 텍스트 7" xfId="478"/>
    <cellStyle name="설명 텍스트 8" xfId="479"/>
    <cellStyle name="설명 텍스트 9" xfId="480"/>
    <cellStyle name="셀 확인" xfId="481" builtinId="23" customBuiltin="1"/>
    <cellStyle name="셀 확인 10" xfId="482"/>
    <cellStyle name="셀 확인 11" xfId="483"/>
    <cellStyle name="셀 확인 12" xfId="484"/>
    <cellStyle name="셀 확인 13" xfId="485"/>
    <cellStyle name="셀 확인 14" xfId="486"/>
    <cellStyle name="셀 확인 15" xfId="487"/>
    <cellStyle name="셀 확인 16" xfId="488"/>
    <cellStyle name="셀 확인 2" xfId="489"/>
    <cellStyle name="셀 확인 3" xfId="490"/>
    <cellStyle name="셀 확인 4" xfId="491"/>
    <cellStyle name="셀 확인 5" xfId="492"/>
    <cellStyle name="셀 확인 6" xfId="493"/>
    <cellStyle name="셀 확인 7" xfId="494"/>
    <cellStyle name="셀 확인 8" xfId="495"/>
    <cellStyle name="셀 확인 9" xfId="496"/>
    <cellStyle name="쉼표 [0]" xfId="497" builtinId="6"/>
    <cellStyle name="쉼표 [0] 2" xfId="498"/>
    <cellStyle name="쉼표 [0] 2 2" xfId="499"/>
    <cellStyle name="쉼표 [0] 2 3" xfId="500"/>
    <cellStyle name="쉼표 [0] 2 4" xfId="501"/>
    <cellStyle name="쉼표 [0] 3" xfId="502"/>
    <cellStyle name="쉼표 [0] 3 2" xfId="503"/>
    <cellStyle name="쉼표 [0] 4" xfId="504"/>
    <cellStyle name="쉼표 [0] 4 2" xfId="505"/>
    <cellStyle name="쉼표 [0] 5" xfId="506"/>
    <cellStyle name="쉼표 [0] 5 2" xfId="507"/>
    <cellStyle name="쉼표 [0] 6" xfId="508"/>
    <cellStyle name="쉼표 [0] 7" xfId="509"/>
    <cellStyle name="연결된 셀" xfId="510" builtinId="24" customBuiltin="1"/>
    <cellStyle name="연결된 셀 10" xfId="511"/>
    <cellStyle name="연결된 셀 11" xfId="512"/>
    <cellStyle name="연결된 셀 12" xfId="513"/>
    <cellStyle name="연결된 셀 13" xfId="514"/>
    <cellStyle name="연결된 셀 14" xfId="515"/>
    <cellStyle name="연결된 셀 15" xfId="516"/>
    <cellStyle name="연결된 셀 16" xfId="517"/>
    <cellStyle name="연결된 셀 2" xfId="518"/>
    <cellStyle name="연결된 셀 3" xfId="519"/>
    <cellStyle name="연결된 셀 4" xfId="520"/>
    <cellStyle name="연결된 셀 5" xfId="521"/>
    <cellStyle name="연결된 셀 6" xfId="522"/>
    <cellStyle name="연결된 셀 7" xfId="523"/>
    <cellStyle name="연결된 셀 8" xfId="524"/>
    <cellStyle name="연결된 셀 9" xfId="525"/>
    <cellStyle name="요약" xfId="526" builtinId="25" customBuiltin="1"/>
    <cellStyle name="요약 10" xfId="527"/>
    <cellStyle name="요약 11" xfId="528"/>
    <cellStyle name="요약 12" xfId="529"/>
    <cellStyle name="요약 13" xfId="530"/>
    <cellStyle name="요약 14" xfId="531"/>
    <cellStyle name="요약 15" xfId="532"/>
    <cellStyle name="요약 16" xfId="533"/>
    <cellStyle name="요약 2" xfId="534"/>
    <cellStyle name="요약 3" xfId="535"/>
    <cellStyle name="요약 4" xfId="536"/>
    <cellStyle name="요약 5" xfId="537"/>
    <cellStyle name="요약 6" xfId="538"/>
    <cellStyle name="요약 7" xfId="539"/>
    <cellStyle name="요약 8" xfId="540"/>
    <cellStyle name="요약 9" xfId="541"/>
    <cellStyle name="입력" xfId="542" builtinId="20" customBuiltin="1"/>
    <cellStyle name="입력 10" xfId="543"/>
    <cellStyle name="입력 11" xfId="544"/>
    <cellStyle name="입력 12" xfId="545"/>
    <cellStyle name="입력 13" xfId="546"/>
    <cellStyle name="입력 14" xfId="547"/>
    <cellStyle name="입력 15" xfId="548"/>
    <cellStyle name="입력 16" xfId="549"/>
    <cellStyle name="입력 2" xfId="550"/>
    <cellStyle name="입력 3" xfId="551"/>
    <cellStyle name="입력 4" xfId="552"/>
    <cellStyle name="입력 5" xfId="553"/>
    <cellStyle name="입력 6" xfId="554"/>
    <cellStyle name="입력 7" xfId="555"/>
    <cellStyle name="입력 8" xfId="556"/>
    <cellStyle name="입력 9" xfId="557"/>
    <cellStyle name="제목" xfId="558" builtinId="15" customBuiltin="1"/>
    <cellStyle name="제목 1" xfId="559" builtinId="16" customBuiltin="1"/>
    <cellStyle name="제목 1 10" xfId="560"/>
    <cellStyle name="제목 1 11" xfId="561"/>
    <cellStyle name="제목 1 12" xfId="562"/>
    <cellStyle name="제목 1 13" xfId="563"/>
    <cellStyle name="제목 1 14" xfId="564"/>
    <cellStyle name="제목 1 15" xfId="565"/>
    <cellStyle name="제목 1 16" xfId="566"/>
    <cellStyle name="제목 1 2" xfId="567"/>
    <cellStyle name="제목 1 3" xfId="568"/>
    <cellStyle name="제목 1 4" xfId="569"/>
    <cellStyle name="제목 1 5" xfId="570"/>
    <cellStyle name="제목 1 6" xfId="571"/>
    <cellStyle name="제목 1 7" xfId="572"/>
    <cellStyle name="제목 1 8" xfId="573"/>
    <cellStyle name="제목 1 9" xfId="574"/>
    <cellStyle name="제목 10" xfId="575"/>
    <cellStyle name="제목 11" xfId="576"/>
    <cellStyle name="제목 12" xfId="577"/>
    <cellStyle name="제목 13" xfId="578"/>
    <cellStyle name="제목 14" xfId="579"/>
    <cellStyle name="제목 15" xfId="580"/>
    <cellStyle name="제목 16" xfId="581"/>
    <cellStyle name="제목 17" xfId="582"/>
    <cellStyle name="제목 18" xfId="583"/>
    <cellStyle name="제목 19" xfId="584"/>
    <cellStyle name="제목 2" xfId="585" builtinId="17" customBuiltin="1"/>
    <cellStyle name="제목 2 10" xfId="586"/>
    <cellStyle name="제목 2 11" xfId="587"/>
    <cellStyle name="제목 2 12" xfId="588"/>
    <cellStyle name="제목 2 13" xfId="589"/>
    <cellStyle name="제목 2 14" xfId="590"/>
    <cellStyle name="제목 2 15" xfId="591"/>
    <cellStyle name="제목 2 16" xfId="592"/>
    <cellStyle name="제목 2 2" xfId="593"/>
    <cellStyle name="제목 2 3" xfId="594"/>
    <cellStyle name="제목 2 4" xfId="595"/>
    <cellStyle name="제목 2 5" xfId="596"/>
    <cellStyle name="제목 2 6" xfId="597"/>
    <cellStyle name="제목 2 7" xfId="598"/>
    <cellStyle name="제목 2 8" xfId="599"/>
    <cellStyle name="제목 2 9" xfId="600"/>
    <cellStyle name="제목 3" xfId="601" builtinId="18" customBuiltin="1"/>
    <cellStyle name="제목 3 10" xfId="602"/>
    <cellStyle name="제목 3 11" xfId="603"/>
    <cellStyle name="제목 3 12" xfId="604"/>
    <cellStyle name="제목 3 13" xfId="605"/>
    <cellStyle name="제목 3 14" xfId="606"/>
    <cellStyle name="제목 3 15" xfId="607"/>
    <cellStyle name="제목 3 16" xfId="608"/>
    <cellStyle name="제목 3 2" xfId="609"/>
    <cellStyle name="제목 3 3" xfId="610"/>
    <cellStyle name="제목 3 4" xfId="611"/>
    <cellStyle name="제목 3 5" xfId="612"/>
    <cellStyle name="제목 3 6" xfId="613"/>
    <cellStyle name="제목 3 7" xfId="614"/>
    <cellStyle name="제목 3 8" xfId="615"/>
    <cellStyle name="제목 3 9" xfId="616"/>
    <cellStyle name="제목 4" xfId="617" builtinId="19" customBuiltin="1"/>
    <cellStyle name="제목 4 10" xfId="618"/>
    <cellStyle name="제목 4 11" xfId="619"/>
    <cellStyle name="제목 4 12" xfId="620"/>
    <cellStyle name="제목 4 13" xfId="621"/>
    <cellStyle name="제목 4 14" xfId="622"/>
    <cellStyle name="제목 4 15" xfId="623"/>
    <cellStyle name="제목 4 16" xfId="624"/>
    <cellStyle name="제목 4 2" xfId="625"/>
    <cellStyle name="제목 4 3" xfId="626"/>
    <cellStyle name="제목 4 4" xfId="627"/>
    <cellStyle name="제목 4 5" xfId="628"/>
    <cellStyle name="제목 4 6" xfId="629"/>
    <cellStyle name="제목 4 7" xfId="630"/>
    <cellStyle name="제목 4 8" xfId="631"/>
    <cellStyle name="제목 4 9" xfId="632"/>
    <cellStyle name="제목 5" xfId="633"/>
    <cellStyle name="제목 6" xfId="634"/>
    <cellStyle name="제목 7" xfId="635"/>
    <cellStyle name="제목 8" xfId="636"/>
    <cellStyle name="제목 9" xfId="637"/>
    <cellStyle name="좋음" xfId="638" builtinId="26" customBuiltin="1"/>
    <cellStyle name="좋음 10" xfId="639"/>
    <cellStyle name="좋음 11" xfId="640"/>
    <cellStyle name="좋음 12" xfId="641"/>
    <cellStyle name="좋음 13" xfId="642"/>
    <cellStyle name="좋음 14" xfId="643"/>
    <cellStyle name="좋음 15" xfId="644"/>
    <cellStyle name="좋음 16" xfId="645"/>
    <cellStyle name="좋음 2" xfId="646"/>
    <cellStyle name="좋음 3" xfId="647"/>
    <cellStyle name="좋음 4" xfId="648"/>
    <cellStyle name="좋음 5" xfId="649"/>
    <cellStyle name="좋음 6" xfId="650"/>
    <cellStyle name="좋음 7" xfId="651"/>
    <cellStyle name="좋음 8" xfId="652"/>
    <cellStyle name="좋음 9" xfId="653"/>
    <cellStyle name="출력" xfId="654" builtinId="21" customBuiltin="1"/>
    <cellStyle name="출력 10" xfId="655"/>
    <cellStyle name="출력 11" xfId="656"/>
    <cellStyle name="출력 12" xfId="657"/>
    <cellStyle name="출력 13" xfId="658"/>
    <cellStyle name="출력 14" xfId="659"/>
    <cellStyle name="출력 15" xfId="660"/>
    <cellStyle name="출력 16" xfId="661"/>
    <cellStyle name="출력 2" xfId="662"/>
    <cellStyle name="출력 3" xfId="663"/>
    <cellStyle name="출력 4" xfId="664"/>
    <cellStyle name="출력 5" xfId="665"/>
    <cellStyle name="출력 6" xfId="666"/>
    <cellStyle name="출력 7" xfId="667"/>
    <cellStyle name="출력 8" xfId="668"/>
    <cellStyle name="출력 9" xfId="669"/>
    <cellStyle name="통화 2" xfId="670"/>
    <cellStyle name="통화 3" xfId="671"/>
    <cellStyle name="표준" xfId="0" builtinId="0"/>
    <cellStyle name="표준 10" xfId="672"/>
    <cellStyle name="표준 10 2" xfId="673"/>
    <cellStyle name="표준 10 3" xfId="674"/>
    <cellStyle name="표준 11" xfId="675"/>
    <cellStyle name="표준 11 2" xfId="676"/>
    <cellStyle name="표준 11 3" xfId="677"/>
    <cellStyle name="표준 12" xfId="678"/>
    <cellStyle name="표준 13" xfId="679"/>
    <cellStyle name="표준 13 2" xfId="680"/>
    <cellStyle name="표준 14" xfId="681"/>
    <cellStyle name="표준 15" xfId="682"/>
    <cellStyle name="표준 16" xfId="683"/>
    <cellStyle name="표준 17" xfId="684"/>
    <cellStyle name="표준 18" xfId="685"/>
    <cellStyle name="표준 19" xfId="686"/>
    <cellStyle name="표준 2" xfId="687"/>
    <cellStyle name="표준 2 2" xfId="688"/>
    <cellStyle name="표준 2 2 2" xfId="689"/>
    <cellStyle name="표준 2 3" xfId="690"/>
    <cellStyle name="표준 2 4" xfId="691"/>
    <cellStyle name="표준 3" xfId="692"/>
    <cellStyle name="표준 4" xfId="693"/>
    <cellStyle name="표준 4 2" xfId="694"/>
    <cellStyle name="표준 5" xfId="695"/>
    <cellStyle name="표준 5 2" xfId="696"/>
    <cellStyle name="표준 5 3" xfId="697"/>
    <cellStyle name="표준 6" xfId="698"/>
    <cellStyle name="표준 6 2" xfId="699"/>
    <cellStyle name="표준 6 2 2" xfId="700"/>
    <cellStyle name="표준 6 2 3" xfId="701"/>
    <cellStyle name="표준 7" xfId="702"/>
    <cellStyle name="표준 7 2" xfId="703"/>
    <cellStyle name="표준 7 3" xfId="704"/>
    <cellStyle name="표준 8" xfId="705"/>
    <cellStyle name="표준 9" xfId="706"/>
    <cellStyle name="표준 9 2" xfId="707"/>
    <cellStyle name="표준 9 3" xfId="7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16154119585934E-2"/>
          <c:y val="0.10352858711652141"/>
          <c:w val="0.91576806661137267"/>
          <c:h val="0.733977896679829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'도표(전년대비,실적)'!$A$3</c:f>
              <c:strCache>
                <c:ptCount val="1"/>
                <c:pt idx="0">
                  <c:v>사용량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0-670A-45E3-BD68-23E8E1287361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670A-45E3-BD68-23E8E1287361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pPr>
                      <a:defRPr sz="1050" b="1"/>
                    </a:pPr>
                    <a:r>
                      <a:rPr lang="en-US" sz="1050" b="1"/>
                      <a:t>97.6%</a:t>
                    </a:r>
                  </a:p>
                  <a:p>
                    <a:pPr>
                      <a:defRPr sz="1050" b="1"/>
                    </a:pPr>
                    <a:r>
                      <a:rPr lang="en-US" sz="1050" b="1">
                        <a:solidFill>
                          <a:srgbClr val="FF0000"/>
                        </a:solidFill>
                      </a:rPr>
                      <a:t>(△2.4%)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0A-45E3-BD68-23E8E128736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1050" b="1"/>
                    </a:pPr>
                    <a:r>
                      <a:rPr lang="en-US" sz="1050" b="1"/>
                      <a:t>92.7%</a:t>
                    </a:r>
                  </a:p>
                  <a:p>
                    <a:pPr>
                      <a:defRPr sz="1050" b="1"/>
                    </a:pPr>
                    <a:r>
                      <a:rPr lang="en-US" sz="1050" b="1">
                        <a:solidFill>
                          <a:srgbClr val="FF0000"/>
                        </a:solidFill>
                      </a:rPr>
                      <a:t>(△7.3%)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0A-45E3-BD68-23E8E128736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1050" b="1"/>
                    </a:pPr>
                    <a:r>
                      <a:rPr lang="en-US" sz="1050" b="1"/>
                      <a:t>85.6%</a:t>
                    </a:r>
                  </a:p>
                  <a:p>
                    <a:pPr>
                      <a:defRPr sz="1050" b="1"/>
                    </a:pPr>
                    <a:r>
                      <a:rPr lang="en-US" sz="1050" b="1">
                        <a:solidFill>
                          <a:srgbClr val="FF0000"/>
                        </a:solidFill>
                      </a:rPr>
                      <a:t>(△14.4%)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0A-45E3-BD68-23E8E128736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1050" b="1"/>
                    </a:pPr>
                    <a:r>
                      <a:rPr lang="en-US" sz="1050" b="1"/>
                      <a:t>81.4%</a:t>
                    </a:r>
                  </a:p>
                  <a:p>
                    <a:pPr>
                      <a:defRPr sz="1050" b="1"/>
                    </a:pPr>
                    <a:r>
                      <a:rPr lang="en-US" sz="1050" b="1">
                        <a:solidFill>
                          <a:srgbClr val="FF0000"/>
                        </a:solidFill>
                      </a:rPr>
                      <a:t>(△18.6%)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0A-45E3-BD68-23E8E128736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1050" b="1"/>
                    </a:pPr>
                    <a:r>
                      <a:rPr lang="en-US" sz="1050" b="1"/>
                      <a:t>82.0%</a:t>
                    </a:r>
                  </a:p>
                  <a:p>
                    <a:pPr>
                      <a:defRPr sz="1050" b="1"/>
                    </a:pPr>
                    <a:r>
                      <a:rPr lang="en-US" sz="1050" b="1">
                        <a:solidFill>
                          <a:srgbClr val="FF0000"/>
                        </a:solidFill>
                      </a:rPr>
                      <a:t>(△18%)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0A-45E3-BD68-23E8E128736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1050" b="1"/>
                    </a:pPr>
                    <a:r>
                      <a:rPr lang="en-US" sz="1050" b="1"/>
                      <a:t>91.3%</a:t>
                    </a:r>
                  </a:p>
                  <a:p>
                    <a:pPr>
                      <a:defRPr sz="1050" b="1"/>
                    </a:pPr>
                    <a:r>
                      <a:rPr lang="en-US" sz="1050" b="1">
                        <a:solidFill>
                          <a:srgbClr val="FF0000"/>
                        </a:solidFill>
                      </a:rPr>
                      <a:t>(△8.7%)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0A-45E3-BD68-23E8E128736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1050" b="1"/>
                    </a:pPr>
                    <a:r>
                      <a:rPr lang="en-US" sz="1050" b="1"/>
                      <a:t>85.0%</a:t>
                    </a:r>
                  </a:p>
                  <a:p>
                    <a:pPr>
                      <a:defRPr sz="1050" b="1"/>
                    </a:pPr>
                    <a:r>
                      <a:rPr lang="en-US" sz="1050" b="1">
                        <a:solidFill>
                          <a:srgbClr val="FF0000"/>
                        </a:solidFill>
                      </a:rPr>
                      <a:t>(△15%)</a:t>
                    </a:r>
                    <a:endParaRPr lang="en-US">
                      <a:solidFill>
                        <a:srgbClr val="FF0000"/>
                      </a:solidFill>
                    </a:endParaRPr>
                  </a:p>
                </c:rich>
              </c:tx>
              <c:spPr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0A-45E3-BD68-23E8E1287361}"/>
                </c:ext>
              </c:extLst>
            </c:dLbl>
            <c:dLbl>
              <c:idx val="8"/>
              <c:tx>
                <c:rich>
                  <a:bodyPr anchorCtr="0"/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/>
                      <a:t>[</a:t>
                    </a:r>
                    <a:r>
                      <a:rPr lang="ko-KR" altLang="en-US"/>
                      <a:t>값</a:t>
                    </a:r>
                    <a:r>
                      <a:rPr lang="en-US" altLang="ko-KR"/>
                      <a:t>]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sz="1050" b="1" i="0" u="none" strike="noStrike" kern="1200" baseline="0">
                        <a:solidFill>
                          <a:srgbClr val="FF0000"/>
                        </a:solidFill>
                      </a:rPr>
                      <a:t>(△13.5%)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0A-45E3-BD68-23E8E1287361}"/>
                </c:ext>
              </c:extLst>
            </c:dLbl>
            <c:dLbl>
              <c:idx val="9"/>
              <c:tx>
                <c:rich>
                  <a:bodyPr anchorCtr="0"/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/>
                      <a:t>[</a:t>
                    </a:r>
                    <a:r>
                      <a:rPr lang="ko-KR" altLang="en-US"/>
                      <a:t>값</a:t>
                    </a:r>
                    <a:r>
                      <a:rPr lang="en-US" altLang="ko-KR"/>
                      <a:t>]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sz="1050" b="1" i="0" u="none" strike="noStrike" kern="1200" baseline="0">
                        <a:solidFill>
                          <a:srgbClr val="FF0000"/>
                        </a:solidFill>
                      </a:rPr>
                      <a:t>(△16.1%)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ko-KR" altLang="en-US"/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0A-45E3-BD68-23E8E1287361}"/>
                </c:ext>
              </c:extLst>
            </c:dLbl>
            <c:dLbl>
              <c:idx val="10"/>
              <c:tx>
                <c:rich>
                  <a:bodyPr anchorCtr="0"/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/>
                      <a:t>[</a:t>
                    </a:r>
                    <a:r>
                      <a:rPr lang="ko-KR" altLang="en-US"/>
                      <a:t>값</a:t>
                    </a:r>
                    <a:r>
                      <a:rPr lang="en-US" altLang="ko-KR"/>
                      <a:t>]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sz="1050" b="1" i="0" u="none" strike="noStrike" kern="1200" baseline="0">
                        <a:solidFill>
                          <a:srgbClr val="FF0000"/>
                        </a:solidFill>
                      </a:rPr>
                      <a:t>(△20.8%)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ko-KR" altLang="en-US"/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70A-45E3-BD68-23E8E128736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5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'도표(전년대비,실적)'!$B$2:$L$2</c:f>
              <c:strCache>
                <c:ptCount val="11"/>
                <c:pt idx="0">
                  <c:v> '10년(기준)</c:v>
                </c:pt>
                <c:pt idx="1">
                  <c:v> '11년</c:v>
                </c:pt>
                <c:pt idx="2">
                  <c:v> '12년</c:v>
                </c:pt>
                <c:pt idx="3">
                  <c:v> '13년</c:v>
                </c:pt>
                <c:pt idx="4">
                  <c:v> '14년</c:v>
                </c:pt>
                <c:pt idx="5">
                  <c:v> '15년</c:v>
                </c:pt>
                <c:pt idx="6">
                  <c:v> '16년</c:v>
                </c:pt>
                <c:pt idx="7">
                  <c:v> '17년</c:v>
                </c:pt>
                <c:pt idx="8">
                  <c:v> '18년</c:v>
                </c:pt>
                <c:pt idx="9">
                  <c:v> '19년</c:v>
                </c:pt>
                <c:pt idx="10">
                  <c:v> '20년</c:v>
                </c:pt>
              </c:strCache>
            </c:strRef>
          </c:cat>
          <c:val>
            <c:numRef>
              <c:f>'도표(전년대비,실적)'!$B$3:$L$3</c:f>
              <c:numCache>
                <c:formatCode>0.0%</c:formatCode>
                <c:ptCount val="11"/>
                <c:pt idx="0" formatCode="0%">
                  <c:v>1</c:v>
                </c:pt>
                <c:pt idx="1">
                  <c:v>0.97599999999999998</c:v>
                </c:pt>
                <c:pt idx="2">
                  <c:v>0.92700000000000005</c:v>
                </c:pt>
                <c:pt idx="3">
                  <c:v>0.85599999999999998</c:v>
                </c:pt>
                <c:pt idx="4">
                  <c:v>0.81399999999999995</c:v>
                </c:pt>
                <c:pt idx="5">
                  <c:v>0.82</c:v>
                </c:pt>
                <c:pt idx="6">
                  <c:v>0.86399999999999999</c:v>
                </c:pt>
                <c:pt idx="7">
                  <c:v>0.85899999999999999</c:v>
                </c:pt>
                <c:pt idx="8">
                  <c:v>0.86499999999999999</c:v>
                </c:pt>
                <c:pt idx="9">
                  <c:v>0.83899999999999997</c:v>
                </c:pt>
                <c:pt idx="10" formatCode="0.00%">
                  <c:v>0.79200000000000004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0A-45E3-BD68-23E8E1287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674200"/>
        <c:axId val="1"/>
      </c:barChart>
      <c:catAx>
        <c:axId val="421674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 b="0"/>
            </a:pPr>
            <a:endParaRPr lang="ko-K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"/>
          <c:min val="0.70000000000000007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100"/>
            </a:pPr>
            <a:endParaRPr lang="ko-KR"/>
          </a:p>
        </c:txPr>
        <c:crossAx val="421674200"/>
        <c:crosses val="autoZero"/>
        <c:crossBetween val="between"/>
        <c:majorUnit val="0.1"/>
        <c:minorUnit val="2.0000000000000004E-2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26640419947507"/>
          <c:y val="0.1270129364393249"/>
          <c:w val="0.81317804024496942"/>
          <c:h val="0.67858719440485371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CE9-43FC-8D3D-D6077B91D7D4}"/>
            </c:ext>
          </c:extLst>
        </c:ser>
        <c:ser>
          <c:idx val="0"/>
          <c:order val="1"/>
          <c:spPr>
            <a:solidFill>
              <a:srgbClr val="00B050"/>
            </a:solidFill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CE9-43FC-8D3D-D6077B91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675184"/>
        <c:axId val="1"/>
      </c:barChart>
      <c:catAx>
        <c:axId val="42167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67518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626640419947507"/>
          <c:y val="0.1270129364393249"/>
          <c:w val="0.81317804024496942"/>
          <c:h val="0.67858719440485371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940-45CE-9664-5771653E2750}"/>
            </c:ext>
          </c:extLst>
        </c:ser>
        <c:ser>
          <c:idx val="0"/>
          <c:order val="1"/>
          <c:spPr>
            <a:solidFill>
              <a:srgbClr val="00B050"/>
            </a:solidFill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940-45CE-9664-5771653E2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673216"/>
        <c:axId val="1"/>
      </c:barChart>
      <c:catAx>
        <c:axId val="42167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673216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1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5</xdr:row>
      <xdr:rowOff>28575</xdr:rowOff>
    </xdr:from>
    <xdr:to>
      <xdr:col>11</xdr:col>
      <xdr:colOff>95250</xdr:colOff>
      <xdr:row>19</xdr:row>
      <xdr:rowOff>66675</xdr:rowOff>
    </xdr:to>
    <xdr:graphicFrame macro="">
      <xdr:nvGraphicFramePr>
        <xdr:cNvPr id="108438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25</xdr:row>
      <xdr:rowOff>171450</xdr:rowOff>
    </xdr:from>
    <xdr:to>
      <xdr:col>6</xdr:col>
      <xdr:colOff>257175</xdr:colOff>
      <xdr:row>41</xdr:row>
      <xdr:rowOff>28575</xdr:rowOff>
    </xdr:to>
    <xdr:graphicFrame macro="">
      <xdr:nvGraphicFramePr>
        <xdr:cNvPr id="10843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371475</xdr:colOff>
      <xdr:row>25</xdr:row>
      <xdr:rowOff>171450</xdr:rowOff>
    </xdr:from>
    <xdr:to>
      <xdr:col>12</xdr:col>
      <xdr:colOff>333375</xdr:colOff>
      <xdr:row>41</xdr:row>
      <xdr:rowOff>28575</xdr:rowOff>
    </xdr:to>
    <xdr:graphicFrame macro="">
      <xdr:nvGraphicFramePr>
        <xdr:cNvPr id="108440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0.36677</cdr:x>
      <cdr:y>0.0178</cdr:y>
    </cdr:from>
    <cdr:to>
      <cdr:x>0.7196</cdr:x>
      <cdr:y>0.10682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47825" y="57150"/>
          <a:ext cx="16287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ko-KR" altLang="en-US" sz="1100" b="1"/>
            <a:t>월별 전기사용량</a:t>
          </a:r>
          <a:r>
            <a:rPr lang="en-US" altLang="ko-KR" sz="1100" b="1"/>
            <a:t>(kWh)</a:t>
          </a:r>
          <a:endParaRPr lang="ko-KR" altLang="en-US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0.30275</cdr:x>
      <cdr:y>0.01286</cdr:y>
    </cdr:from>
    <cdr:to>
      <cdr:x>0.793</cdr:x>
      <cdr:y>0.10188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27150" y="41275"/>
          <a:ext cx="22828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ko-KR" altLang="en-US" sz="1100" b="1"/>
            <a:t>월별 도시가스 사용량</a:t>
          </a:r>
          <a:r>
            <a:rPr lang="en-US" altLang="ko-KR" sz="1100" b="1"/>
            <a:t>(</a:t>
          </a:r>
          <a:r>
            <a:rPr lang="en-US" altLang="ko-KR" sz="1400" b="1">
              <a:latin typeface="맑은 고딕"/>
              <a:ea typeface="맑은 고딕"/>
            </a:rPr>
            <a:t>㎥</a:t>
          </a:r>
          <a:r>
            <a:rPr lang="en-US" altLang="ko-KR" sz="1100" b="1"/>
            <a:t>)</a:t>
          </a:r>
          <a:endParaRPr lang="ko-KR" alt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4:X24"/>
  <sheetViews>
    <sheetView topLeftCell="A22" workbookViewId="0">
      <selection activeCell="E20" sqref="E20:P20"/>
    </sheetView>
  </sheetViews>
  <sheetFormatPr defaultRowHeight="16.5"/>
  <sheetData>
    <row r="14" spans="3:13">
      <c r="C14" s="354">
        <v>93890</v>
      </c>
      <c r="D14" s="354">
        <v>62044</v>
      </c>
      <c r="E14" s="354">
        <v>87367</v>
      </c>
      <c r="F14" s="354">
        <v>30620</v>
      </c>
      <c r="G14" s="354">
        <v>47375</v>
      </c>
      <c r="H14" s="354">
        <v>44168</v>
      </c>
      <c r="I14" s="354">
        <v>67459</v>
      </c>
      <c r="J14" s="354">
        <v>713015</v>
      </c>
      <c r="K14" s="354">
        <v>30285579.453299988</v>
      </c>
      <c r="L14" s="354">
        <v>48978628</v>
      </c>
      <c r="M14" s="354">
        <v>486102441</v>
      </c>
    </row>
    <row r="19" spans="3:24">
      <c r="C19" s="355"/>
      <c r="D19" s="356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</row>
    <row r="20" spans="3:24">
      <c r="D20" s="356" t="s">
        <v>213</v>
      </c>
      <c r="E20" s="357">
        <v>3682</v>
      </c>
      <c r="F20" s="357">
        <v>2870</v>
      </c>
      <c r="G20" s="357">
        <v>2400</v>
      </c>
      <c r="H20" s="357">
        <v>719</v>
      </c>
      <c r="I20" s="357">
        <v>1251</v>
      </c>
      <c r="J20" s="357">
        <v>1953</v>
      </c>
      <c r="K20" s="357">
        <v>3139</v>
      </c>
      <c r="L20" s="357">
        <v>4267</v>
      </c>
      <c r="M20" s="357">
        <v>2520</v>
      </c>
      <c r="N20" s="357">
        <v>1062</v>
      </c>
      <c r="O20" s="357">
        <v>2864</v>
      </c>
      <c r="P20" s="357">
        <v>4526</v>
      </c>
      <c r="Q20" s="357"/>
      <c r="R20" s="357">
        <v>31253</v>
      </c>
      <c r="S20" s="357">
        <v>31054.795699999999</v>
      </c>
      <c r="T20" s="357">
        <v>1323220.3085999999</v>
      </c>
      <c r="U20" s="357">
        <v>19336131</v>
      </c>
      <c r="V20" s="357">
        <v>1933597</v>
      </c>
      <c r="W20" s="357">
        <v>21269530</v>
      </c>
      <c r="X20" s="357">
        <v>19209051</v>
      </c>
    </row>
    <row r="21" spans="3:24">
      <c r="D21" s="356" t="s">
        <v>214</v>
      </c>
      <c r="E21" s="357">
        <v>1359</v>
      </c>
      <c r="F21" s="357">
        <v>1006</v>
      </c>
      <c r="G21" s="357">
        <v>689</v>
      </c>
      <c r="H21" s="357">
        <v>6</v>
      </c>
      <c r="I21" s="357">
        <v>371</v>
      </c>
      <c r="J21" s="357">
        <v>971</v>
      </c>
      <c r="K21" s="357">
        <v>1230</v>
      </c>
      <c r="L21" s="357">
        <v>1644</v>
      </c>
      <c r="M21" s="357">
        <v>1127</v>
      </c>
      <c r="N21" s="357">
        <v>185</v>
      </c>
      <c r="O21" s="357">
        <v>1117</v>
      </c>
      <c r="P21" s="357">
        <v>1577</v>
      </c>
      <c r="Q21" s="357"/>
      <c r="R21" s="357">
        <v>11282</v>
      </c>
      <c r="S21" s="357">
        <v>11210.4504</v>
      </c>
      <c r="T21" s="357">
        <v>477661.80780000001</v>
      </c>
      <c r="U21" s="357">
        <v>6857748</v>
      </c>
      <c r="V21" s="357">
        <v>685771</v>
      </c>
      <c r="W21" s="357">
        <v>7543460</v>
      </c>
      <c r="X21" s="357">
        <v>6812748</v>
      </c>
    </row>
    <row r="22" spans="3:24">
      <c r="D22" s="356" t="s">
        <v>215</v>
      </c>
      <c r="E22" s="358">
        <v>317</v>
      </c>
      <c r="F22" s="358">
        <v>214</v>
      </c>
      <c r="G22" s="358">
        <v>230</v>
      </c>
      <c r="H22" s="358">
        <v>222</v>
      </c>
      <c r="I22" s="358">
        <v>247</v>
      </c>
      <c r="J22" s="358">
        <v>600</v>
      </c>
      <c r="K22" s="358">
        <v>915</v>
      </c>
      <c r="L22" s="358">
        <v>1326</v>
      </c>
      <c r="M22" s="358">
        <v>627</v>
      </c>
      <c r="N22" s="358">
        <v>363</v>
      </c>
      <c r="O22" s="358">
        <v>215</v>
      </c>
      <c r="P22" s="358">
        <v>501</v>
      </c>
      <c r="Q22" s="358"/>
      <c r="R22" s="358">
        <v>5777</v>
      </c>
      <c r="S22" s="358">
        <v>5740.4987000000001</v>
      </c>
      <c r="T22" s="358">
        <v>244678.87590000001</v>
      </c>
      <c r="U22" s="358">
        <v>3580263</v>
      </c>
      <c r="V22" s="358">
        <v>358016</v>
      </c>
      <c r="W22" s="358">
        <v>3938180</v>
      </c>
      <c r="X22" s="358">
        <v>3490263</v>
      </c>
    </row>
    <row r="23" spans="3:24">
      <c r="D23" s="356" t="s">
        <v>216</v>
      </c>
      <c r="E23" s="358">
        <v>612</v>
      </c>
      <c r="F23" s="358">
        <v>116</v>
      </c>
      <c r="G23" s="358">
        <v>0</v>
      </c>
      <c r="H23" s="358">
        <v>39</v>
      </c>
      <c r="I23" s="358">
        <v>0</v>
      </c>
      <c r="J23" s="358">
        <v>0</v>
      </c>
      <c r="K23" s="358">
        <v>0</v>
      </c>
      <c r="L23" s="358">
        <v>2</v>
      </c>
      <c r="M23" s="358">
        <v>0</v>
      </c>
      <c r="N23" s="358">
        <v>0</v>
      </c>
      <c r="O23" s="358">
        <v>7</v>
      </c>
      <c r="P23" s="358">
        <v>39</v>
      </c>
      <c r="Q23" s="358"/>
      <c r="R23" s="358">
        <v>815</v>
      </c>
      <c r="S23" s="358">
        <v>809.71990000000005</v>
      </c>
      <c r="T23" s="358">
        <v>34418.902699999999</v>
      </c>
      <c r="U23" s="358">
        <v>765180</v>
      </c>
      <c r="V23" s="358">
        <v>76515</v>
      </c>
      <c r="W23" s="358">
        <v>841650</v>
      </c>
      <c r="X23" s="358">
        <v>576420</v>
      </c>
    </row>
    <row r="24" spans="3:24">
      <c r="D24" s="356" t="s">
        <v>217</v>
      </c>
      <c r="E24" s="358">
        <v>13</v>
      </c>
      <c r="F24" s="358">
        <v>330</v>
      </c>
      <c r="G24" s="358">
        <v>88</v>
      </c>
      <c r="H24" s="358">
        <v>93</v>
      </c>
      <c r="I24" s="358">
        <v>37</v>
      </c>
      <c r="J24" s="358">
        <v>240</v>
      </c>
      <c r="K24" s="358">
        <v>1174</v>
      </c>
      <c r="L24" s="358">
        <v>899</v>
      </c>
      <c r="M24" s="358">
        <v>198</v>
      </c>
      <c r="N24" s="358">
        <v>314</v>
      </c>
      <c r="O24" s="358">
        <v>248</v>
      </c>
      <c r="P24" s="358">
        <v>1105</v>
      </c>
      <c r="Q24" s="358"/>
      <c r="R24" s="358">
        <v>4739</v>
      </c>
      <c r="S24" s="358">
        <v>4709.0757000000003</v>
      </c>
      <c r="T24" s="358">
        <v>200724.28140000001</v>
      </c>
      <c r="U24" s="358">
        <v>3003275</v>
      </c>
      <c r="V24" s="358">
        <v>300323</v>
      </c>
      <c r="W24" s="358">
        <v>3303550</v>
      </c>
      <c r="X24" s="358">
        <v>2814515</v>
      </c>
    </row>
  </sheetData>
  <phoneticPr fontId="3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R17"/>
  <sheetViews>
    <sheetView showGridLines="0" view="pageBreakPreview" zoomScaleNormal="100" zoomScaleSheetLayoutView="100" workbookViewId="0">
      <selection activeCell="W8" sqref="W8"/>
    </sheetView>
  </sheetViews>
  <sheetFormatPr defaultRowHeight="16.5"/>
  <cols>
    <col min="1" max="1" width="9" style="207" customWidth="1"/>
    <col min="2" max="2" width="16.25" style="207" customWidth="1"/>
    <col min="3" max="3" width="14.625" style="207" customWidth="1"/>
    <col min="4" max="12" width="8.375" style="207" customWidth="1"/>
    <col min="13" max="13" width="8.375" style="1" customWidth="1"/>
    <col min="14" max="15" width="8.375" style="207" customWidth="1"/>
    <col min="16" max="16" width="10.625" style="207" customWidth="1"/>
    <col min="17" max="17" width="12.5" style="207" customWidth="1"/>
    <col min="18" max="16384" width="9" style="207"/>
  </cols>
  <sheetData>
    <row r="1" spans="1:18" ht="30.75" customHeight="1">
      <c r="A1" s="519" t="s">
        <v>237</v>
      </c>
      <c r="B1" s="519"/>
      <c r="C1" s="519"/>
      <c r="D1" s="519"/>
      <c r="E1" s="519"/>
      <c r="F1" s="519"/>
      <c r="G1" s="519"/>
    </row>
    <row r="2" spans="1:18" ht="33.75" customHeight="1">
      <c r="A2" s="524" t="s">
        <v>257</v>
      </c>
      <c r="B2" s="524"/>
      <c r="C2" s="524"/>
      <c r="D2" s="524"/>
      <c r="E2" s="524"/>
      <c r="F2" s="524"/>
      <c r="G2" s="524"/>
      <c r="P2" s="4"/>
      <c r="Q2" s="169" t="s">
        <v>275</v>
      </c>
    </row>
    <row r="3" spans="1:18" s="392" customFormat="1" ht="30" customHeight="1">
      <c r="A3" s="389" t="s">
        <v>0</v>
      </c>
      <c r="B3" s="389" t="s">
        <v>241</v>
      </c>
      <c r="C3" s="390" t="s">
        <v>242</v>
      </c>
      <c r="D3" s="390" t="s">
        <v>12</v>
      </c>
      <c r="E3" s="390" t="s">
        <v>1</v>
      </c>
      <c r="F3" s="390" t="s">
        <v>2</v>
      </c>
      <c r="G3" s="390" t="s">
        <v>3</v>
      </c>
      <c r="H3" s="390" t="s">
        <v>4</v>
      </c>
      <c r="I3" s="390" t="s">
        <v>5</v>
      </c>
      <c r="J3" s="390" t="s">
        <v>6</v>
      </c>
      <c r="K3" s="390" t="s">
        <v>7</v>
      </c>
      <c r="L3" s="390" t="s">
        <v>8</v>
      </c>
      <c r="M3" s="390" t="s">
        <v>9</v>
      </c>
      <c r="N3" s="390" t="s">
        <v>10</v>
      </c>
      <c r="O3" s="390" t="s">
        <v>11</v>
      </c>
      <c r="P3" s="430" t="s">
        <v>274</v>
      </c>
      <c r="Q3" s="430" t="s">
        <v>271</v>
      </c>
    </row>
    <row r="4" spans="1:18" s="395" customFormat="1" ht="30" customHeight="1">
      <c r="A4" s="431" t="s">
        <v>238</v>
      </c>
      <c r="B4" s="393" t="s">
        <v>111</v>
      </c>
      <c r="C4" s="393" t="s">
        <v>243</v>
      </c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94">
        <v>24066</v>
      </c>
      <c r="Q4" s="432">
        <f>ROUNDUP(P4*107,-3)</f>
        <v>2576000</v>
      </c>
    </row>
    <row r="5" spans="1:18" s="392" customFormat="1" ht="30" customHeight="1">
      <c r="A5" s="387" t="s">
        <v>246</v>
      </c>
      <c r="B5" s="393" t="s">
        <v>247</v>
      </c>
      <c r="C5" s="393" t="s">
        <v>248</v>
      </c>
      <c r="D5" s="386"/>
      <c r="E5" s="386"/>
      <c r="F5" s="386"/>
      <c r="G5" s="386"/>
      <c r="H5" s="386"/>
      <c r="I5" s="386"/>
      <c r="J5" s="386"/>
      <c r="K5" s="386"/>
      <c r="L5" s="386"/>
      <c r="M5" s="386"/>
      <c r="N5" s="386"/>
      <c r="O5" s="386"/>
      <c r="P5" s="394">
        <v>66463</v>
      </c>
      <c r="Q5" s="432">
        <f>ROUNDUP(P5*107,-3)</f>
        <v>7112000</v>
      </c>
    </row>
    <row r="6" spans="1:18" s="392" customFormat="1" ht="30" customHeight="1">
      <c r="A6" s="387" t="s">
        <v>239</v>
      </c>
      <c r="B6" s="393" t="s">
        <v>240</v>
      </c>
      <c r="C6" s="393" t="s">
        <v>244</v>
      </c>
      <c r="D6" s="386"/>
      <c r="E6" s="386"/>
      <c r="F6" s="386"/>
      <c r="G6" s="386"/>
      <c r="H6" s="386"/>
      <c r="I6" s="386"/>
      <c r="J6" s="386"/>
      <c r="K6" s="386"/>
      <c r="L6" s="386"/>
      <c r="M6" s="386"/>
      <c r="N6" s="386"/>
      <c r="O6" s="386"/>
      <c r="P6" s="394">
        <v>42764</v>
      </c>
      <c r="Q6" s="432">
        <f>ROUNDUP(P6*107,-3)</f>
        <v>4576000</v>
      </c>
    </row>
    <row r="7" spans="1:18" s="392" customFormat="1" ht="30" customHeight="1">
      <c r="A7" s="387"/>
      <c r="B7" s="393"/>
      <c r="C7" s="393"/>
      <c r="D7" s="386"/>
      <c r="E7" s="386"/>
      <c r="F7" s="396"/>
      <c r="G7" s="396"/>
      <c r="H7" s="396"/>
      <c r="I7" s="396"/>
      <c r="J7" s="396"/>
      <c r="K7" s="396"/>
      <c r="L7" s="396"/>
      <c r="M7" s="397"/>
      <c r="N7" s="396"/>
      <c r="O7" s="398"/>
      <c r="P7" s="394"/>
      <c r="Q7" s="387"/>
    </row>
    <row r="8" spans="1:18" s="392" customFormat="1" ht="30" customHeight="1">
      <c r="A8" s="387"/>
      <c r="B8" s="393"/>
      <c r="C8" s="393"/>
      <c r="D8" s="396"/>
      <c r="E8" s="396"/>
      <c r="F8" s="396"/>
      <c r="G8" s="396"/>
      <c r="H8" s="396"/>
      <c r="I8" s="396"/>
      <c r="J8" s="396"/>
      <c r="K8" s="396"/>
      <c r="L8" s="396"/>
      <c r="M8" s="396"/>
      <c r="N8" s="396"/>
      <c r="O8" s="396"/>
      <c r="P8" s="394"/>
      <c r="Q8" s="387"/>
    </row>
    <row r="9" spans="1:18" s="392" customFormat="1" ht="30" customHeight="1">
      <c r="A9" s="433" t="s">
        <v>272</v>
      </c>
      <c r="B9" s="434" t="s">
        <v>273</v>
      </c>
      <c r="C9" s="434">
        <f>22.68+65.52+35</f>
        <v>123.19999999999999</v>
      </c>
      <c r="D9" s="399"/>
      <c r="E9" s="399"/>
      <c r="F9" s="399"/>
      <c r="G9" s="399"/>
      <c r="H9" s="399"/>
      <c r="I9" s="399"/>
      <c r="J9" s="399"/>
      <c r="K9" s="399"/>
      <c r="L9" s="399"/>
      <c r="M9" s="399"/>
      <c r="N9" s="399"/>
      <c r="O9" s="399"/>
      <c r="P9" s="435">
        <f>SUM(P4:P8)</f>
        <v>133293</v>
      </c>
      <c r="Q9" s="436">
        <f>SUM(Q4:Q8)</f>
        <v>14264000</v>
      </c>
    </row>
    <row r="10" spans="1:18" ht="33.75" customHeight="1">
      <c r="A10" s="506" t="s">
        <v>223</v>
      </c>
      <c r="B10" s="506"/>
      <c r="C10" s="506"/>
      <c r="D10" s="506"/>
      <c r="E10" s="506"/>
      <c r="F10" s="506"/>
      <c r="G10" s="506"/>
      <c r="P10" s="4" t="s">
        <v>245</v>
      </c>
    </row>
    <row r="11" spans="1:18" s="392" customFormat="1" ht="30" customHeight="1">
      <c r="A11" s="388" t="s">
        <v>0</v>
      </c>
      <c r="B11" s="389" t="s">
        <v>241</v>
      </c>
      <c r="C11" s="390" t="s">
        <v>242</v>
      </c>
      <c r="D11" s="390" t="s">
        <v>12</v>
      </c>
      <c r="E11" s="390" t="s">
        <v>1</v>
      </c>
      <c r="F11" s="390" t="s">
        <v>2</v>
      </c>
      <c r="G11" s="390" t="s">
        <v>3</v>
      </c>
      <c r="H11" s="390" t="s">
        <v>4</v>
      </c>
      <c r="I11" s="390" t="s">
        <v>5</v>
      </c>
      <c r="J11" s="390" t="s">
        <v>6</v>
      </c>
      <c r="K11" s="390" t="s">
        <v>7</v>
      </c>
      <c r="L11" s="390" t="s">
        <v>8</v>
      </c>
      <c r="M11" s="390" t="s">
        <v>9</v>
      </c>
      <c r="N11" s="390" t="s">
        <v>10</v>
      </c>
      <c r="O11" s="390" t="s">
        <v>11</v>
      </c>
      <c r="P11" s="391" t="s">
        <v>13</v>
      </c>
    </row>
    <row r="12" spans="1:18" s="395" customFormat="1" ht="30" customHeight="1">
      <c r="A12" s="385" t="s">
        <v>238</v>
      </c>
      <c r="B12" s="393" t="s">
        <v>111</v>
      </c>
      <c r="C12" s="393" t="s">
        <v>243</v>
      </c>
      <c r="D12" s="386"/>
      <c r="E12" s="386"/>
      <c r="F12" s="386"/>
      <c r="G12" s="386"/>
      <c r="H12" s="386"/>
      <c r="I12" s="386"/>
      <c r="J12" s="386"/>
      <c r="K12" s="386"/>
      <c r="L12" s="386"/>
      <c r="M12" s="386"/>
      <c r="N12" s="386"/>
      <c r="O12" s="386"/>
      <c r="P12" s="394">
        <v>25710</v>
      </c>
      <c r="Q12" s="395">
        <f>(P12/1000)*0.23</f>
        <v>5.9133000000000004</v>
      </c>
      <c r="R12" s="395" t="s">
        <v>250</v>
      </c>
    </row>
    <row r="13" spans="1:18" s="392" customFormat="1" ht="30" customHeight="1">
      <c r="A13" s="387" t="s">
        <v>238</v>
      </c>
      <c r="B13" s="393" t="s">
        <v>247</v>
      </c>
      <c r="C13" s="393" t="s">
        <v>248</v>
      </c>
      <c r="D13" s="386"/>
      <c r="E13" s="386"/>
      <c r="F13" s="386"/>
      <c r="G13" s="386"/>
      <c r="H13" s="386"/>
      <c r="I13" s="386"/>
      <c r="J13" s="386"/>
      <c r="K13" s="386"/>
      <c r="L13" s="386"/>
      <c r="M13" s="386"/>
      <c r="N13" s="386"/>
      <c r="O13" s="386"/>
      <c r="P13" s="394"/>
      <c r="Q13" s="392" t="s">
        <v>249</v>
      </c>
    </row>
    <row r="14" spans="1:18" s="392" customFormat="1" ht="30" customHeight="1">
      <c r="A14" s="387" t="s">
        <v>239</v>
      </c>
      <c r="B14" s="393" t="s">
        <v>240</v>
      </c>
      <c r="C14" s="393" t="s">
        <v>244</v>
      </c>
      <c r="D14" s="386"/>
      <c r="E14" s="386"/>
      <c r="F14" s="386"/>
      <c r="G14" s="386"/>
      <c r="H14" s="386"/>
      <c r="I14" s="386"/>
      <c r="J14" s="386"/>
      <c r="K14" s="386"/>
      <c r="L14" s="386"/>
      <c r="M14" s="386"/>
      <c r="N14" s="386"/>
      <c r="O14" s="386"/>
      <c r="P14" s="394">
        <v>34904</v>
      </c>
      <c r="Q14" s="392">
        <f>(P14/1000)*0.23</f>
        <v>8.0279200000000017</v>
      </c>
      <c r="R14" s="392" t="s">
        <v>250</v>
      </c>
    </row>
    <row r="15" spans="1:18" s="392" customFormat="1" ht="30" customHeight="1">
      <c r="A15" s="387"/>
      <c r="B15" s="393"/>
      <c r="C15" s="393"/>
      <c r="D15" s="386"/>
      <c r="E15" s="386"/>
      <c r="F15" s="396"/>
      <c r="G15" s="396"/>
      <c r="H15" s="396"/>
      <c r="I15" s="396"/>
      <c r="J15" s="396"/>
      <c r="K15" s="396"/>
      <c r="L15" s="396"/>
      <c r="M15" s="397"/>
      <c r="N15" s="396"/>
      <c r="O15" s="398"/>
      <c r="P15" s="394"/>
    </row>
    <row r="16" spans="1:18" s="392" customFormat="1" ht="30" customHeight="1">
      <c r="A16" s="387"/>
      <c r="B16" s="393"/>
      <c r="C16" s="393"/>
      <c r="D16" s="396"/>
      <c r="E16" s="396"/>
      <c r="F16" s="396"/>
      <c r="G16" s="396"/>
      <c r="H16" s="396"/>
      <c r="I16" s="396"/>
      <c r="J16" s="396"/>
      <c r="K16" s="396"/>
      <c r="L16" s="396"/>
      <c r="M16" s="396"/>
      <c r="N16" s="396"/>
      <c r="O16" s="396"/>
      <c r="P16" s="394"/>
    </row>
    <row r="17" spans="1:17" s="392" customFormat="1" ht="30" customHeight="1">
      <c r="A17" s="426"/>
      <c r="B17" s="425"/>
      <c r="C17" s="425"/>
      <c r="D17" s="399"/>
      <c r="E17" s="399"/>
      <c r="F17" s="399"/>
      <c r="G17" s="399"/>
      <c r="H17" s="399"/>
      <c r="I17" s="399"/>
      <c r="J17" s="399"/>
      <c r="K17" s="399"/>
      <c r="L17" s="399"/>
      <c r="M17" s="399"/>
      <c r="N17" s="399"/>
      <c r="O17" s="399"/>
      <c r="P17" s="394"/>
      <c r="Q17" s="392">
        <f>Q12+Q14</f>
        <v>13.941220000000001</v>
      </c>
    </row>
  </sheetData>
  <mergeCells count="3">
    <mergeCell ref="A2:G2"/>
    <mergeCell ref="A1:G1"/>
    <mergeCell ref="A10:G10"/>
  </mergeCells>
  <phoneticPr fontId="40" type="noConversion"/>
  <pageMargins left="0.19685039370078741" right="0" top="0.39370078740157483" bottom="0.19685039370078741" header="0.31496062992125984" footer="0.11811023622047245"/>
  <pageSetup paperSize="9" scale="81" orientation="landscape" r:id="rId1"/>
  <headerFooter>
    <oddFooter>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Normal="100" workbookViewId="0">
      <selection activeCell="G20" sqref="G20"/>
    </sheetView>
  </sheetViews>
  <sheetFormatPr defaultRowHeight="16.5"/>
  <cols>
    <col min="1" max="1" width="9" style="38"/>
    <col min="2" max="2" width="11.625" style="38" customWidth="1"/>
    <col min="3" max="3" width="9.625" style="38" customWidth="1"/>
    <col min="4" max="4" width="11.625" style="38" customWidth="1"/>
    <col min="5" max="5" width="9.625" style="62" customWidth="1"/>
    <col min="6" max="6" width="11.625" style="38" customWidth="1"/>
    <col min="7" max="7" width="9.625" style="62" customWidth="1"/>
    <col min="8" max="8" width="16.25" style="38" customWidth="1"/>
    <col min="9" max="16384" width="9" style="38"/>
  </cols>
  <sheetData>
    <row r="1" spans="1:9" ht="38.25" customHeight="1">
      <c r="A1" s="37" t="s">
        <v>74</v>
      </c>
    </row>
    <row r="2" spans="1:9" ht="21.95" customHeight="1">
      <c r="A2" s="525" t="s">
        <v>46</v>
      </c>
      <c r="B2" s="527" t="s">
        <v>68</v>
      </c>
      <c r="C2" s="528"/>
      <c r="D2" s="527" t="s">
        <v>69</v>
      </c>
      <c r="E2" s="528"/>
      <c r="F2" s="527" t="s">
        <v>70</v>
      </c>
      <c r="G2" s="528"/>
      <c r="H2" s="529" t="s">
        <v>65</v>
      </c>
    </row>
    <row r="3" spans="1:9" ht="21.95" customHeight="1" thickBot="1">
      <c r="A3" s="526"/>
      <c r="B3" s="67" t="s">
        <v>72</v>
      </c>
      <c r="C3" s="67" t="s">
        <v>71</v>
      </c>
      <c r="D3" s="67" t="s">
        <v>72</v>
      </c>
      <c r="E3" s="67" t="s">
        <v>71</v>
      </c>
      <c r="F3" s="67" t="s">
        <v>72</v>
      </c>
      <c r="G3" s="67" t="s">
        <v>71</v>
      </c>
      <c r="H3" s="530"/>
      <c r="I3" s="45"/>
    </row>
    <row r="4" spans="1:9" ht="21.95" customHeight="1" thickTop="1">
      <c r="A4" s="255" t="s">
        <v>185</v>
      </c>
      <c r="B4" s="65">
        <v>6953</v>
      </c>
      <c r="C4" s="254">
        <v>12</v>
      </c>
      <c r="D4" s="254"/>
      <c r="E4" s="254"/>
      <c r="F4" s="254"/>
      <c r="G4" s="254"/>
      <c r="H4" s="253"/>
      <c r="I4" s="45"/>
    </row>
    <row r="5" spans="1:9" ht="24.95" customHeight="1">
      <c r="A5" s="64" t="s">
        <v>66</v>
      </c>
      <c r="B5" s="65">
        <v>6953</v>
      </c>
      <c r="C5" s="60">
        <v>12</v>
      </c>
      <c r="D5" s="58">
        <v>511</v>
      </c>
      <c r="E5" s="63">
        <v>1</v>
      </c>
      <c r="F5" s="59">
        <v>884</v>
      </c>
      <c r="G5" s="61">
        <v>3</v>
      </c>
      <c r="H5" s="256" t="s">
        <v>73</v>
      </c>
      <c r="I5" s="45"/>
    </row>
    <row r="6" spans="1:9" ht="24.95" customHeight="1">
      <c r="A6" s="56" t="s">
        <v>67</v>
      </c>
      <c r="B6" s="57">
        <v>6570</v>
      </c>
      <c r="C6" s="60">
        <v>12</v>
      </c>
      <c r="D6" s="58">
        <v>566</v>
      </c>
      <c r="E6" s="63">
        <v>12</v>
      </c>
      <c r="F6" s="59">
        <v>924</v>
      </c>
      <c r="G6" s="61">
        <v>1</v>
      </c>
      <c r="H6" s="66" t="s">
        <v>73</v>
      </c>
    </row>
    <row r="7" spans="1:9" ht="24.95" customHeight="1">
      <c r="A7" s="56" t="s">
        <v>64</v>
      </c>
      <c r="B7" s="57">
        <v>6393</v>
      </c>
      <c r="C7" s="60">
        <v>1</v>
      </c>
      <c r="D7" s="58">
        <v>565</v>
      </c>
      <c r="E7" s="63">
        <v>1</v>
      </c>
      <c r="F7" s="59">
        <v>957</v>
      </c>
      <c r="G7" s="61">
        <v>3</v>
      </c>
      <c r="H7" s="66" t="s">
        <v>73</v>
      </c>
    </row>
    <row r="8" spans="1:9" ht="24.95" customHeight="1">
      <c r="A8" s="56" t="s">
        <v>63</v>
      </c>
      <c r="B8" s="57">
        <v>6179</v>
      </c>
      <c r="C8" s="60">
        <v>1</v>
      </c>
      <c r="D8" s="58">
        <v>598</v>
      </c>
      <c r="E8" s="63">
        <v>12</v>
      </c>
      <c r="F8" s="59">
        <v>748</v>
      </c>
      <c r="G8" s="61">
        <v>1</v>
      </c>
      <c r="H8" s="66" t="s">
        <v>73</v>
      </c>
    </row>
  </sheetData>
  <mergeCells count="5">
    <mergeCell ref="A2:A3"/>
    <mergeCell ref="B2:C2"/>
    <mergeCell ref="D2:E2"/>
    <mergeCell ref="H2:H3"/>
    <mergeCell ref="F2:G2"/>
  </mergeCells>
  <phoneticPr fontId="1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workbookViewId="0">
      <selection activeCell="G27" sqref="A2:G27"/>
    </sheetView>
  </sheetViews>
  <sheetFormatPr defaultRowHeight="16.5"/>
  <cols>
    <col min="3" max="3" width="14" customWidth="1"/>
    <col min="4" max="4" width="15.625" customWidth="1"/>
    <col min="5" max="5" width="12.25" customWidth="1"/>
    <col min="6" max="6" width="15.625" customWidth="1"/>
  </cols>
  <sheetData>
    <row r="1" spans="1:8" s="24" customFormat="1"/>
    <row r="2" spans="1:8" s="24" customFormat="1" ht="24.95" customHeight="1">
      <c r="A2" s="531" t="s">
        <v>137</v>
      </c>
      <c r="B2" s="531"/>
      <c r="C2" s="531"/>
      <c r="D2" s="531"/>
      <c r="E2" s="531"/>
      <c r="F2" s="531"/>
      <c r="G2" s="531"/>
    </row>
    <row r="3" spans="1:8" s="24" customFormat="1" ht="16.5" customHeight="1">
      <c r="A3" s="170"/>
      <c r="B3" s="171"/>
      <c r="C3" s="171"/>
      <c r="D3" s="171"/>
      <c r="E3" s="171"/>
      <c r="F3" s="171"/>
      <c r="G3" s="171"/>
    </row>
    <row r="4" spans="1:8" s="24" customFormat="1">
      <c r="G4" s="169" t="s">
        <v>178</v>
      </c>
    </row>
    <row r="5" spans="1:8" s="24" customFormat="1" ht="33.75" thickBot="1">
      <c r="A5" s="53" t="s">
        <v>138</v>
      </c>
      <c r="B5" s="53" t="s">
        <v>139</v>
      </c>
      <c r="C5" s="155" t="s">
        <v>140</v>
      </c>
      <c r="D5" s="155" t="s">
        <v>141</v>
      </c>
      <c r="E5" s="155" t="s">
        <v>142</v>
      </c>
      <c r="F5" s="155" t="s">
        <v>143</v>
      </c>
      <c r="G5" s="53" t="s">
        <v>144</v>
      </c>
    </row>
    <row r="6" spans="1:8" s="207" customFormat="1" ht="20.100000000000001" customHeight="1" thickTop="1">
      <c r="A6" s="535" t="s">
        <v>145</v>
      </c>
      <c r="B6" s="265" t="s">
        <v>201</v>
      </c>
      <c r="C6" s="267">
        <v>34080437</v>
      </c>
      <c r="D6" s="266"/>
      <c r="E6" s="266"/>
      <c r="F6" s="266"/>
      <c r="G6" s="265"/>
    </row>
    <row r="7" spans="1:8" s="24" customFormat="1" ht="20.100000000000001" customHeight="1">
      <c r="A7" s="536"/>
      <c r="B7" s="26" t="s">
        <v>146</v>
      </c>
      <c r="C7" s="156">
        <v>33763526</v>
      </c>
      <c r="D7" s="156">
        <f>C7-C8</f>
        <v>359499</v>
      </c>
      <c r="E7" s="156">
        <v>3642</v>
      </c>
      <c r="F7" s="157">
        <f>E7-E8</f>
        <v>40</v>
      </c>
      <c r="G7" s="28"/>
    </row>
    <row r="8" spans="1:8" s="24" customFormat="1" ht="20.100000000000001" customHeight="1">
      <c r="A8" s="536"/>
      <c r="B8" s="26" t="s">
        <v>147</v>
      </c>
      <c r="C8" s="156">
        <v>33404027</v>
      </c>
      <c r="D8" s="156">
        <f>C8-C9</f>
        <v>2586523</v>
      </c>
      <c r="E8" s="156">
        <v>3602</v>
      </c>
      <c r="F8" s="157">
        <f>E8-E9</f>
        <v>249</v>
      </c>
      <c r="G8" s="28"/>
    </row>
    <row r="9" spans="1:8" s="24" customFormat="1" ht="20.100000000000001" customHeight="1">
      <c r="A9" s="496"/>
      <c r="B9" s="51" t="s">
        <v>148</v>
      </c>
      <c r="C9" s="158">
        <v>30817504</v>
      </c>
      <c r="D9" s="158" t="s">
        <v>149</v>
      </c>
      <c r="E9" s="158">
        <v>3353</v>
      </c>
      <c r="F9" s="159" t="s">
        <v>149</v>
      </c>
      <c r="G9" s="160"/>
    </row>
    <row r="10" spans="1:8" s="24" customFormat="1" ht="20.100000000000001" customHeight="1"/>
    <row r="11" spans="1:8" s="24" customFormat="1" ht="39" customHeight="1" thickBot="1">
      <c r="A11" s="53" t="s">
        <v>150</v>
      </c>
      <c r="B11" s="53" t="s">
        <v>151</v>
      </c>
      <c r="C11" s="155" t="s">
        <v>152</v>
      </c>
      <c r="D11" s="155" t="s">
        <v>153</v>
      </c>
      <c r="E11" s="155" t="s">
        <v>154</v>
      </c>
      <c r="F11" s="155" t="s">
        <v>155</v>
      </c>
      <c r="G11" s="53" t="s">
        <v>156</v>
      </c>
    </row>
    <row r="12" spans="1:8" s="207" customFormat="1" ht="20.100000000000001" customHeight="1" thickTop="1" thickBot="1">
      <c r="A12" s="532" t="s">
        <v>157</v>
      </c>
      <c r="B12" s="161" t="s">
        <v>202</v>
      </c>
      <c r="C12" s="268">
        <v>807457</v>
      </c>
      <c r="D12" s="266"/>
      <c r="E12" s="266"/>
      <c r="F12" s="266"/>
      <c r="G12" s="265"/>
    </row>
    <row r="13" spans="1:8" s="24" customFormat="1" ht="20.100000000000001" customHeight="1" thickTop="1">
      <c r="A13" s="533"/>
      <c r="B13" s="161" t="s">
        <v>146</v>
      </c>
      <c r="C13" s="162">
        <v>813188</v>
      </c>
      <c r="D13" s="163" t="s">
        <v>158</v>
      </c>
      <c r="E13" s="156">
        <v>609</v>
      </c>
      <c r="F13" s="164" t="s">
        <v>159</v>
      </c>
      <c r="G13" s="28"/>
    </row>
    <row r="14" spans="1:8" s="24" customFormat="1" ht="20.100000000000001" customHeight="1">
      <c r="A14" s="533"/>
      <c r="B14" s="26" t="s">
        <v>160</v>
      </c>
      <c r="C14" s="156">
        <v>841691</v>
      </c>
      <c r="D14" s="156">
        <f>C14-C15</f>
        <v>71891</v>
      </c>
      <c r="E14" s="156">
        <v>630</v>
      </c>
      <c r="F14" s="164" t="s">
        <v>161</v>
      </c>
      <c r="G14" s="28"/>
      <c r="H14" s="165"/>
    </row>
    <row r="15" spans="1:8" s="24" customFormat="1" ht="20.100000000000001" customHeight="1">
      <c r="A15" s="534"/>
      <c r="B15" s="51" t="s">
        <v>162</v>
      </c>
      <c r="C15" s="166">
        <v>769800</v>
      </c>
      <c r="D15" s="158" t="s">
        <v>163</v>
      </c>
      <c r="E15" s="158">
        <v>727</v>
      </c>
      <c r="F15" s="159" t="s">
        <v>163</v>
      </c>
      <c r="G15" s="160"/>
    </row>
    <row r="16" spans="1:8" s="24" customFormat="1" ht="20.100000000000001" customHeight="1"/>
    <row r="17" spans="1:8" s="24" customFormat="1" ht="33.75" customHeight="1" thickBot="1">
      <c r="A17" s="53" t="s">
        <v>164</v>
      </c>
      <c r="B17" s="53" t="s">
        <v>165</v>
      </c>
      <c r="C17" s="155" t="s">
        <v>166</v>
      </c>
      <c r="D17" s="155" t="s">
        <v>167</v>
      </c>
      <c r="E17" s="155" t="s">
        <v>168</v>
      </c>
      <c r="F17" s="155" t="s">
        <v>169</v>
      </c>
      <c r="G17" s="53" t="s">
        <v>170</v>
      </c>
    </row>
    <row r="18" spans="1:8" s="207" customFormat="1" ht="20.100000000000001" customHeight="1" thickTop="1" thickBot="1">
      <c r="A18" s="532" t="s">
        <v>171</v>
      </c>
      <c r="B18" s="262" t="s">
        <v>205</v>
      </c>
      <c r="C18" s="264"/>
      <c r="D18" s="266"/>
      <c r="E18" s="266"/>
      <c r="F18" s="266"/>
      <c r="G18" s="265"/>
    </row>
    <row r="19" spans="1:8" s="24" customFormat="1" ht="20.100000000000001" customHeight="1" thickTop="1">
      <c r="A19" s="533"/>
      <c r="B19" s="161" t="s">
        <v>146</v>
      </c>
      <c r="C19" s="162">
        <v>523395</v>
      </c>
      <c r="D19" s="156" t="s">
        <v>172</v>
      </c>
      <c r="E19" s="156">
        <v>1181</v>
      </c>
      <c r="F19" s="164" t="s">
        <v>173</v>
      </c>
      <c r="G19" s="28"/>
    </row>
    <row r="20" spans="1:8" s="24" customFormat="1" ht="20.100000000000001" customHeight="1">
      <c r="A20" s="533"/>
      <c r="B20" s="26" t="s">
        <v>174</v>
      </c>
      <c r="C20" s="156">
        <v>647748</v>
      </c>
      <c r="D20" s="156" t="s">
        <v>175</v>
      </c>
      <c r="E20" s="156">
        <v>1292</v>
      </c>
      <c r="F20" s="164" t="s">
        <v>176</v>
      </c>
      <c r="G20" s="28"/>
      <c r="H20" s="167"/>
    </row>
    <row r="21" spans="1:8" s="24" customFormat="1" ht="20.100000000000001" customHeight="1">
      <c r="A21" s="534"/>
      <c r="B21" s="51" t="s">
        <v>177</v>
      </c>
      <c r="C21" s="168">
        <v>650128</v>
      </c>
      <c r="D21" s="158" t="s">
        <v>163</v>
      </c>
      <c r="E21" s="158">
        <v>1296</v>
      </c>
      <c r="F21" s="159" t="s">
        <v>163</v>
      </c>
      <c r="G21" s="160"/>
    </row>
    <row r="22" spans="1:8" ht="20.100000000000001" customHeight="1"/>
    <row r="23" spans="1:8" s="207" customFormat="1" ht="28.5" customHeight="1" thickBot="1">
      <c r="A23" s="53" t="s">
        <v>138</v>
      </c>
      <c r="B23" s="53" t="s">
        <v>139</v>
      </c>
      <c r="C23" s="155" t="s">
        <v>204</v>
      </c>
      <c r="D23" s="155" t="s">
        <v>167</v>
      </c>
      <c r="E23" s="155" t="s">
        <v>142</v>
      </c>
      <c r="F23" s="155" t="s">
        <v>143</v>
      </c>
      <c r="G23" s="53" t="s">
        <v>144</v>
      </c>
    </row>
    <row r="24" spans="1:8" s="207" customFormat="1" ht="20.100000000000001" customHeight="1" thickTop="1" thickBot="1">
      <c r="A24" s="262"/>
      <c r="B24" s="262" t="s">
        <v>205</v>
      </c>
      <c r="C24" s="268">
        <v>35202</v>
      </c>
      <c r="D24" s="266"/>
      <c r="E24" s="266"/>
      <c r="F24" s="266"/>
      <c r="G24" s="265"/>
    </row>
    <row r="25" spans="1:8" s="207" customFormat="1" ht="20.100000000000001" customHeight="1" thickTop="1">
      <c r="A25" s="532" t="s">
        <v>203</v>
      </c>
      <c r="B25" s="161" t="s">
        <v>146</v>
      </c>
      <c r="C25" s="162">
        <v>33060</v>
      </c>
      <c r="D25" s="163"/>
      <c r="E25" s="163"/>
      <c r="F25" s="164"/>
      <c r="G25" s="28"/>
    </row>
    <row r="26" spans="1:8" s="207" customFormat="1" ht="20.100000000000001" customHeight="1">
      <c r="A26" s="533"/>
      <c r="B26" s="26" t="s">
        <v>147</v>
      </c>
      <c r="C26" s="163">
        <v>33328</v>
      </c>
      <c r="D26" s="163"/>
      <c r="E26" s="163"/>
      <c r="F26" s="164"/>
      <c r="G26" s="28"/>
      <c r="H26" s="167"/>
    </row>
    <row r="27" spans="1:8" s="207" customFormat="1" ht="20.100000000000001" customHeight="1">
      <c r="A27" s="534"/>
      <c r="B27" s="263" t="s">
        <v>148</v>
      </c>
      <c r="C27" s="168"/>
      <c r="D27" s="158"/>
      <c r="E27" s="158"/>
      <c r="F27" s="159"/>
      <c r="G27" s="160"/>
    </row>
  </sheetData>
  <mergeCells count="5">
    <mergeCell ref="A2:G2"/>
    <mergeCell ref="A25:A27"/>
    <mergeCell ref="A18:A21"/>
    <mergeCell ref="A12:A15"/>
    <mergeCell ref="A6:A9"/>
  </mergeCells>
  <phoneticPr fontId="30" type="noConversion"/>
  <pageMargins left="0.51181102362204722" right="0.5118110236220472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3" workbookViewId="0">
      <selection activeCell="F22" sqref="F22"/>
    </sheetView>
  </sheetViews>
  <sheetFormatPr defaultRowHeight="16.5"/>
  <cols>
    <col min="1" max="1" width="13.5" style="25" customWidth="1"/>
    <col min="2" max="10" width="10.625" style="25" customWidth="1"/>
    <col min="11" max="16384" width="9" style="25"/>
  </cols>
  <sheetData>
    <row r="1" spans="1:13" ht="29.25" customHeight="1">
      <c r="A1" s="437" t="s">
        <v>281</v>
      </c>
    </row>
    <row r="2" spans="1:13" ht="21.95" customHeight="1" thickBot="1">
      <c r="A2" s="52" t="s">
        <v>52</v>
      </c>
      <c r="B2" s="52" t="s">
        <v>56</v>
      </c>
      <c r="C2" s="52" t="s">
        <v>57</v>
      </c>
      <c r="D2" s="52" t="s">
        <v>58</v>
      </c>
      <c r="E2" s="52" t="s">
        <v>59</v>
      </c>
      <c r="F2" s="52" t="s">
        <v>60</v>
      </c>
      <c r="G2" s="52" t="s">
        <v>61</v>
      </c>
      <c r="H2" s="52" t="s">
        <v>62</v>
      </c>
      <c r="I2" s="52" t="s">
        <v>276</v>
      </c>
      <c r="J2" s="52" t="s">
        <v>277</v>
      </c>
      <c r="K2" s="52" t="s">
        <v>278</v>
      </c>
      <c r="L2" s="52" t="s">
        <v>279</v>
      </c>
      <c r="M2" s="52" t="s">
        <v>280</v>
      </c>
    </row>
    <row r="3" spans="1:13" ht="24.95" customHeight="1" thickTop="1">
      <c r="A3" s="49" t="s">
        <v>53</v>
      </c>
      <c r="B3" s="54">
        <v>1</v>
      </c>
      <c r="C3" s="50">
        <v>0.97599999999999998</v>
      </c>
      <c r="D3" s="50">
        <v>0.92700000000000005</v>
      </c>
      <c r="E3" s="50">
        <v>0.85599999999999998</v>
      </c>
      <c r="F3" s="50">
        <v>0.81399999999999995</v>
      </c>
      <c r="G3" s="50">
        <v>0.82</v>
      </c>
      <c r="H3" s="50">
        <v>0.86399999999999999</v>
      </c>
      <c r="I3" s="50">
        <v>0.85899999999999999</v>
      </c>
      <c r="J3" s="50">
        <v>0.86499999999999999</v>
      </c>
      <c r="K3" s="50">
        <v>0.83899999999999997</v>
      </c>
      <c r="L3" s="438">
        <v>0.79200000000000004</v>
      </c>
    </row>
    <row r="4" spans="1:13" ht="24.95" customHeight="1">
      <c r="A4" s="47" t="s">
        <v>54</v>
      </c>
      <c r="B4" s="47" t="s">
        <v>55</v>
      </c>
      <c r="C4" s="48">
        <f>$B$3-C3</f>
        <v>2.4000000000000021E-2</v>
      </c>
      <c r="D4" s="48">
        <f t="shared" ref="D4:I4" si="0">$B$3-D3</f>
        <v>7.2999999999999954E-2</v>
      </c>
      <c r="E4" s="48">
        <f t="shared" si="0"/>
        <v>0.14400000000000002</v>
      </c>
      <c r="F4" s="48">
        <f t="shared" si="0"/>
        <v>0.18600000000000005</v>
      </c>
      <c r="G4" s="48">
        <f t="shared" si="0"/>
        <v>0.18000000000000005</v>
      </c>
      <c r="H4" s="48">
        <f t="shared" si="0"/>
        <v>0.13600000000000001</v>
      </c>
      <c r="I4" s="48">
        <f t="shared" si="0"/>
        <v>0.14100000000000001</v>
      </c>
      <c r="J4" s="48">
        <v>0.13500000000000001</v>
      </c>
      <c r="K4" s="48">
        <v>0.161</v>
      </c>
      <c r="L4" s="438">
        <v>0.20799999999999999</v>
      </c>
    </row>
    <row r="5" spans="1:13">
      <c r="A5" s="46"/>
      <c r="B5" s="46"/>
    </row>
    <row r="6" spans="1:13">
      <c r="A6" s="46"/>
      <c r="B6" s="46"/>
      <c r="L6" s="439"/>
    </row>
    <row r="7" spans="1:13">
      <c r="A7" s="46"/>
      <c r="B7" s="46"/>
    </row>
    <row r="8" spans="1:13">
      <c r="A8" s="46"/>
      <c r="B8" s="46"/>
    </row>
    <row r="25" spans="1:1" ht="17.25">
      <c r="A25" s="113" t="s">
        <v>115</v>
      </c>
    </row>
  </sheetData>
  <phoneticPr fontId="17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I31"/>
  <sheetViews>
    <sheetView showGridLines="0" view="pageBreakPreview" zoomScaleNormal="100" zoomScaleSheetLayoutView="100" workbookViewId="0">
      <pane xSplit="2" ySplit="2" topLeftCell="C15" activePane="bottomRight" state="frozen"/>
      <selection pane="topRight" activeCell="C1" sqref="C1"/>
      <selection pane="bottomLeft" activeCell="A4" sqref="A4"/>
      <selection pane="bottomRight" activeCell="J33" sqref="J33"/>
    </sheetView>
  </sheetViews>
  <sheetFormatPr defaultRowHeight="16.5"/>
  <cols>
    <col min="1" max="1" width="6.75" style="207" customWidth="1"/>
    <col min="2" max="2" width="5.625" style="207" customWidth="1"/>
    <col min="3" max="3" width="14.625" style="207" customWidth="1"/>
    <col min="4" max="12" width="8.375" style="207" customWidth="1"/>
    <col min="13" max="13" width="8.375" style="1" customWidth="1"/>
    <col min="14" max="15" width="8.375" style="207" customWidth="1"/>
    <col min="16" max="16" width="10.625" style="207" customWidth="1"/>
    <col min="17" max="17" width="10.625" style="25" customWidth="1"/>
    <col min="18" max="18" width="15" style="207" customWidth="1"/>
    <col min="19" max="19" width="9" style="16"/>
    <col min="20" max="20" width="9" style="207"/>
    <col min="21" max="21" width="11.875" style="207" bestFit="1" customWidth="1"/>
    <col min="22" max="16384" width="9" style="207"/>
  </cols>
  <sheetData>
    <row r="1" spans="1:25" ht="30.75" customHeight="1" thickBot="1">
      <c r="A1" s="447" t="s">
        <v>251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127" t="s">
        <v>123</v>
      </c>
    </row>
    <row r="2" spans="1:25" ht="24.95" customHeight="1" thickBot="1">
      <c r="A2" s="448" t="s">
        <v>116</v>
      </c>
      <c r="B2" s="449"/>
      <c r="C2" s="450"/>
      <c r="D2" s="314" t="s">
        <v>12</v>
      </c>
      <c r="E2" s="314" t="s">
        <v>1</v>
      </c>
      <c r="F2" s="314" t="s">
        <v>2</v>
      </c>
      <c r="G2" s="314" t="s">
        <v>3</v>
      </c>
      <c r="H2" s="314" t="s">
        <v>4</v>
      </c>
      <c r="I2" s="314" t="s">
        <v>5</v>
      </c>
      <c r="J2" s="314" t="s">
        <v>6</v>
      </c>
      <c r="K2" s="314" t="s">
        <v>7</v>
      </c>
      <c r="L2" s="314" t="s">
        <v>8</v>
      </c>
      <c r="M2" s="314" t="s">
        <v>9</v>
      </c>
      <c r="N2" s="314" t="s">
        <v>10</v>
      </c>
      <c r="O2" s="314" t="s">
        <v>11</v>
      </c>
      <c r="P2" s="331" t="s">
        <v>13</v>
      </c>
      <c r="Q2" s="333" t="s">
        <v>210</v>
      </c>
      <c r="R2" s="284" t="s">
        <v>122</v>
      </c>
      <c r="S2" s="136" t="s">
        <v>21</v>
      </c>
    </row>
    <row r="3" spans="1:25" ht="21.95" customHeight="1" thickTop="1">
      <c r="A3" s="451" t="s">
        <v>117</v>
      </c>
      <c r="B3" s="452" t="s">
        <v>14</v>
      </c>
      <c r="C3" s="8" t="s">
        <v>16</v>
      </c>
      <c r="D3" s="210">
        <f>D11-SUM(D4:D10)</f>
        <v>2515380.5099999998</v>
      </c>
      <c r="E3" s="210">
        <f t="shared" ref="E3:O3" si="0">E11-SUM(E4:E10)</f>
        <v>2155151.7050000001</v>
      </c>
      <c r="F3" s="210">
        <f t="shared" si="0"/>
        <v>2022405.3149999999</v>
      </c>
      <c r="G3" s="210">
        <f t="shared" si="0"/>
        <v>1689265.4</v>
      </c>
      <c r="H3" s="210">
        <f t="shared" si="0"/>
        <v>1521588.3049999999</v>
      </c>
      <c r="I3" s="210">
        <f t="shared" si="0"/>
        <v>1918229.3599999999</v>
      </c>
      <c r="J3" s="210">
        <f t="shared" si="0"/>
        <v>1958992.2149999999</v>
      </c>
      <c r="K3" s="210">
        <f t="shared" si="0"/>
        <v>2443055.7400000002</v>
      </c>
      <c r="L3" s="210">
        <f t="shared" si="0"/>
        <v>1890001.625</v>
      </c>
      <c r="M3" s="210">
        <f t="shared" si="0"/>
        <v>1599047.02</v>
      </c>
      <c r="N3" s="210">
        <f t="shared" si="0"/>
        <v>2112044.5449999999</v>
      </c>
      <c r="O3" s="210">
        <f t="shared" si="0"/>
        <v>2823384.835</v>
      </c>
      <c r="P3" s="407">
        <f t="shared" ref="P3:P8" si="1">SUM(D3:O3)</f>
        <v>24648546.574999996</v>
      </c>
      <c r="Q3" s="334"/>
      <c r="R3" s="289"/>
      <c r="S3" s="187">
        <v>318510</v>
      </c>
    </row>
    <row r="4" spans="1:25" ht="21.95" customHeight="1">
      <c r="A4" s="451"/>
      <c r="B4" s="453"/>
      <c r="C4" s="217" t="s">
        <v>17</v>
      </c>
      <c r="D4" s="302">
        <v>77167.89</v>
      </c>
      <c r="E4" s="302">
        <v>106966.98</v>
      </c>
      <c r="F4" s="302">
        <v>82812.78</v>
      </c>
      <c r="G4" s="302">
        <v>92252.52</v>
      </c>
      <c r="H4" s="301">
        <v>89745.57</v>
      </c>
      <c r="I4" s="301">
        <v>102940.47</v>
      </c>
      <c r="J4" s="302">
        <v>99171.540000000008</v>
      </c>
      <c r="K4" s="302">
        <v>54743.040000000001</v>
      </c>
      <c r="L4" s="302">
        <v>73359.27</v>
      </c>
      <c r="M4" s="301">
        <v>80347.95</v>
      </c>
      <c r="N4" s="301">
        <v>96253</v>
      </c>
      <c r="O4" s="301">
        <v>131895</v>
      </c>
      <c r="P4" s="315">
        <f t="shared" si="1"/>
        <v>1087656.0100000002</v>
      </c>
      <c r="Q4" s="335"/>
      <c r="R4" s="214"/>
      <c r="S4" s="211">
        <v>14514</v>
      </c>
      <c r="U4" s="91"/>
      <c r="V4" s="91"/>
      <c r="W4" s="91"/>
      <c r="X4" s="91"/>
      <c r="Y4" s="91"/>
    </row>
    <row r="5" spans="1:25" ht="21.95" customHeight="1">
      <c r="A5" s="451"/>
      <c r="B5" s="453"/>
      <c r="C5" s="217" t="s">
        <v>120</v>
      </c>
      <c r="D5" s="300">
        <v>5071.6100000000006</v>
      </c>
      <c r="E5" s="300">
        <v>4697.4400000000005</v>
      </c>
      <c r="F5" s="300">
        <v>4148.8500000000004</v>
      </c>
      <c r="G5" s="300">
        <v>3538.38</v>
      </c>
      <c r="H5" s="300">
        <v>2035.92</v>
      </c>
      <c r="I5" s="300">
        <v>3228.98</v>
      </c>
      <c r="J5" s="300">
        <v>3044.36</v>
      </c>
      <c r="K5" s="300">
        <v>4418.3</v>
      </c>
      <c r="L5" s="300">
        <v>2848.52</v>
      </c>
      <c r="M5" s="300">
        <v>2255.9</v>
      </c>
      <c r="N5" s="300">
        <v>3648.5400000000004</v>
      </c>
      <c r="O5" s="300">
        <v>5223.25</v>
      </c>
      <c r="P5" s="408">
        <f t="shared" si="1"/>
        <v>44160.05</v>
      </c>
      <c r="Q5" s="336"/>
      <c r="R5" s="213" t="s">
        <v>121</v>
      </c>
      <c r="S5" s="211">
        <v>934</v>
      </c>
      <c r="T5" s="207" t="s">
        <v>98</v>
      </c>
      <c r="U5" s="310"/>
      <c r="V5" s="310"/>
      <c r="W5" s="310"/>
      <c r="X5" s="312"/>
      <c r="Y5" s="313"/>
    </row>
    <row r="6" spans="1:25" ht="21.95" customHeight="1">
      <c r="A6" s="451"/>
      <c r="B6" s="454"/>
      <c r="C6" s="216" t="s">
        <v>38</v>
      </c>
      <c r="D6" s="300">
        <v>1020.3</v>
      </c>
      <c r="E6" s="300">
        <v>1027.425</v>
      </c>
      <c r="F6" s="300">
        <v>1727.85</v>
      </c>
      <c r="G6" s="300">
        <v>1301.0249999999999</v>
      </c>
      <c r="H6" s="300">
        <v>1112.925</v>
      </c>
      <c r="I6" s="300">
        <v>1459.8</v>
      </c>
      <c r="J6" s="300">
        <v>1232.625</v>
      </c>
      <c r="K6" s="300">
        <v>1429.8</v>
      </c>
      <c r="L6" s="300">
        <v>1242.8999999999999</v>
      </c>
      <c r="M6" s="300">
        <v>932.84999999999991</v>
      </c>
      <c r="N6" s="300">
        <v>1626.675</v>
      </c>
      <c r="O6" s="300">
        <v>2400.6749999999997</v>
      </c>
      <c r="P6" s="409">
        <f t="shared" si="1"/>
        <v>16514.849999999999</v>
      </c>
      <c r="Q6" s="337"/>
      <c r="R6" s="213" t="s">
        <v>121</v>
      </c>
      <c r="S6" s="211">
        <v>324</v>
      </c>
      <c r="T6" s="22" t="s">
        <v>25</v>
      </c>
      <c r="U6" s="94">
        <v>29833</v>
      </c>
      <c r="V6" s="94">
        <v>27632</v>
      </c>
      <c r="W6" s="207">
        <v>24405</v>
      </c>
      <c r="X6" s="207">
        <v>17908</v>
      </c>
      <c r="Y6" s="207">
        <v>21462</v>
      </c>
    </row>
    <row r="7" spans="1:25" ht="21.95" customHeight="1">
      <c r="A7" s="451"/>
      <c r="B7" s="454"/>
      <c r="C7" s="216" t="s">
        <v>37</v>
      </c>
      <c r="D7" s="299">
        <v>58429</v>
      </c>
      <c r="E7" s="299">
        <v>57529</v>
      </c>
      <c r="F7" s="299">
        <v>55405</v>
      </c>
      <c r="G7" s="299">
        <v>41268</v>
      </c>
      <c r="H7" s="301">
        <v>37688</v>
      </c>
      <c r="I7" s="301">
        <v>48975</v>
      </c>
      <c r="J7" s="302">
        <v>51110</v>
      </c>
      <c r="K7" s="299">
        <v>58878</v>
      </c>
      <c r="L7" s="299">
        <v>51670</v>
      </c>
      <c r="M7" s="301">
        <v>36913</v>
      </c>
      <c r="N7" s="301">
        <v>58892</v>
      </c>
      <c r="O7" s="301">
        <v>83337</v>
      </c>
      <c r="P7" s="409">
        <f t="shared" si="1"/>
        <v>640094</v>
      </c>
      <c r="Q7" s="337"/>
      <c r="R7" s="213" t="s">
        <v>123</v>
      </c>
      <c r="S7" s="211">
        <v>9091</v>
      </c>
      <c r="T7" s="209"/>
      <c r="U7" s="91">
        <f>U6*17%</f>
        <v>5071.6100000000006</v>
      </c>
      <c r="V7" s="91">
        <f>V6*17%</f>
        <v>4697.4400000000005</v>
      </c>
      <c r="W7" s="91">
        <f>W6*17%</f>
        <v>4148.8500000000004</v>
      </c>
      <c r="X7" s="91">
        <f>X6*17%</f>
        <v>3044.36</v>
      </c>
      <c r="Y7" s="91">
        <f>Y6*17%</f>
        <v>3648.5400000000004</v>
      </c>
    </row>
    <row r="8" spans="1:25" ht="21.95" customHeight="1">
      <c r="A8" s="451"/>
      <c r="B8" s="454"/>
      <c r="C8" s="216" t="s">
        <v>129</v>
      </c>
      <c r="D8" s="302">
        <v>4073</v>
      </c>
      <c r="E8" s="302">
        <v>5240</v>
      </c>
      <c r="F8" s="302">
        <v>15648</v>
      </c>
      <c r="G8" s="302">
        <v>7373</v>
      </c>
      <c r="H8" s="301">
        <v>3965</v>
      </c>
      <c r="I8" s="301">
        <v>43693</v>
      </c>
      <c r="J8" s="302">
        <v>57129</v>
      </c>
      <c r="K8" s="302">
        <v>68602</v>
      </c>
      <c r="L8" s="302">
        <v>47726</v>
      </c>
      <c r="M8" s="301">
        <v>18073</v>
      </c>
      <c r="N8" s="301">
        <v>4059</v>
      </c>
      <c r="O8" s="301">
        <v>14073</v>
      </c>
      <c r="P8" s="409">
        <f t="shared" si="1"/>
        <v>289654</v>
      </c>
      <c r="Q8" s="337"/>
      <c r="R8" s="212" t="s">
        <v>128</v>
      </c>
      <c r="S8" s="211"/>
      <c r="T8" s="209" t="s">
        <v>126</v>
      </c>
    </row>
    <row r="9" spans="1:25" ht="21.95" customHeight="1">
      <c r="A9" s="451"/>
      <c r="B9" s="454"/>
      <c r="C9" s="367" t="s">
        <v>212</v>
      </c>
      <c r="D9" s="403">
        <v>14163</v>
      </c>
      <c r="E9" s="403">
        <v>8595</v>
      </c>
      <c r="F9" s="403">
        <v>6076</v>
      </c>
      <c r="G9" s="403">
        <v>3056</v>
      </c>
      <c r="H9" s="404">
        <v>1966</v>
      </c>
      <c r="I9" s="404">
        <v>2007</v>
      </c>
      <c r="J9" s="403">
        <v>2707</v>
      </c>
      <c r="K9" s="403">
        <v>2180</v>
      </c>
      <c r="L9" s="403">
        <v>2222</v>
      </c>
      <c r="M9" s="404">
        <v>2484</v>
      </c>
      <c r="N9" s="404">
        <v>5540</v>
      </c>
      <c r="O9" s="404">
        <v>8962</v>
      </c>
      <c r="P9" s="410">
        <f>SUM(D9:O9)</f>
        <v>59958</v>
      </c>
      <c r="Q9" s="405" t="s">
        <v>211</v>
      </c>
      <c r="R9" s="212" t="s">
        <v>132</v>
      </c>
      <c r="S9" s="211"/>
      <c r="T9" s="209" t="s">
        <v>127</v>
      </c>
    </row>
    <row r="10" spans="1:25" ht="21.95" customHeight="1">
      <c r="A10" s="451"/>
      <c r="B10" s="454"/>
      <c r="C10" s="216" t="s">
        <v>180</v>
      </c>
      <c r="D10" s="414">
        <v>40740.689999999995</v>
      </c>
      <c r="E10" s="414">
        <v>35622.449999999997</v>
      </c>
      <c r="F10" s="414">
        <v>33323.205000000002</v>
      </c>
      <c r="G10" s="415">
        <v>27990.674999999999</v>
      </c>
      <c r="H10" s="415">
        <v>25250.28</v>
      </c>
      <c r="I10" s="415">
        <v>32292.39</v>
      </c>
      <c r="J10" s="415">
        <v>33097.26</v>
      </c>
      <c r="K10" s="415">
        <v>40101.119999999995</v>
      </c>
      <c r="L10" s="415">
        <v>31508.684999999998</v>
      </c>
      <c r="M10" s="415">
        <v>26498.28</v>
      </c>
      <c r="N10" s="415">
        <v>34752.239999999998</v>
      </c>
      <c r="O10" s="415">
        <v>46740.24</v>
      </c>
      <c r="P10" s="409">
        <f>SUM(D10:O10)</f>
        <v>407917.51500000001</v>
      </c>
      <c r="Q10" s="337"/>
      <c r="R10" s="220" t="s">
        <v>181</v>
      </c>
      <c r="S10" s="211">
        <v>11746</v>
      </c>
      <c r="T10" s="209"/>
    </row>
    <row r="11" spans="1:25" s="2" customFormat="1" ht="21.95" customHeight="1">
      <c r="A11" s="451"/>
      <c r="B11" s="454"/>
      <c r="C11" s="10" t="s">
        <v>18</v>
      </c>
      <c r="D11" s="406">
        <v>2716046</v>
      </c>
      <c r="E11" s="406">
        <v>2374830</v>
      </c>
      <c r="F11" s="406">
        <v>2221547</v>
      </c>
      <c r="G11" s="406">
        <v>1866045</v>
      </c>
      <c r="H11" s="406">
        <v>1683352</v>
      </c>
      <c r="I11" s="406">
        <v>2152826</v>
      </c>
      <c r="J11" s="406">
        <v>2206484</v>
      </c>
      <c r="K11" s="406">
        <v>2673408</v>
      </c>
      <c r="L11" s="406">
        <v>2100579</v>
      </c>
      <c r="M11" s="406">
        <v>1766552</v>
      </c>
      <c r="N11" s="406">
        <v>2316816</v>
      </c>
      <c r="O11" s="406">
        <v>3116016</v>
      </c>
      <c r="P11" s="411">
        <f>SUM(D11:O11)</f>
        <v>27194501</v>
      </c>
      <c r="Q11" s="346"/>
      <c r="R11" s="289"/>
      <c r="S11" s="138">
        <f>SUM(S3:S7)</f>
        <v>343373</v>
      </c>
      <c r="U11" s="146">
        <f>P11-P8-P9</f>
        <v>26844889</v>
      </c>
      <c r="V11" s="41">
        <v>2716046</v>
      </c>
      <c r="W11" s="41">
        <v>2374830</v>
      </c>
      <c r="X11" s="41">
        <v>2152826</v>
      </c>
      <c r="Y11" s="41">
        <v>1766552</v>
      </c>
    </row>
    <row r="12" spans="1:25" s="2" customFormat="1" ht="21.95" customHeight="1">
      <c r="A12" s="451"/>
      <c r="B12" s="402"/>
      <c r="C12" s="147" t="s">
        <v>131</v>
      </c>
      <c r="D12" s="184">
        <f>D11-D9</f>
        <v>2701883</v>
      </c>
      <c r="E12" s="184">
        <f t="shared" ref="E12:P12" si="2">E11-E9</f>
        <v>2366235</v>
      </c>
      <c r="F12" s="184">
        <f t="shared" si="2"/>
        <v>2215471</v>
      </c>
      <c r="G12" s="184">
        <f t="shared" si="2"/>
        <v>1862989</v>
      </c>
      <c r="H12" s="184">
        <f t="shared" si="2"/>
        <v>1681386</v>
      </c>
      <c r="I12" s="184">
        <f t="shared" si="2"/>
        <v>2150819</v>
      </c>
      <c r="J12" s="184">
        <f t="shared" si="2"/>
        <v>2203777</v>
      </c>
      <c r="K12" s="184">
        <f t="shared" si="2"/>
        <v>2671228</v>
      </c>
      <c r="L12" s="184">
        <f t="shared" si="2"/>
        <v>2098357</v>
      </c>
      <c r="M12" s="184">
        <f t="shared" si="2"/>
        <v>1764068</v>
      </c>
      <c r="N12" s="184">
        <f t="shared" si="2"/>
        <v>2311276</v>
      </c>
      <c r="O12" s="184">
        <f t="shared" si="2"/>
        <v>3107054</v>
      </c>
      <c r="P12" s="184">
        <f t="shared" si="2"/>
        <v>27134543</v>
      </c>
      <c r="Q12" s="320" t="s">
        <v>252</v>
      </c>
      <c r="R12" s="289" t="s">
        <v>253</v>
      </c>
      <c r="S12" s="138"/>
      <c r="U12" s="146"/>
    </row>
    <row r="13" spans="1:25" ht="21.95" customHeight="1">
      <c r="A13" s="451"/>
      <c r="B13" s="455" t="s">
        <v>19</v>
      </c>
      <c r="C13" s="11" t="s">
        <v>16</v>
      </c>
      <c r="D13" s="182">
        <f>D15-D14</f>
        <v>177546.16</v>
      </c>
      <c r="E13" s="182">
        <f t="shared" ref="E13:O13" si="3">E15-E14</f>
        <v>159153.28</v>
      </c>
      <c r="F13" s="182">
        <f t="shared" si="3"/>
        <v>138199.6</v>
      </c>
      <c r="G13" s="182">
        <f t="shared" si="3"/>
        <v>117884.8</v>
      </c>
      <c r="H13" s="182">
        <f t="shared" si="3"/>
        <v>125784.56</v>
      </c>
      <c r="I13" s="182">
        <f t="shared" si="3"/>
        <v>153595.20000000001</v>
      </c>
      <c r="J13" s="182">
        <f t="shared" si="3"/>
        <v>157841.20000000001</v>
      </c>
      <c r="K13" s="182">
        <f t="shared" si="3"/>
        <v>194225.68</v>
      </c>
      <c r="L13" s="182">
        <f t="shared" si="3"/>
        <v>146322</v>
      </c>
      <c r="M13" s="182">
        <f t="shared" si="3"/>
        <v>125714.16</v>
      </c>
      <c r="N13" s="182">
        <f t="shared" si="3"/>
        <v>154851.84</v>
      </c>
      <c r="O13" s="182">
        <f t="shared" si="3"/>
        <v>211384.8</v>
      </c>
      <c r="P13" s="321">
        <f t="shared" ref="P13:P19" si="4">SUM(D13:O13)</f>
        <v>1862503.28</v>
      </c>
      <c r="Q13" s="339"/>
      <c r="R13" s="289"/>
      <c r="S13" s="211">
        <v>21568</v>
      </c>
      <c r="U13" s="3"/>
    </row>
    <row r="14" spans="1:25" ht="21.95" customHeight="1">
      <c r="A14" s="451"/>
      <c r="B14" s="456"/>
      <c r="C14" s="20" t="s">
        <v>24</v>
      </c>
      <c r="D14" s="237">
        <f>D15*12%</f>
        <v>24210.84</v>
      </c>
      <c r="E14" s="237">
        <f t="shared" ref="E14:O14" si="5">E15*12%</f>
        <v>21702.719999999998</v>
      </c>
      <c r="F14" s="237">
        <f t="shared" si="5"/>
        <v>18845.399999999998</v>
      </c>
      <c r="G14" s="237">
        <f t="shared" si="5"/>
        <v>16075.199999999999</v>
      </c>
      <c r="H14" s="237">
        <f t="shared" si="5"/>
        <v>17152.439999999999</v>
      </c>
      <c r="I14" s="237">
        <f t="shared" si="5"/>
        <v>20944.8</v>
      </c>
      <c r="J14" s="237">
        <f t="shared" si="5"/>
        <v>21523.8</v>
      </c>
      <c r="K14" s="237">
        <f t="shared" si="5"/>
        <v>26485.32</v>
      </c>
      <c r="L14" s="237">
        <f t="shared" si="5"/>
        <v>19953</v>
      </c>
      <c r="M14" s="237">
        <f t="shared" si="5"/>
        <v>17142.84</v>
      </c>
      <c r="N14" s="237">
        <f t="shared" si="5"/>
        <v>21116.16</v>
      </c>
      <c r="O14" s="237">
        <f t="shared" si="5"/>
        <v>28825.200000000001</v>
      </c>
      <c r="P14" s="322">
        <f t="shared" si="4"/>
        <v>253977.72</v>
      </c>
      <c r="Q14" s="340"/>
      <c r="R14" s="213" t="s">
        <v>124</v>
      </c>
      <c r="S14" s="211">
        <v>2566</v>
      </c>
      <c r="T14" s="93">
        <f>S14/S13</f>
        <v>0.11897255192878338</v>
      </c>
    </row>
    <row r="15" spans="1:25" s="2" customFormat="1" ht="21.95" customHeight="1">
      <c r="A15" s="451"/>
      <c r="B15" s="457"/>
      <c r="C15" s="295" t="s">
        <v>18</v>
      </c>
      <c r="D15" s="412">
        <v>201757</v>
      </c>
      <c r="E15" s="412">
        <v>180856</v>
      </c>
      <c r="F15" s="412">
        <v>157045</v>
      </c>
      <c r="G15" s="412">
        <v>133960</v>
      </c>
      <c r="H15" s="412">
        <v>142937</v>
      </c>
      <c r="I15" s="412">
        <v>174540</v>
      </c>
      <c r="J15" s="412">
        <v>179365</v>
      </c>
      <c r="K15" s="412">
        <v>220711</v>
      </c>
      <c r="L15" s="412">
        <v>166275</v>
      </c>
      <c r="M15" s="412">
        <v>142857</v>
      </c>
      <c r="N15" s="412">
        <v>175968</v>
      </c>
      <c r="O15" s="412">
        <v>240210</v>
      </c>
      <c r="P15" s="323">
        <f t="shared" si="4"/>
        <v>2116481</v>
      </c>
      <c r="Q15" s="341"/>
      <c r="R15" s="288"/>
      <c r="S15" s="138">
        <f>SUM(S13:S14)</f>
        <v>24134</v>
      </c>
    </row>
    <row r="16" spans="1:25" ht="21.95" customHeight="1">
      <c r="A16" s="451"/>
      <c r="B16" s="456" t="s">
        <v>20</v>
      </c>
      <c r="C16" s="8" t="s">
        <v>16</v>
      </c>
      <c r="D16" s="291">
        <f>D18-D17</f>
        <v>121499.40000000002</v>
      </c>
      <c r="E16" s="291">
        <f t="shared" ref="E16:O16" si="6">E18-E17</f>
        <v>108213.35</v>
      </c>
      <c r="F16" s="291">
        <f t="shared" si="6"/>
        <v>94634.15</v>
      </c>
      <c r="G16" s="291">
        <f t="shared" si="6"/>
        <v>82135.710000000006</v>
      </c>
      <c r="H16" s="291">
        <f t="shared" si="6"/>
        <v>75849.180000000008</v>
      </c>
      <c r="I16" s="291">
        <f t="shared" si="6"/>
        <v>103067.03</v>
      </c>
      <c r="J16" s="291">
        <f t="shared" si="6"/>
        <v>98518.49000000002</v>
      </c>
      <c r="K16" s="291">
        <f t="shared" si="6"/>
        <v>127264</v>
      </c>
      <c r="L16" s="291">
        <f t="shared" si="6"/>
        <v>108840.65</v>
      </c>
      <c r="M16" s="291">
        <f t="shared" si="6"/>
        <v>93980.200000000012</v>
      </c>
      <c r="N16" s="291">
        <f t="shared" si="6"/>
        <v>103033</v>
      </c>
      <c r="O16" s="291">
        <f t="shared" si="6"/>
        <v>146360.57</v>
      </c>
      <c r="P16" s="324">
        <f t="shared" si="4"/>
        <v>1263395.7300000002</v>
      </c>
      <c r="Q16" s="339"/>
      <c r="R16" s="289"/>
      <c r="S16" s="211">
        <v>32090</v>
      </c>
    </row>
    <row r="17" spans="1:35" s="5" customFormat="1" ht="21.95" customHeight="1">
      <c r="A17" s="451"/>
      <c r="B17" s="456"/>
      <c r="C17" s="9" t="s">
        <v>22</v>
      </c>
      <c r="D17" s="290">
        <f>D18*59%</f>
        <v>174840.59999999998</v>
      </c>
      <c r="E17" s="290">
        <f t="shared" ref="E17:O17" si="7">E18*59%</f>
        <v>155721.65</v>
      </c>
      <c r="F17" s="290">
        <f t="shared" si="7"/>
        <v>136180.85</v>
      </c>
      <c r="G17" s="290">
        <f t="shared" si="7"/>
        <v>118195.29</v>
      </c>
      <c r="H17" s="290">
        <f t="shared" si="7"/>
        <v>109148.81999999999</v>
      </c>
      <c r="I17" s="290">
        <f t="shared" si="7"/>
        <v>148315.97</v>
      </c>
      <c r="J17" s="290">
        <f t="shared" si="7"/>
        <v>141770.50999999998</v>
      </c>
      <c r="K17" s="290">
        <f t="shared" si="7"/>
        <v>183136</v>
      </c>
      <c r="L17" s="290">
        <f t="shared" si="7"/>
        <v>156624.35</v>
      </c>
      <c r="M17" s="290">
        <f t="shared" si="7"/>
        <v>135239.79999999999</v>
      </c>
      <c r="N17" s="290">
        <f t="shared" si="7"/>
        <v>148267</v>
      </c>
      <c r="O17" s="290">
        <f t="shared" si="7"/>
        <v>210616.43</v>
      </c>
      <c r="P17" s="325">
        <f t="shared" si="4"/>
        <v>1818057.27</v>
      </c>
      <c r="Q17" s="336"/>
      <c r="R17" s="283" t="s">
        <v>125</v>
      </c>
      <c r="S17" s="139">
        <v>9542</v>
      </c>
      <c r="T17" s="5">
        <v>14749</v>
      </c>
      <c r="U17" s="18">
        <f>S17/T17</f>
        <v>0.64695911587226251</v>
      </c>
    </row>
    <row r="18" spans="1:35" ht="21.95" customHeight="1">
      <c r="A18" s="451"/>
      <c r="B18" s="456"/>
      <c r="C18" s="14" t="s">
        <v>18</v>
      </c>
      <c r="D18" s="413">
        <v>296340</v>
      </c>
      <c r="E18" s="413">
        <v>263935</v>
      </c>
      <c r="F18" s="413">
        <v>230815</v>
      </c>
      <c r="G18" s="413">
        <v>200331</v>
      </c>
      <c r="H18" s="413">
        <v>184998</v>
      </c>
      <c r="I18" s="413">
        <v>251383</v>
      </c>
      <c r="J18" s="413">
        <v>240289</v>
      </c>
      <c r="K18" s="413">
        <v>310400</v>
      </c>
      <c r="L18" s="413">
        <v>265465</v>
      </c>
      <c r="M18" s="413">
        <v>229220</v>
      </c>
      <c r="N18" s="413">
        <v>251300</v>
      </c>
      <c r="O18" s="413">
        <v>356977</v>
      </c>
      <c r="P18" s="326">
        <f t="shared" si="4"/>
        <v>3081453</v>
      </c>
      <c r="Q18" s="339"/>
      <c r="R18" s="289"/>
      <c r="S18" s="140">
        <f>SUM(S16:S17)</f>
        <v>41632</v>
      </c>
    </row>
    <row r="19" spans="1:35" ht="21.95" customHeight="1">
      <c r="A19" s="451"/>
      <c r="B19" s="458" t="s">
        <v>113</v>
      </c>
      <c r="C19" s="459"/>
      <c r="D19" s="347">
        <f>D11+D15+D18</f>
        <v>3214143</v>
      </c>
      <c r="E19" s="347">
        <f t="shared" ref="E19:O19" si="8">E11+E15+E18</f>
        <v>2819621</v>
      </c>
      <c r="F19" s="347">
        <f t="shared" si="8"/>
        <v>2609407</v>
      </c>
      <c r="G19" s="347">
        <f t="shared" si="8"/>
        <v>2200336</v>
      </c>
      <c r="H19" s="347">
        <f t="shared" si="8"/>
        <v>2011287</v>
      </c>
      <c r="I19" s="347">
        <f t="shared" si="8"/>
        <v>2578749</v>
      </c>
      <c r="J19" s="347">
        <f t="shared" si="8"/>
        <v>2626138</v>
      </c>
      <c r="K19" s="347">
        <f t="shared" si="8"/>
        <v>3204519</v>
      </c>
      <c r="L19" s="347">
        <f t="shared" si="8"/>
        <v>2532319</v>
      </c>
      <c r="M19" s="347">
        <f t="shared" si="8"/>
        <v>2138629</v>
      </c>
      <c r="N19" s="347">
        <f t="shared" si="8"/>
        <v>2744084</v>
      </c>
      <c r="O19" s="347">
        <f t="shared" si="8"/>
        <v>3713203</v>
      </c>
      <c r="P19" s="348">
        <f t="shared" si="4"/>
        <v>32392435</v>
      </c>
      <c r="Q19" s="349"/>
      <c r="R19" s="287"/>
      <c r="S19" s="211"/>
    </row>
    <row r="20" spans="1:35" ht="21.95" customHeight="1" thickBot="1">
      <c r="A20" s="451"/>
      <c r="B20" s="460" t="s">
        <v>44</v>
      </c>
      <c r="C20" s="461"/>
      <c r="D20" s="351">
        <f>D19-D9</f>
        <v>3199980</v>
      </c>
      <c r="E20" s="351">
        <f t="shared" ref="E20:P20" si="9">E19-E9</f>
        <v>2811026</v>
      </c>
      <c r="F20" s="351">
        <f t="shared" si="9"/>
        <v>2603331</v>
      </c>
      <c r="G20" s="351">
        <f t="shared" si="9"/>
        <v>2197280</v>
      </c>
      <c r="H20" s="351">
        <f t="shared" si="9"/>
        <v>2009321</v>
      </c>
      <c r="I20" s="351">
        <f t="shared" si="9"/>
        <v>2576742</v>
      </c>
      <c r="J20" s="351">
        <f t="shared" si="9"/>
        <v>2623431</v>
      </c>
      <c r="K20" s="351">
        <f t="shared" si="9"/>
        <v>3202339</v>
      </c>
      <c r="L20" s="351">
        <f t="shared" si="9"/>
        <v>2530097</v>
      </c>
      <c r="M20" s="351">
        <f t="shared" si="9"/>
        <v>2136145</v>
      </c>
      <c r="N20" s="351">
        <f t="shared" si="9"/>
        <v>2738544</v>
      </c>
      <c r="O20" s="351">
        <f t="shared" si="9"/>
        <v>3704241</v>
      </c>
      <c r="P20" s="351">
        <f t="shared" si="9"/>
        <v>32332477</v>
      </c>
      <c r="Q20" s="352"/>
      <c r="R20" s="305" t="s">
        <v>184</v>
      </c>
      <c r="S20" s="141"/>
    </row>
    <row r="21" spans="1:35" ht="21.95" customHeight="1">
      <c r="A21" s="462" t="s">
        <v>119</v>
      </c>
      <c r="B21" s="455" t="s">
        <v>14</v>
      </c>
      <c r="C21" s="360" t="s">
        <v>16</v>
      </c>
      <c r="D21" s="364">
        <v>84600.752499999988</v>
      </c>
      <c r="E21" s="364">
        <v>73549.309299999994</v>
      </c>
      <c r="F21" s="364">
        <v>48951.125100000005</v>
      </c>
      <c r="G21" s="364">
        <v>17243.3475</v>
      </c>
      <c r="H21" s="364">
        <v>6514.0463</v>
      </c>
      <c r="I21" s="364">
        <v>27546.545799999996</v>
      </c>
      <c r="J21" s="364">
        <v>30213.495899999998</v>
      </c>
      <c r="K21" s="364">
        <v>42740.548800000004</v>
      </c>
      <c r="L21" s="364">
        <v>31937.018499999995</v>
      </c>
      <c r="M21" s="364">
        <v>15998.244500000001</v>
      </c>
      <c r="N21" s="364">
        <v>39997.906300000002</v>
      </c>
      <c r="O21" s="364">
        <v>78310.018899999995</v>
      </c>
      <c r="P21" s="327">
        <f>SUM(D21:O21)</f>
        <v>497602.35939999996</v>
      </c>
      <c r="Q21" s="350"/>
      <c r="R21" s="232"/>
      <c r="S21" s="211"/>
    </row>
    <row r="22" spans="1:35" ht="21.95" customHeight="1">
      <c r="A22" s="463"/>
      <c r="B22" s="456"/>
      <c r="C22" s="417" t="s">
        <v>180</v>
      </c>
      <c r="D22" s="416">
        <v>238</v>
      </c>
      <c r="E22" s="416">
        <v>0</v>
      </c>
      <c r="F22" s="416">
        <v>0</v>
      </c>
      <c r="G22" s="416">
        <v>61</v>
      </c>
      <c r="H22" s="416">
        <v>0</v>
      </c>
      <c r="I22" s="416">
        <v>50</v>
      </c>
      <c r="J22" s="416">
        <v>943</v>
      </c>
      <c r="K22" s="416">
        <v>1887</v>
      </c>
      <c r="L22" s="416">
        <v>316</v>
      </c>
      <c r="M22" s="416">
        <v>48</v>
      </c>
      <c r="N22" s="416">
        <v>26</v>
      </c>
      <c r="O22" s="416">
        <v>749</v>
      </c>
      <c r="P22" s="327">
        <f t="shared" ref="P22:P29" si="10">SUM(D22:O22)</f>
        <v>4318</v>
      </c>
      <c r="Q22" s="350" t="s">
        <v>254</v>
      </c>
      <c r="R22" s="232"/>
      <c r="S22" s="211"/>
    </row>
    <row r="23" spans="1:35" ht="21.95" customHeight="1">
      <c r="A23" s="463"/>
      <c r="B23" s="452"/>
      <c r="C23" s="423" t="s">
        <v>255</v>
      </c>
      <c r="D23" s="416">
        <v>123.2188</v>
      </c>
      <c r="E23" s="416">
        <v>134.14949999999999</v>
      </c>
      <c r="F23" s="416">
        <v>160.9794</v>
      </c>
      <c r="G23" s="416">
        <v>6.9558999999999997</v>
      </c>
      <c r="H23" s="416">
        <v>0</v>
      </c>
      <c r="I23" s="416">
        <v>0</v>
      </c>
      <c r="J23" s="416">
        <v>47.697600000000001</v>
      </c>
      <c r="K23" s="416">
        <v>63.596800000000002</v>
      </c>
      <c r="L23" s="416">
        <v>5.9622000000000002</v>
      </c>
      <c r="M23" s="416">
        <v>0</v>
      </c>
      <c r="N23" s="416">
        <v>0</v>
      </c>
      <c r="O23" s="416">
        <v>152.0361</v>
      </c>
      <c r="P23" s="327">
        <f t="shared" si="10"/>
        <v>694.59630000000004</v>
      </c>
      <c r="Q23" s="350"/>
      <c r="R23" s="232"/>
      <c r="S23" s="211"/>
    </row>
    <row r="24" spans="1:35" ht="21.95" customHeight="1">
      <c r="A24" s="463"/>
      <c r="B24" s="465" t="s">
        <v>19</v>
      </c>
      <c r="C24" s="422" t="s">
        <v>16</v>
      </c>
      <c r="D24" s="419">
        <v>3406.4035999999996</v>
      </c>
      <c r="E24" s="419">
        <v>3200.7076999999999</v>
      </c>
      <c r="F24" s="419">
        <v>1287.8352</v>
      </c>
      <c r="G24" s="419">
        <v>457.10200000000003</v>
      </c>
      <c r="H24" s="419">
        <v>611.12549999999999</v>
      </c>
      <c r="I24" s="419">
        <v>2974.1441</v>
      </c>
      <c r="J24" s="419">
        <v>2725.7191000000003</v>
      </c>
      <c r="K24" s="419">
        <v>3829.7197999999999</v>
      </c>
      <c r="L24" s="419">
        <v>1257.0304999999998</v>
      </c>
      <c r="M24" s="419">
        <v>222.58879999999999</v>
      </c>
      <c r="N24" s="419">
        <v>1796.6096</v>
      </c>
      <c r="O24" s="419">
        <v>5584.5940000000001</v>
      </c>
      <c r="P24" s="327">
        <f t="shared" si="10"/>
        <v>27353.579900000004</v>
      </c>
      <c r="Q24" s="342"/>
      <c r="R24" s="232"/>
      <c r="S24" s="211"/>
      <c r="W24" s="207">
        <v>442.19650000000001</v>
      </c>
      <c r="X24" s="207">
        <v>308.04700000000003</v>
      </c>
      <c r="Y24" s="207">
        <v>385.55560000000003</v>
      </c>
      <c r="Z24" s="207">
        <v>325.93359999999996</v>
      </c>
      <c r="AA24" s="207">
        <v>157.99829999999997</v>
      </c>
      <c r="AB24" s="207">
        <v>593.23890000000006</v>
      </c>
      <c r="AC24" s="207">
        <v>719.43880000000001</v>
      </c>
      <c r="AD24" s="207">
        <v>1147.7235000000001</v>
      </c>
      <c r="AE24" s="207">
        <v>891.34890000000007</v>
      </c>
      <c r="AF24" s="207">
        <v>238.488</v>
      </c>
      <c r="AG24" s="207">
        <v>260.3494</v>
      </c>
      <c r="AH24" s="207">
        <v>955.93939999999998</v>
      </c>
      <c r="AI24" s="207">
        <v>6426.2579000000005</v>
      </c>
    </row>
    <row r="25" spans="1:35" ht="21.95" customHeight="1">
      <c r="A25" s="463"/>
      <c r="B25" s="465"/>
      <c r="C25" s="363" t="s">
        <v>112</v>
      </c>
      <c r="D25" s="419">
        <v>1428.9405999999999</v>
      </c>
      <c r="E25" s="419">
        <v>1137.7864999999999</v>
      </c>
      <c r="F25" s="419">
        <v>1024.5047</v>
      </c>
      <c r="G25" s="419">
        <v>466.0453</v>
      </c>
      <c r="H25" s="419">
        <v>26.829899999999999</v>
      </c>
      <c r="I25" s="419">
        <v>1516.3861999999999</v>
      </c>
      <c r="J25" s="419">
        <v>1320.6273000000001</v>
      </c>
      <c r="K25" s="419">
        <v>1991.3748000000001</v>
      </c>
      <c r="L25" s="419">
        <v>1002.6433</v>
      </c>
      <c r="M25" s="419">
        <v>2.9811000000000001</v>
      </c>
      <c r="N25" s="419">
        <v>899.29849999999999</v>
      </c>
      <c r="O25" s="419">
        <v>2498.1617999999999</v>
      </c>
      <c r="P25" s="327">
        <f t="shared" si="10"/>
        <v>13315.580000000002</v>
      </c>
      <c r="Q25" s="342"/>
      <c r="R25" s="213" t="s">
        <v>124</v>
      </c>
      <c r="S25" s="211"/>
    </row>
    <row r="26" spans="1:35" ht="21.95" customHeight="1">
      <c r="A26" s="463"/>
      <c r="B26" s="466" t="s">
        <v>44</v>
      </c>
      <c r="C26" s="467"/>
      <c r="D26" s="240">
        <f>SUM(D21:D25)</f>
        <v>89797.315499999997</v>
      </c>
      <c r="E26" s="240">
        <f t="shared" ref="E26:O26" si="11">SUM(E21:E25)</f>
        <v>78021.952999999994</v>
      </c>
      <c r="F26" s="240">
        <f t="shared" si="11"/>
        <v>51424.4444</v>
      </c>
      <c r="G26" s="240">
        <f t="shared" si="11"/>
        <v>18234.450700000001</v>
      </c>
      <c r="H26" s="240">
        <f t="shared" si="11"/>
        <v>7152.0016999999998</v>
      </c>
      <c r="I26" s="240">
        <f t="shared" si="11"/>
        <v>32087.076099999998</v>
      </c>
      <c r="J26" s="240">
        <f t="shared" si="11"/>
        <v>35250.539899999996</v>
      </c>
      <c r="K26" s="240">
        <f t="shared" si="11"/>
        <v>50512.2402</v>
      </c>
      <c r="L26" s="240">
        <f t="shared" si="11"/>
        <v>34518.654499999997</v>
      </c>
      <c r="M26" s="240">
        <f t="shared" si="11"/>
        <v>16271.814400000001</v>
      </c>
      <c r="N26" s="240">
        <f t="shared" si="11"/>
        <v>42719.814400000003</v>
      </c>
      <c r="O26" s="240">
        <f t="shared" si="11"/>
        <v>87293.810799999992</v>
      </c>
      <c r="P26" s="418">
        <f t="shared" si="10"/>
        <v>543284.1155999999</v>
      </c>
      <c r="Q26" s="343"/>
      <c r="R26" s="306" t="s">
        <v>184</v>
      </c>
      <c r="S26" s="141"/>
    </row>
    <row r="27" spans="1:35" ht="21.95" customHeight="1">
      <c r="A27" s="463"/>
      <c r="B27" s="401" t="s">
        <v>14</v>
      </c>
      <c r="C27" s="365" t="s">
        <v>111</v>
      </c>
      <c r="D27" s="368">
        <v>442.19650000000001</v>
      </c>
      <c r="E27" s="368">
        <v>308.04700000000003</v>
      </c>
      <c r="F27" s="368">
        <v>385.55560000000003</v>
      </c>
      <c r="G27" s="368">
        <v>325.93359999999996</v>
      </c>
      <c r="H27" s="368">
        <v>157.99829999999997</v>
      </c>
      <c r="I27" s="368">
        <v>593.23890000000006</v>
      </c>
      <c r="J27" s="368">
        <v>719.43880000000001</v>
      </c>
      <c r="K27" s="368">
        <v>1147.7235000000001</v>
      </c>
      <c r="L27" s="368">
        <v>891.34890000000007</v>
      </c>
      <c r="M27" s="368">
        <v>238.488</v>
      </c>
      <c r="N27" s="368">
        <v>260.3494</v>
      </c>
      <c r="O27" s="369">
        <v>955.93939999999998</v>
      </c>
      <c r="P27" s="421">
        <f t="shared" si="10"/>
        <v>6426.2579000000005</v>
      </c>
      <c r="Q27" s="338" t="s">
        <v>211</v>
      </c>
      <c r="R27" s="212" t="s">
        <v>132</v>
      </c>
      <c r="S27" s="139"/>
      <c r="T27" s="112" t="s">
        <v>130</v>
      </c>
    </row>
    <row r="28" spans="1:35" ht="21.95" customHeight="1" thickBot="1">
      <c r="A28" s="464"/>
      <c r="B28" s="468" t="s">
        <v>114</v>
      </c>
      <c r="C28" s="469"/>
      <c r="D28" s="249">
        <f>D27</f>
        <v>442.19650000000001</v>
      </c>
      <c r="E28" s="249">
        <f t="shared" ref="E28:O28" si="12">E27</f>
        <v>308.04700000000003</v>
      </c>
      <c r="F28" s="249">
        <f t="shared" si="12"/>
        <v>385.55560000000003</v>
      </c>
      <c r="G28" s="249">
        <f t="shared" si="12"/>
        <v>325.93359999999996</v>
      </c>
      <c r="H28" s="249">
        <f t="shared" si="12"/>
        <v>157.99829999999997</v>
      </c>
      <c r="I28" s="249">
        <f t="shared" si="12"/>
        <v>593.23890000000006</v>
      </c>
      <c r="J28" s="249">
        <f t="shared" si="12"/>
        <v>719.43880000000001</v>
      </c>
      <c r="K28" s="249">
        <f t="shared" si="12"/>
        <v>1147.7235000000001</v>
      </c>
      <c r="L28" s="249">
        <f t="shared" si="12"/>
        <v>891.34890000000007</v>
      </c>
      <c r="M28" s="249">
        <f t="shared" si="12"/>
        <v>238.488</v>
      </c>
      <c r="N28" s="249">
        <f t="shared" si="12"/>
        <v>260.3494</v>
      </c>
      <c r="O28" s="249">
        <f t="shared" si="12"/>
        <v>955.93939999999998</v>
      </c>
      <c r="P28" s="420">
        <f t="shared" si="10"/>
        <v>6426.2579000000005</v>
      </c>
      <c r="Q28" s="330"/>
      <c r="R28" s="289"/>
      <c r="S28" s="211"/>
    </row>
    <row r="29" spans="1:35" ht="31.5" customHeight="1" thickTop="1" thickBot="1">
      <c r="A29" s="379" t="s">
        <v>118</v>
      </c>
      <c r="B29" s="374" t="s">
        <v>14</v>
      </c>
      <c r="C29" s="378" t="s">
        <v>15</v>
      </c>
      <c r="D29" s="427">
        <v>1703</v>
      </c>
      <c r="E29" s="428">
        <v>1085</v>
      </c>
      <c r="F29" s="428">
        <v>1149</v>
      </c>
      <c r="G29" s="428">
        <v>1639.93</v>
      </c>
      <c r="H29" s="428">
        <v>1556</v>
      </c>
      <c r="I29" s="428">
        <v>2263</v>
      </c>
      <c r="J29" s="428">
        <v>2369</v>
      </c>
      <c r="K29" s="428">
        <v>905</v>
      </c>
      <c r="L29" s="428">
        <v>1492</v>
      </c>
      <c r="M29" s="428">
        <v>1801</v>
      </c>
      <c r="N29" s="428">
        <v>1736</v>
      </c>
      <c r="O29" s="428">
        <v>597</v>
      </c>
      <c r="P29" s="327">
        <f t="shared" si="10"/>
        <v>18295.93</v>
      </c>
      <c r="Q29" s="440" t="s">
        <v>282</v>
      </c>
      <c r="R29" s="286"/>
      <c r="S29" s="142"/>
    </row>
    <row r="30" spans="1:35">
      <c r="C30" s="424" t="s">
        <v>256</v>
      </c>
    </row>
    <row r="31" spans="1:35"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165"/>
      <c r="Q31" s="285"/>
    </row>
  </sheetData>
  <mergeCells count="13">
    <mergeCell ref="B21:B23"/>
    <mergeCell ref="A21:A28"/>
    <mergeCell ref="B24:B25"/>
    <mergeCell ref="B26:C26"/>
    <mergeCell ref="B28:C28"/>
    <mergeCell ref="A1:Q1"/>
    <mergeCell ref="A2:C2"/>
    <mergeCell ref="A3:A20"/>
    <mergeCell ref="B3:B11"/>
    <mergeCell ref="B13:B15"/>
    <mergeCell ref="B16:B18"/>
    <mergeCell ref="B19:C19"/>
    <mergeCell ref="B20:C20"/>
  </mergeCells>
  <phoneticPr fontId="41" type="noConversion"/>
  <pageMargins left="0.19685039370078741" right="0" top="0.39370078740157483" bottom="0.19685039370078741" header="0.31496062992125984" footer="0.11811023622047245"/>
  <pageSetup paperSize="9" scale="83" orientation="landscape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F30"/>
  <sheetViews>
    <sheetView showGridLines="0" view="pageBreakPreview" zoomScaleNormal="100" zoomScaleSheetLayoutView="100" workbookViewId="0">
      <pane xSplit="2" ySplit="2" topLeftCell="C6" activePane="bottomRight" state="frozen"/>
      <selection pane="topRight" activeCell="C1" sqref="C1"/>
      <selection pane="bottomLeft" activeCell="A4" sqref="A4"/>
      <selection pane="bottomRight" activeCell="H28" sqref="H28"/>
    </sheetView>
  </sheetViews>
  <sheetFormatPr defaultRowHeight="16.5"/>
  <cols>
    <col min="1" max="1" width="6.75" style="207" customWidth="1"/>
    <col min="2" max="2" width="5.625" style="207" customWidth="1"/>
    <col min="3" max="3" width="14.625" style="207" customWidth="1"/>
    <col min="4" max="12" width="8.375" style="207" customWidth="1"/>
    <col min="13" max="13" width="8.375" style="1" customWidth="1"/>
    <col min="14" max="15" width="8.375" style="207" customWidth="1"/>
    <col min="16" max="16" width="10.625" style="207" customWidth="1"/>
    <col min="17" max="17" width="10.625" style="25" customWidth="1"/>
    <col min="18" max="18" width="15" style="207" customWidth="1"/>
    <col min="19" max="19" width="9" style="16"/>
    <col min="20" max="20" width="9" style="207"/>
    <col min="21" max="21" width="11.875" style="207" bestFit="1" customWidth="1"/>
    <col min="22" max="16384" width="9" style="207"/>
  </cols>
  <sheetData>
    <row r="1" spans="1:32" ht="30.75" customHeight="1" thickBot="1">
      <c r="A1" s="447" t="s">
        <v>209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127" t="s">
        <v>123</v>
      </c>
    </row>
    <row r="2" spans="1:32" ht="24.95" customHeight="1" thickBot="1">
      <c r="A2" s="448" t="s">
        <v>116</v>
      </c>
      <c r="B2" s="449"/>
      <c r="C2" s="450"/>
      <c r="D2" s="314" t="s">
        <v>12</v>
      </c>
      <c r="E2" s="314" t="s">
        <v>1</v>
      </c>
      <c r="F2" s="314" t="s">
        <v>2</v>
      </c>
      <c r="G2" s="314" t="s">
        <v>3</v>
      </c>
      <c r="H2" s="314" t="s">
        <v>4</v>
      </c>
      <c r="I2" s="314" t="s">
        <v>5</v>
      </c>
      <c r="J2" s="314" t="s">
        <v>6</v>
      </c>
      <c r="K2" s="314" t="s">
        <v>7</v>
      </c>
      <c r="L2" s="314" t="s">
        <v>8</v>
      </c>
      <c r="M2" s="314" t="s">
        <v>9</v>
      </c>
      <c r="N2" s="314" t="s">
        <v>10</v>
      </c>
      <c r="O2" s="314" t="s">
        <v>11</v>
      </c>
      <c r="P2" s="331" t="s">
        <v>13</v>
      </c>
      <c r="Q2" s="333" t="s">
        <v>210</v>
      </c>
      <c r="R2" s="284" t="s">
        <v>122</v>
      </c>
      <c r="S2" s="136" t="s">
        <v>21</v>
      </c>
    </row>
    <row r="3" spans="1:32" ht="21.95" customHeight="1" thickTop="1">
      <c r="A3" s="451" t="s">
        <v>117</v>
      </c>
      <c r="B3" s="452" t="s">
        <v>14</v>
      </c>
      <c r="C3" s="8" t="s">
        <v>16</v>
      </c>
      <c r="D3" s="210">
        <f>D11-SUM(D4:D10)</f>
        <v>2764428.3234999999</v>
      </c>
      <c r="E3" s="210">
        <f t="shared" ref="E3:O3" si="0">E11-SUM(E4:E10)</f>
        <v>2132249.693</v>
      </c>
      <c r="F3" s="210">
        <f t="shared" si="0"/>
        <v>2137655.7925</v>
      </c>
      <c r="G3" s="210">
        <f t="shared" si="0"/>
        <v>1836945.898</v>
      </c>
      <c r="H3" s="210">
        <f t="shared" si="0"/>
        <v>1725330.9935000001</v>
      </c>
      <c r="I3" s="210">
        <f t="shared" si="0"/>
        <v>1832831.8075000001</v>
      </c>
      <c r="J3" s="210">
        <f t="shared" si="0"/>
        <v>2125375.2960000001</v>
      </c>
      <c r="K3" s="210">
        <f t="shared" si="0"/>
        <v>2185892.1305</v>
      </c>
      <c r="L3" s="210">
        <f t="shared" si="0"/>
        <v>1989197.8827499999</v>
      </c>
      <c r="M3" s="210">
        <f t="shared" si="0"/>
        <v>1826088.01725</v>
      </c>
      <c r="N3" s="210">
        <f t="shared" si="0"/>
        <v>2038256.2509999999</v>
      </c>
      <c r="O3" s="210">
        <f t="shared" si="0"/>
        <v>2664499.1244999999</v>
      </c>
      <c r="P3" s="332">
        <f t="shared" ref="P3:P8" si="1">SUM(D3:O3)</f>
        <v>25258751.210000001</v>
      </c>
      <c r="Q3" s="334"/>
      <c r="R3" s="289"/>
      <c r="S3" s="187">
        <v>318510</v>
      </c>
    </row>
    <row r="4" spans="1:32" ht="21.95" customHeight="1">
      <c r="A4" s="451"/>
      <c r="B4" s="453"/>
      <c r="C4" s="217" t="s">
        <v>17</v>
      </c>
      <c r="D4" s="302">
        <v>110945.7</v>
      </c>
      <c r="E4" s="302">
        <v>90136.8</v>
      </c>
      <c r="F4" s="302">
        <v>82121.040000000008</v>
      </c>
      <c r="G4" s="302">
        <v>73734.3</v>
      </c>
      <c r="H4" s="301">
        <v>64761.93</v>
      </c>
      <c r="I4" s="301">
        <v>70018.02</v>
      </c>
      <c r="J4" s="302">
        <v>86261.759999999995</v>
      </c>
      <c r="K4" s="302">
        <v>102193.65</v>
      </c>
      <c r="L4" s="302">
        <v>91231.92</v>
      </c>
      <c r="M4" s="301">
        <v>80350.38</v>
      </c>
      <c r="N4" s="301">
        <v>92597.58</v>
      </c>
      <c r="O4" s="301">
        <v>129616.2</v>
      </c>
      <c r="P4" s="315">
        <f t="shared" si="1"/>
        <v>1073969.28</v>
      </c>
      <c r="Q4" s="335"/>
      <c r="R4" s="214"/>
      <c r="S4" s="211">
        <v>14514</v>
      </c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</row>
    <row r="5" spans="1:32" ht="21.95" customHeight="1">
      <c r="A5" s="451"/>
      <c r="B5" s="453"/>
      <c r="C5" s="217" t="s">
        <v>120</v>
      </c>
      <c r="D5" s="300">
        <f t="shared" ref="D5:O5" si="2">D6*17%</f>
        <v>864.52650000000006</v>
      </c>
      <c r="E5" s="300">
        <f t="shared" si="2"/>
        <v>742.40699999999993</v>
      </c>
      <c r="F5" s="300">
        <f t="shared" si="2"/>
        <v>754.41750000000002</v>
      </c>
      <c r="G5" s="300">
        <f t="shared" si="2"/>
        <v>668.202</v>
      </c>
      <c r="H5" s="300">
        <f t="shared" si="2"/>
        <v>665.62649999999996</v>
      </c>
      <c r="I5" s="300">
        <f t="shared" si="2"/>
        <v>792.92250000000001</v>
      </c>
      <c r="J5" s="300">
        <f t="shared" si="2"/>
        <v>843.74400000000003</v>
      </c>
      <c r="K5" s="300">
        <f t="shared" si="2"/>
        <v>797.86950000000002</v>
      </c>
      <c r="L5" s="300">
        <f t="shared" si="2"/>
        <v>715.7722500000001</v>
      </c>
      <c r="M5" s="300">
        <f t="shared" si="2"/>
        <v>651.02774999999997</v>
      </c>
      <c r="N5" s="300">
        <f t="shared" si="2"/>
        <v>689.46900000000005</v>
      </c>
      <c r="O5" s="300">
        <f t="shared" si="2"/>
        <v>892.52549999999997</v>
      </c>
      <c r="P5" s="316">
        <f t="shared" si="1"/>
        <v>9078.51</v>
      </c>
      <c r="Q5" s="336"/>
      <c r="R5" s="213" t="s">
        <v>121</v>
      </c>
      <c r="S5" s="211">
        <v>934</v>
      </c>
      <c r="T5" s="207" t="s">
        <v>98</v>
      </c>
      <c r="U5" s="310"/>
      <c r="V5" s="310"/>
      <c r="W5" s="310"/>
      <c r="X5" s="310"/>
      <c r="Y5" s="311"/>
      <c r="Z5" s="311"/>
      <c r="AA5" s="312"/>
      <c r="AB5" s="309"/>
      <c r="AC5" s="309"/>
      <c r="AD5" s="313"/>
      <c r="AE5" s="313"/>
      <c r="AF5" s="313"/>
    </row>
    <row r="6" spans="1:32" ht="21.95" customHeight="1">
      <c r="A6" s="451"/>
      <c r="B6" s="454"/>
      <c r="C6" s="216" t="s">
        <v>38</v>
      </c>
      <c r="D6" s="300">
        <f t="shared" ref="D6:O6" si="3">D7*7.5%</f>
        <v>5085.45</v>
      </c>
      <c r="E6" s="300">
        <f t="shared" si="3"/>
        <v>4367.0999999999995</v>
      </c>
      <c r="F6" s="300">
        <f t="shared" si="3"/>
        <v>4437.75</v>
      </c>
      <c r="G6" s="300">
        <f t="shared" si="3"/>
        <v>3930.6</v>
      </c>
      <c r="H6" s="300">
        <f t="shared" si="3"/>
        <v>3915.45</v>
      </c>
      <c r="I6" s="300">
        <f t="shared" si="3"/>
        <v>4664.25</v>
      </c>
      <c r="J6" s="300">
        <f t="shared" si="3"/>
        <v>4963.2</v>
      </c>
      <c r="K6" s="300">
        <f t="shared" si="3"/>
        <v>4693.3499999999995</v>
      </c>
      <c r="L6" s="300">
        <f t="shared" si="3"/>
        <v>4210.4250000000002</v>
      </c>
      <c r="M6" s="300">
        <f t="shared" si="3"/>
        <v>3829.5749999999998</v>
      </c>
      <c r="N6" s="300">
        <f t="shared" si="3"/>
        <v>4055.7</v>
      </c>
      <c r="O6" s="300">
        <f t="shared" si="3"/>
        <v>5250.15</v>
      </c>
      <c r="P6" s="317">
        <f t="shared" si="1"/>
        <v>53403</v>
      </c>
      <c r="Q6" s="337"/>
      <c r="R6" s="213" t="s">
        <v>121</v>
      </c>
      <c r="S6" s="211">
        <v>324</v>
      </c>
      <c r="T6" s="22" t="s">
        <v>25</v>
      </c>
      <c r="U6" s="94"/>
      <c r="V6" s="94"/>
    </row>
    <row r="7" spans="1:32" ht="21.95" customHeight="1">
      <c r="A7" s="451"/>
      <c r="B7" s="454"/>
      <c r="C7" s="216" t="s">
        <v>37</v>
      </c>
      <c r="D7" s="299">
        <v>67806</v>
      </c>
      <c r="E7" s="299">
        <v>58228</v>
      </c>
      <c r="F7" s="299">
        <v>59170</v>
      </c>
      <c r="G7" s="299">
        <v>52408</v>
      </c>
      <c r="H7" s="301">
        <v>52206</v>
      </c>
      <c r="I7" s="301">
        <v>62190</v>
      </c>
      <c r="J7" s="302">
        <v>66176</v>
      </c>
      <c r="K7" s="299">
        <v>62578</v>
      </c>
      <c r="L7" s="299">
        <v>56139</v>
      </c>
      <c r="M7" s="301">
        <v>51061</v>
      </c>
      <c r="N7" s="301">
        <v>54076</v>
      </c>
      <c r="O7" s="301">
        <v>70002</v>
      </c>
      <c r="P7" s="317">
        <f t="shared" si="1"/>
        <v>712040</v>
      </c>
      <c r="Q7" s="337"/>
      <c r="R7" s="213" t="s">
        <v>123</v>
      </c>
      <c r="S7" s="211">
        <v>9091</v>
      </c>
      <c r="T7" s="209"/>
      <c r="U7" s="186"/>
      <c r="V7" s="91"/>
    </row>
    <row r="8" spans="1:32" ht="21.95" customHeight="1">
      <c r="A8" s="451"/>
      <c r="B8" s="454"/>
      <c r="C8" s="216" t="s">
        <v>129</v>
      </c>
      <c r="D8" s="302">
        <v>16656</v>
      </c>
      <c r="E8" s="302">
        <v>9536</v>
      </c>
      <c r="F8" s="302">
        <v>14224</v>
      </c>
      <c r="G8" s="302">
        <v>11130</v>
      </c>
      <c r="H8" s="301">
        <v>1663</v>
      </c>
      <c r="I8" s="301">
        <v>22882</v>
      </c>
      <c r="J8" s="302">
        <v>42224</v>
      </c>
      <c r="K8" s="302">
        <v>57304</v>
      </c>
      <c r="L8" s="302">
        <v>39306</v>
      </c>
      <c r="M8" s="301">
        <v>16843</v>
      </c>
      <c r="N8" s="301">
        <v>1398</v>
      </c>
      <c r="O8" s="301">
        <v>15366</v>
      </c>
      <c r="P8" s="318">
        <f t="shared" si="1"/>
        <v>248532</v>
      </c>
      <c r="Q8" s="337"/>
      <c r="R8" s="212" t="s">
        <v>128</v>
      </c>
      <c r="S8" s="211"/>
      <c r="T8" s="209" t="s">
        <v>126</v>
      </c>
    </row>
    <row r="9" spans="1:32" ht="21.95" customHeight="1">
      <c r="A9" s="451"/>
      <c r="B9" s="454"/>
      <c r="C9" s="367" t="s">
        <v>212</v>
      </c>
      <c r="D9" s="304">
        <v>15361</v>
      </c>
      <c r="E9" s="304">
        <v>8632</v>
      </c>
      <c r="F9" s="304">
        <v>6083</v>
      </c>
      <c r="G9" s="304">
        <v>4119</v>
      </c>
      <c r="H9" s="303">
        <v>2168</v>
      </c>
      <c r="I9" s="303">
        <v>1838</v>
      </c>
      <c r="J9" s="304">
        <v>2150</v>
      </c>
      <c r="K9" s="304">
        <v>2025</v>
      </c>
      <c r="L9" s="304">
        <v>2098</v>
      </c>
      <c r="M9" s="303">
        <v>2570</v>
      </c>
      <c r="N9" s="303">
        <v>4799</v>
      </c>
      <c r="O9" s="303">
        <v>11467</v>
      </c>
      <c r="P9" s="319">
        <f>SUM(D9:O9)</f>
        <v>63310</v>
      </c>
      <c r="Q9" s="338" t="s">
        <v>211</v>
      </c>
      <c r="R9" s="212" t="s">
        <v>132</v>
      </c>
      <c r="S9" s="211"/>
      <c r="T9" s="209" t="s">
        <v>127</v>
      </c>
    </row>
    <row r="10" spans="1:32" ht="21.95" customHeight="1">
      <c r="A10" s="451"/>
      <c r="B10" s="454"/>
      <c r="C10" s="359" t="s">
        <v>180</v>
      </c>
      <c r="D10" s="308">
        <v>0</v>
      </c>
      <c r="E10" s="308">
        <v>0</v>
      </c>
      <c r="F10" s="308">
        <v>0</v>
      </c>
      <c r="G10" s="307">
        <v>0</v>
      </c>
      <c r="H10" s="307">
        <v>0</v>
      </c>
      <c r="I10" s="307">
        <v>0</v>
      </c>
      <c r="J10" s="307">
        <v>18250</v>
      </c>
      <c r="K10" s="307">
        <v>26647</v>
      </c>
      <c r="L10" s="307">
        <v>25470</v>
      </c>
      <c r="M10" s="307">
        <v>24005</v>
      </c>
      <c r="N10" s="307">
        <v>27965</v>
      </c>
      <c r="O10" s="307">
        <v>40522</v>
      </c>
      <c r="P10" s="319">
        <f>SUM(D10:O10)</f>
        <v>162859</v>
      </c>
      <c r="Q10" s="338" t="s">
        <v>211</v>
      </c>
      <c r="R10" s="220" t="s">
        <v>181</v>
      </c>
      <c r="S10" s="211">
        <v>11746</v>
      </c>
      <c r="T10" s="209"/>
    </row>
    <row r="11" spans="1:32" s="2" customFormat="1" ht="21.95" customHeight="1">
      <c r="A11" s="451"/>
      <c r="B11" s="454"/>
      <c r="C11" s="10" t="s">
        <v>18</v>
      </c>
      <c r="D11" s="344">
        <v>2981147</v>
      </c>
      <c r="E11" s="344">
        <v>2303892</v>
      </c>
      <c r="F11" s="344">
        <v>2304446</v>
      </c>
      <c r="G11" s="344">
        <v>1982936</v>
      </c>
      <c r="H11" s="344">
        <v>1850711</v>
      </c>
      <c r="I11" s="344">
        <v>1995217</v>
      </c>
      <c r="J11" s="344">
        <v>2346244</v>
      </c>
      <c r="K11" s="344">
        <v>2442131</v>
      </c>
      <c r="L11" s="344">
        <v>2208369</v>
      </c>
      <c r="M11" s="344">
        <v>2005398</v>
      </c>
      <c r="N11" s="344">
        <v>2223837</v>
      </c>
      <c r="O11" s="344">
        <v>2937615</v>
      </c>
      <c r="P11" s="345">
        <f>SUM(D11:O11)</f>
        <v>27581943</v>
      </c>
      <c r="Q11" s="346"/>
      <c r="R11" s="289"/>
      <c r="S11" s="138">
        <f>SUM(S3:S7)</f>
        <v>343373</v>
      </c>
      <c r="U11" s="146">
        <f>P11-P8-P9</f>
        <v>27270101</v>
      </c>
    </row>
    <row r="12" spans="1:32" s="2" customFormat="1" ht="21.95" customHeight="1">
      <c r="A12" s="451"/>
      <c r="B12" s="282"/>
      <c r="C12" s="147" t="s">
        <v>131</v>
      </c>
      <c r="D12" s="184">
        <f>D11-D9-D10</f>
        <v>2965786</v>
      </c>
      <c r="E12" s="184">
        <f t="shared" ref="E12:O12" si="4">E11-E9-E10</f>
        <v>2295260</v>
      </c>
      <c r="F12" s="184">
        <f t="shared" si="4"/>
        <v>2298363</v>
      </c>
      <c r="G12" s="184">
        <f t="shared" si="4"/>
        <v>1978817</v>
      </c>
      <c r="H12" s="184">
        <f t="shared" si="4"/>
        <v>1848543</v>
      </c>
      <c r="I12" s="184">
        <f t="shared" si="4"/>
        <v>1993379</v>
      </c>
      <c r="J12" s="184">
        <f t="shared" si="4"/>
        <v>2325844</v>
      </c>
      <c r="K12" s="184">
        <f t="shared" si="4"/>
        <v>2413459</v>
      </c>
      <c r="L12" s="184">
        <f t="shared" si="4"/>
        <v>2180801</v>
      </c>
      <c r="M12" s="184">
        <f t="shared" si="4"/>
        <v>1978823</v>
      </c>
      <c r="N12" s="184">
        <f t="shared" si="4"/>
        <v>2191073</v>
      </c>
      <c r="O12" s="184">
        <f t="shared" si="4"/>
        <v>2885626</v>
      </c>
      <c r="P12" s="320">
        <f>P11-P8-P9</f>
        <v>27270101</v>
      </c>
      <c r="Q12" s="320"/>
      <c r="R12" s="289" t="s">
        <v>180</v>
      </c>
      <c r="S12" s="138"/>
      <c r="U12" s="146"/>
    </row>
    <row r="13" spans="1:32" ht="21.95" customHeight="1">
      <c r="A13" s="451"/>
      <c r="B13" s="455" t="s">
        <v>19</v>
      </c>
      <c r="C13" s="11" t="s">
        <v>16</v>
      </c>
      <c r="D13" s="182">
        <f>D15-D14</f>
        <v>197590.8</v>
      </c>
      <c r="E13" s="182">
        <f t="shared" ref="E13:O13" si="5">E15-E14</f>
        <v>155461.68</v>
      </c>
      <c r="F13" s="182">
        <f t="shared" si="5"/>
        <v>155232.88</v>
      </c>
      <c r="G13" s="182">
        <f t="shared" si="5"/>
        <v>134325.84</v>
      </c>
      <c r="H13" s="182">
        <f t="shared" si="5"/>
        <v>142428</v>
      </c>
      <c r="I13" s="182">
        <f t="shared" si="5"/>
        <v>162537.76</v>
      </c>
      <c r="J13" s="182">
        <f t="shared" si="5"/>
        <v>196623.68</v>
      </c>
      <c r="K13" s="182">
        <f t="shared" si="5"/>
        <v>212579.84</v>
      </c>
      <c r="L13" s="182">
        <f t="shared" si="5"/>
        <v>173106.56</v>
      </c>
      <c r="M13" s="182">
        <f t="shared" si="5"/>
        <v>147388.56</v>
      </c>
      <c r="N13" s="182">
        <f t="shared" si="5"/>
        <v>146620.32</v>
      </c>
      <c r="O13" s="182">
        <f t="shared" si="5"/>
        <v>198945.12</v>
      </c>
      <c r="P13" s="321">
        <f t="shared" ref="P13:P27" si="6">SUM(D13:O13)</f>
        <v>2022841.04</v>
      </c>
      <c r="Q13" s="339"/>
      <c r="R13" s="289"/>
      <c r="S13" s="211">
        <v>21568</v>
      </c>
      <c r="U13" s="3"/>
    </row>
    <row r="14" spans="1:32" ht="21.95" customHeight="1">
      <c r="A14" s="451"/>
      <c r="B14" s="456"/>
      <c r="C14" s="20" t="s">
        <v>24</v>
      </c>
      <c r="D14" s="237">
        <f>D15*12%</f>
        <v>26944.2</v>
      </c>
      <c r="E14" s="237">
        <f t="shared" ref="E14:O14" si="7">E15*12%</f>
        <v>21199.32</v>
      </c>
      <c r="F14" s="237">
        <f t="shared" si="7"/>
        <v>21168.12</v>
      </c>
      <c r="G14" s="237">
        <f t="shared" si="7"/>
        <v>18317.16</v>
      </c>
      <c r="H14" s="237">
        <f t="shared" si="7"/>
        <v>19422</v>
      </c>
      <c r="I14" s="237">
        <f t="shared" si="7"/>
        <v>22164.239999999998</v>
      </c>
      <c r="J14" s="237">
        <f t="shared" si="7"/>
        <v>26812.32</v>
      </c>
      <c r="K14" s="237">
        <f t="shared" si="7"/>
        <v>28988.16</v>
      </c>
      <c r="L14" s="237">
        <f t="shared" si="7"/>
        <v>23605.439999999999</v>
      </c>
      <c r="M14" s="237">
        <f t="shared" si="7"/>
        <v>20098.439999999999</v>
      </c>
      <c r="N14" s="237">
        <f t="shared" si="7"/>
        <v>19993.68</v>
      </c>
      <c r="O14" s="237">
        <f t="shared" si="7"/>
        <v>27128.879999999997</v>
      </c>
      <c r="P14" s="322">
        <f t="shared" si="6"/>
        <v>275841.96000000002</v>
      </c>
      <c r="Q14" s="340"/>
      <c r="R14" s="213" t="s">
        <v>124</v>
      </c>
      <c r="S14" s="211">
        <v>2566</v>
      </c>
      <c r="T14" s="93">
        <f>S14/S13</f>
        <v>0.11897255192878338</v>
      </c>
    </row>
    <row r="15" spans="1:32" s="2" customFormat="1" ht="21.95" customHeight="1">
      <c r="A15" s="451"/>
      <c r="B15" s="457"/>
      <c r="C15" s="295" t="s">
        <v>18</v>
      </c>
      <c r="D15" s="294">
        <v>224535</v>
      </c>
      <c r="E15" s="293">
        <v>176661</v>
      </c>
      <c r="F15" s="293">
        <v>176401</v>
      </c>
      <c r="G15" s="293">
        <v>152643</v>
      </c>
      <c r="H15" s="293">
        <v>161850</v>
      </c>
      <c r="I15" s="293">
        <v>184702</v>
      </c>
      <c r="J15" s="293">
        <v>223436</v>
      </c>
      <c r="K15" s="293">
        <v>241568</v>
      </c>
      <c r="L15" s="296">
        <v>196712</v>
      </c>
      <c r="M15" s="293">
        <v>167487</v>
      </c>
      <c r="N15" s="293">
        <v>166614</v>
      </c>
      <c r="O15" s="296">
        <v>226074</v>
      </c>
      <c r="P15" s="323">
        <f t="shared" si="6"/>
        <v>2298683</v>
      </c>
      <c r="Q15" s="341"/>
      <c r="R15" s="288"/>
      <c r="S15" s="138">
        <f>SUM(S13:S14)</f>
        <v>24134</v>
      </c>
    </row>
    <row r="16" spans="1:32" ht="21.95" customHeight="1">
      <c r="A16" s="451"/>
      <c r="B16" s="456" t="s">
        <v>20</v>
      </c>
      <c r="C16" s="8" t="s">
        <v>16</v>
      </c>
      <c r="D16" s="291">
        <f>D18-D17</f>
        <v>131761.29</v>
      </c>
      <c r="E16" s="291">
        <f t="shared" ref="E16:O16" si="8">E18-E17</f>
        <v>108500.35</v>
      </c>
      <c r="F16" s="291">
        <f t="shared" si="8"/>
        <v>120463.74000000002</v>
      </c>
      <c r="G16" s="291">
        <f t="shared" si="8"/>
        <v>109547.08000000002</v>
      </c>
      <c r="H16" s="291">
        <f t="shared" si="8"/>
        <v>94451.290000000008</v>
      </c>
      <c r="I16" s="291">
        <f t="shared" si="8"/>
        <v>97463.97</v>
      </c>
      <c r="J16" s="291">
        <f t="shared" si="8"/>
        <v>101230.64000000001</v>
      </c>
      <c r="K16" s="291">
        <f t="shared" si="8"/>
        <v>130479.63</v>
      </c>
      <c r="L16" s="291">
        <f t="shared" si="8"/>
        <v>121310.39000000001</v>
      </c>
      <c r="M16" s="291">
        <f t="shared" si="8"/>
        <v>110394.55000000002</v>
      </c>
      <c r="N16" s="291">
        <f t="shared" si="8"/>
        <v>114020.18000000002</v>
      </c>
      <c r="O16" s="291">
        <f t="shared" si="8"/>
        <v>147268.72</v>
      </c>
      <c r="P16" s="324">
        <f t="shared" si="6"/>
        <v>1386891.8299999998</v>
      </c>
      <c r="Q16" s="339"/>
      <c r="R16" s="289"/>
      <c r="S16" s="211">
        <v>32090</v>
      </c>
    </row>
    <row r="17" spans="1:21" s="5" customFormat="1" ht="21.95" customHeight="1">
      <c r="A17" s="451"/>
      <c r="B17" s="456"/>
      <c r="C17" s="9" t="s">
        <v>22</v>
      </c>
      <c r="D17" s="290">
        <f>D18*59%</f>
        <v>189607.71</v>
      </c>
      <c r="E17" s="290">
        <f t="shared" ref="E17:O17" si="9">E18*59%</f>
        <v>156134.65</v>
      </c>
      <c r="F17" s="290">
        <f t="shared" si="9"/>
        <v>173350.25999999998</v>
      </c>
      <c r="G17" s="290">
        <f t="shared" si="9"/>
        <v>157640.91999999998</v>
      </c>
      <c r="H17" s="290">
        <f t="shared" si="9"/>
        <v>135917.71</v>
      </c>
      <c r="I17" s="290">
        <f t="shared" si="9"/>
        <v>140253.03</v>
      </c>
      <c r="J17" s="290">
        <f t="shared" si="9"/>
        <v>145673.35999999999</v>
      </c>
      <c r="K17" s="290">
        <f t="shared" si="9"/>
        <v>187763.37</v>
      </c>
      <c r="L17" s="290">
        <f t="shared" si="9"/>
        <v>174568.61</v>
      </c>
      <c r="M17" s="290">
        <f t="shared" si="9"/>
        <v>158860.44999999998</v>
      </c>
      <c r="N17" s="290">
        <f t="shared" si="9"/>
        <v>164077.81999999998</v>
      </c>
      <c r="O17" s="290">
        <f t="shared" si="9"/>
        <v>211923.28</v>
      </c>
      <c r="P17" s="325">
        <f t="shared" si="6"/>
        <v>1995771.1700000002</v>
      </c>
      <c r="Q17" s="336"/>
      <c r="R17" s="283" t="s">
        <v>125</v>
      </c>
      <c r="S17" s="139">
        <v>9542</v>
      </c>
      <c r="T17" s="5">
        <v>14749</v>
      </c>
      <c r="U17" s="18">
        <f>S17/T17</f>
        <v>0.64695911587226251</v>
      </c>
    </row>
    <row r="18" spans="1:21" ht="21.95" customHeight="1">
      <c r="A18" s="451"/>
      <c r="B18" s="456"/>
      <c r="C18" s="14" t="s">
        <v>18</v>
      </c>
      <c r="D18" s="298">
        <v>321369</v>
      </c>
      <c r="E18" s="297">
        <v>264635</v>
      </c>
      <c r="F18" s="297">
        <v>293814</v>
      </c>
      <c r="G18" s="297">
        <v>267188</v>
      </c>
      <c r="H18" s="297">
        <v>230369</v>
      </c>
      <c r="I18" s="297">
        <v>237717</v>
      </c>
      <c r="J18" s="297">
        <v>246904</v>
      </c>
      <c r="K18" s="297">
        <v>318243</v>
      </c>
      <c r="L18" s="296">
        <v>295879</v>
      </c>
      <c r="M18" s="297">
        <v>269255</v>
      </c>
      <c r="N18" s="297">
        <v>278098</v>
      </c>
      <c r="O18" s="296">
        <v>359192</v>
      </c>
      <c r="P18" s="326">
        <f t="shared" si="6"/>
        <v>3382663</v>
      </c>
      <c r="Q18" s="339"/>
      <c r="R18" s="289"/>
      <c r="S18" s="140">
        <f>SUM(S16:S17)</f>
        <v>41632</v>
      </c>
    </row>
    <row r="19" spans="1:21" ht="21.95" customHeight="1">
      <c r="A19" s="451"/>
      <c r="B19" s="458" t="s">
        <v>113</v>
      </c>
      <c r="C19" s="459"/>
      <c r="D19" s="347">
        <f>D11+D15+D18</f>
        <v>3527051</v>
      </c>
      <c r="E19" s="347">
        <f t="shared" ref="E19:O19" si="10">E11+E15+E18</f>
        <v>2745188</v>
      </c>
      <c r="F19" s="347">
        <f t="shared" si="10"/>
        <v>2774661</v>
      </c>
      <c r="G19" s="347">
        <f t="shared" si="10"/>
        <v>2402767</v>
      </c>
      <c r="H19" s="347">
        <f t="shared" si="10"/>
        <v>2242930</v>
      </c>
      <c r="I19" s="347">
        <f t="shared" si="10"/>
        <v>2417636</v>
      </c>
      <c r="J19" s="347">
        <f t="shared" si="10"/>
        <v>2816584</v>
      </c>
      <c r="K19" s="347">
        <f t="shared" si="10"/>
        <v>3001942</v>
      </c>
      <c r="L19" s="347">
        <f t="shared" si="10"/>
        <v>2700960</v>
      </c>
      <c r="M19" s="347">
        <f t="shared" si="10"/>
        <v>2442140</v>
      </c>
      <c r="N19" s="347">
        <f t="shared" si="10"/>
        <v>2668549</v>
      </c>
      <c r="O19" s="347">
        <f t="shared" si="10"/>
        <v>3522881</v>
      </c>
      <c r="P19" s="348">
        <f t="shared" si="6"/>
        <v>33263289</v>
      </c>
      <c r="Q19" s="349"/>
      <c r="R19" s="287"/>
      <c r="S19" s="211"/>
    </row>
    <row r="20" spans="1:21" ht="21.95" customHeight="1" thickBot="1">
      <c r="A20" s="451"/>
      <c r="B20" s="460" t="s">
        <v>44</v>
      </c>
      <c r="C20" s="461"/>
      <c r="D20" s="351">
        <f>D19-D9-D10</f>
        <v>3511690</v>
      </c>
      <c r="E20" s="351">
        <f t="shared" ref="E20:O20" si="11">E19-E9-E10</f>
        <v>2736556</v>
      </c>
      <c r="F20" s="351">
        <f t="shared" si="11"/>
        <v>2768578</v>
      </c>
      <c r="G20" s="351">
        <f t="shared" si="11"/>
        <v>2398648</v>
      </c>
      <c r="H20" s="351">
        <f t="shared" si="11"/>
        <v>2240762</v>
      </c>
      <c r="I20" s="351">
        <f t="shared" si="11"/>
        <v>2415798</v>
      </c>
      <c r="J20" s="351">
        <f t="shared" si="11"/>
        <v>2796184</v>
      </c>
      <c r="K20" s="351">
        <f t="shared" si="11"/>
        <v>2973270</v>
      </c>
      <c r="L20" s="366">
        <f t="shared" si="11"/>
        <v>2673392</v>
      </c>
      <c r="M20" s="351">
        <f t="shared" si="11"/>
        <v>2415565</v>
      </c>
      <c r="N20" s="351">
        <f t="shared" si="11"/>
        <v>2635785</v>
      </c>
      <c r="O20" s="351">
        <f t="shared" si="11"/>
        <v>3470892</v>
      </c>
      <c r="P20" s="352">
        <f t="shared" si="6"/>
        <v>33037120</v>
      </c>
      <c r="Q20" s="352"/>
      <c r="R20" s="305" t="s">
        <v>184</v>
      </c>
      <c r="S20" s="141"/>
    </row>
    <row r="21" spans="1:21" ht="21.95" customHeight="1">
      <c r="A21" s="462" t="s">
        <v>119</v>
      </c>
      <c r="B21" s="292" t="s">
        <v>14</v>
      </c>
      <c r="C21" s="360" t="s">
        <v>16</v>
      </c>
      <c r="D21" s="364">
        <v>93890</v>
      </c>
      <c r="E21" s="364">
        <v>62044</v>
      </c>
      <c r="F21" s="364">
        <v>87367</v>
      </c>
      <c r="G21" s="364">
        <v>57702</v>
      </c>
      <c r="H21" s="364">
        <v>30620</v>
      </c>
      <c r="I21" s="364">
        <v>30423</v>
      </c>
      <c r="J21" s="364">
        <v>47375</v>
      </c>
      <c r="K21" s="364">
        <v>46581</v>
      </c>
      <c r="L21" s="364">
        <v>44168</v>
      </c>
      <c r="M21" s="364">
        <v>38266</v>
      </c>
      <c r="N21" s="364">
        <v>67459</v>
      </c>
      <c r="O21" s="364">
        <v>107120</v>
      </c>
      <c r="P21" s="327">
        <f t="shared" si="6"/>
        <v>713015</v>
      </c>
      <c r="Q21" s="350"/>
      <c r="R21" s="232"/>
      <c r="S21" s="211"/>
    </row>
    <row r="22" spans="1:21" ht="21.95" customHeight="1">
      <c r="A22" s="463"/>
      <c r="B22" s="465" t="s">
        <v>19</v>
      </c>
      <c r="C22" s="361" t="s">
        <v>16</v>
      </c>
      <c r="D22" s="362">
        <v>3682</v>
      </c>
      <c r="E22" s="362">
        <v>2870</v>
      </c>
      <c r="F22" s="362">
        <v>2400</v>
      </c>
      <c r="G22" s="362">
        <v>719</v>
      </c>
      <c r="H22" s="362">
        <v>1251</v>
      </c>
      <c r="I22" s="362">
        <v>1953</v>
      </c>
      <c r="J22" s="362">
        <v>3139</v>
      </c>
      <c r="K22" s="362">
        <v>4267</v>
      </c>
      <c r="L22" s="362">
        <v>2520</v>
      </c>
      <c r="M22" s="362">
        <v>1062</v>
      </c>
      <c r="N22" s="362">
        <v>2864</v>
      </c>
      <c r="O22" s="362">
        <v>4526</v>
      </c>
      <c r="P22" s="327">
        <f t="shared" si="6"/>
        <v>31253</v>
      </c>
      <c r="Q22" s="342"/>
      <c r="R22" s="232"/>
      <c r="S22" s="211"/>
    </row>
    <row r="23" spans="1:21" ht="21.95" customHeight="1">
      <c r="A23" s="463"/>
      <c r="B23" s="465"/>
      <c r="C23" s="363" t="s">
        <v>112</v>
      </c>
      <c r="D23" s="362">
        <v>1359</v>
      </c>
      <c r="E23" s="362">
        <v>1006</v>
      </c>
      <c r="F23" s="362">
        <v>689</v>
      </c>
      <c r="G23" s="362">
        <v>6</v>
      </c>
      <c r="H23" s="362">
        <v>371</v>
      </c>
      <c r="I23" s="362">
        <v>971</v>
      </c>
      <c r="J23" s="362">
        <v>1230</v>
      </c>
      <c r="K23" s="362">
        <v>1644</v>
      </c>
      <c r="L23" s="362">
        <v>1127</v>
      </c>
      <c r="M23" s="362">
        <v>185</v>
      </c>
      <c r="N23" s="362">
        <v>1117</v>
      </c>
      <c r="O23" s="362">
        <v>1577</v>
      </c>
      <c r="P23" s="328">
        <f t="shared" si="6"/>
        <v>11282</v>
      </c>
      <c r="Q23" s="342"/>
      <c r="R23" s="213" t="s">
        <v>124</v>
      </c>
      <c r="S23" s="211"/>
    </row>
    <row r="24" spans="1:21" ht="21.95" customHeight="1">
      <c r="A24" s="463"/>
      <c r="B24" s="466" t="s">
        <v>44</v>
      </c>
      <c r="C24" s="467"/>
      <c r="D24" s="240">
        <f>SUM(D21:D23)</f>
        <v>98931</v>
      </c>
      <c r="E24" s="240">
        <f t="shared" ref="E24:O24" si="12">SUM(E21:E23)</f>
        <v>65920</v>
      </c>
      <c r="F24" s="240">
        <f t="shared" si="12"/>
        <v>90456</v>
      </c>
      <c r="G24" s="240">
        <f t="shared" si="12"/>
        <v>58427</v>
      </c>
      <c r="H24" s="240">
        <f t="shared" si="12"/>
        <v>32242</v>
      </c>
      <c r="I24" s="240">
        <f t="shared" si="12"/>
        <v>33347</v>
      </c>
      <c r="J24" s="240">
        <f t="shared" si="12"/>
        <v>51744</v>
      </c>
      <c r="K24" s="240">
        <f t="shared" si="12"/>
        <v>52492</v>
      </c>
      <c r="L24" s="240">
        <f t="shared" si="12"/>
        <v>47815</v>
      </c>
      <c r="M24" s="240">
        <f t="shared" si="12"/>
        <v>39513</v>
      </c>
      <c r="N24" s="240">
        <f t="shared" si="12"/>
        <v>71440</v>
      </c>
      <c r="O24" s="240">
        <f t="shared" si="12"/>
        <v>113223</v>
      </c>
      <c r="P24" s="329">
        <f t="shared" si="6"/>
        <v>755550</v>
      </c>
      <c r="Q24" s="343"/>
      <c r="R24" s="306" t="s">
        <v>184</v>
      </c>
      <c r="S24" s="141"/>
    </row>
    <row r="25" spans="1:21" ht="21.95" customHeight="1">
      <c r="A25" s="463"/>
      <c r="B25" s="470" t="s">
        <v>14</v>
      </c>
      <c r="C25" s="365" t="s">
        <v>111</v>
      </c>
      <c r="D25" s="368">
        <v>317</v>
      </c>
      <c r="E25" s="368">
        <v>214</v>
      </c>
      <c r="F25" s="368">
        <v>230</v>
      </c>
      <c r="G25" s="368">
        <v>222</v>
      </c>
      <c r="H25" s="368">
        <v>247</v>
      </c>
      <c r="I25" s="368">
        <v>600</v>
      </c>
      <c r="J25" s="368">
        <v>915</v>
      </c>
      <c r="K25" s="368">
        <v>1326</v>
      </c>
      <c r="L25" s="368">
        <v>627</v>
      </c>
      <c r="M25" s="368">
        <v>363</v>
      </c>
      <c r="N25" s="368">
        <v>215</v>
      </c>
      <c r="O25" s="369">
        <v>501</v>
      </c>
      <c r="P25" s="370">
        <f t="shared" si="6"/>
        <v>5777</v>
      </c>
      <c r="Q25" s="338" t="s">
        <v>211</v>
      </c>
      <c r="R25" s="212" t="s">
        <v>132</v>
      </c>
      <c r="S25" s="139"/>
      <c r="T25" s="112" t="s">
        <v>130</v>
      </c>
    </row>
    <row r="26" spans="1:21" ht="21.95" customHeight="1">
      <c r="A26" s="463"/>
      <c r="B26" s="471"/>
      <c r="C26" s="353" t="s">
        <v>180</v>
      </c>
      <c r="D26" s="371">
        <v>13</v>
      </c>
      <c r="E26" s="371">
        <v>330</v>
      </c>
      <c r="F26" s="371">
        <v>88</v>
      </c>
      <c r="G26" s="371">
        <v>93</v>
      </c>
      <c r="H26" s="371">
        <v>37</v>
      </c>
      <c r="I26" s="371">
        <v>240</v>
      </c>
      <c r="J26" s="371">
        <v>1174</v>
      </c>
      <c r="K26" s="371">
        <v>899</v>
      </c>
      <c r="L26" s="371">
        <v>198</v>
      </c>
      <c r="M26" s="371">
        <v>314</v>
      </c>
      <c r="N26" s="371">
        <v>248</v>
      </c>
      <c r="O26" s="371">
        <v>1105</v>
      </c>
      <c r="P26" s="372">
        <f>SUM(D26:O26)</f>
        <v>4739</v>
      </c>
      <c r="Q26" s="338" t="s">
        <v>211</v>
      </c>
      <c r="R26" s="212"/>
      <c r="S26" s="139"/>
      <c r="T26" s="112"/>
    </row>
    <row r="27" spans="1:21" ht="21.95" customHeight="1" thickBot="1">
      <c r="A27" s="464"/>
      <c r="B27" s="468" t="s">
        <v>114</v>
      </c>
      <c r="C27" s="469"/>
      <c r="D27" s="249">
        <f>SUM(D24:D26)</f>
        <v>99261</v>
      </c>
      <c r="E27" s="249">
        <f t="shared" ref="E27:O27" si="13">SUM(E24:E26)</f>
        <v>66464</v>
      </c>
      <c r="F27" s="249">
        <f t="shared" si="13"/>
        <v>90774</v>
      </c>
      <c r="G27" s="249">
        <f t="shared" si="13"/>
        <v>58742</v>
      </c>
      <c r="H27" s="249">
        <f t="shared" si="13"/>
        <v>32526</v>
      </c>
      <c r="I27" s="249">
        <f t="shared" si="13"/>
        <v>34187</v>
      </c>
      <c r="J27" s="249">
        <f t="shared" si="13"/>
        <v>53833</v>
      </c>
      <c r="K27" s="249">
        <f t="shared" si="13"/>
        <v>54717</v>
      </c>
      <c r="L27" s="249">
        <f t="shared" si="13"/>
        <v>48640</v>
      </c>
      <c r="M27" s="249">
        <f t="shared" si="13"/>
        <v>40190</v>
      </c>
      <c r="N27" s="249">
        <f t="shared" si="13"/>
        <v>71903</v>
      </c>
      <c r="O27" s="249">
        <f t="shared" si="13"/>
        <v>114829</v>
      </c>
      <c r="P27" s="330">
        <f t="shared" si="6"/>
        <v>766066</v>
      </c>
      <c r="Q27" s="330"/>
      <c r="R27" s="289"/>
      <c r="S27" s="211"/>
    </row>
    <row r="28" spans="1:21" ht="31.5" customHeight="1" thickTop="1" thickBot="1">
      <c r="A28" s="379" t="s">
        <v>118</v>
      </c>
      <c r="B28" s="374" t="s">
        <v>14</v>
      </c>
      <c r="C28" s="378" t="s">
        <v>15</v>
      </c>
      <c r="D28" s="377">
        <v>1712</v>
      </c>
      <c r="E28" s="376">
        <v>2566</v>
      </c>
      <c r="F28" s="376">
        <v>2151</v>
      </c>
      <c r="G28" s="376">
        <v>2566</v>
      </c>
      <c r="H28" s="376">
        <v>4089</v>
      </c>
      <c r="I28" s="376">
        <v>1651</v>
      </c>
      <c r="J28" s="376">
        <v>2644</v>
      </c>
      <c r="K28" s="376">
        <v>2497</v>
      </c>
      <c r="L28" s="376">
        <v>1984</v>
      </c>
      <c r="M28" s="376">
        <v>2480</v>
      </c>
      <c r="N28" s="376">
        <v>2512</v>
      </c>
      <c r="O28" s="376">
        <v>2033</v>
      </c>
      <c r="P28" s="375">
        <f>SUM(D28:O28)</f>
        <v>28885</v>
      </c>
      <c r="Q28" s="373"/>
      <c r="R28" s="286"/>
      <c r="S28" s="142"/>
    </row>
    <row r="29" spans="1:21">
      <c r="C29" s="148" t="s">
        <v>133</v>
      </c>
    </row>
    <row r="30" spans="1:21">
      <c r="D30" s="251">
        <f>D21+D25</f>
        <v>94207</v>
      </c>
      <c r="E30" s="251">
        <f t="shared" ref="E30:O30" si="14">E21+E25</f>
        <v>62258</v>
      </c>
      <c r="F30" s="251">
        <f t="shared" si="14"/>
        <v>87597</v>
      </c>
      <c r="G30" s="251">
        <f t="shared" si="14"/>
        <v>57924</v>
      </c>
      <c r="H30" s="251">
        <f t="shared" si="14"/>
        <v>30867</v>
      </c>
      <c r="I30" s="251">
        <f t="shared" si="14"/>
        <v>31023</v>
      </c>
      <c r="J30" s="251">
        <f t="shared" si="14"/>
        <v>48290</v>
      </c>
      <c r="K30" s="251">
        <f t="shared" si="14"/>
        <v>47907</v>
      </c>
      <c r="L30" s="251">
        <f t="shared" si="14"/>
        <v>44795</v>
      </c>
      <c r="M30" s="251">
        <f t="shared" si="14"/>
        <v>38629</v>
      </c>
      <c r="N30" s="251">
        <f t="shared" si="14"/>
        <v>67674</v>
      </c>
      <c r="O30" s="251">
        <f t="shared" si="14"/>
        <v>107621</v>
      </c>
      <c r="P30" s="165">
        <f>SUM(D30:O30)</f>
        <v>718792</v>
      </c>
      <c r="Q30" s="285"/>
    </row>
  </sheetData>
  <mergeCells count="13">
    <mergeCell ref="B25:B26"/>
    <mergeCell ref="A21:A27"/>
    <mergeCell ref="B22:B23"/>
    <mergeCell ref="B24:C24"/>
    <mergeCell ref="B27:C27"/>
    <mergeCell ref="A1:Q1"/>
    <mergeCell ref="A2:C2"/>
    <mergeCell ref="A3:A20"/>
    <mergeCell ref="B3:B11"/>
    <mergeCell ref="B13:B15"/>
    <mergeCell ref="B16:B18"/>
    <mergeCell ref="B19:C19"/>
    <mergeCell ref="B20:C20"/>
  </mergeCells>
  <phoneticPr fontId="36" type="noConversion"/>
  <pageMargins left="0.19685039370078741" right="0" top="0.39370078740157483" bottom="0.19685039370078741" header="0.31496062992125984" footer="0.11811023622047245"/>
  <pageSetup paperSize="9" scale="86" orientation="landscape" r:id="rId1"/>
  <headerFoot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U29"/>
  <sheetViews>
    <sheetView showGridLines="0" view="pageBreakPreview" zoomScaleNormal="100" zoomScaleSheetLayoutView="100" workbookViewId="0">
      <pane xSplit="2" ySplit="2" topLeftCell="C15" activePane="bottomRight" state="frozen"/>
      <selection pane="topRight" activeCell="C1" sqref="C1"/>
      <selection pane="bottomLeft" activeCell="A4" sqref="A4"/>
      <selection pane="bottomRight" activeCell="D21" sqref="D21"/>
    </sheetView>
  </sheetViews>
  <sheetFormatPr defaultRowHeight="16.5"/>
  <cols>
    <col min="1" max="1" width="6.75" style="24" customWidth="1"/>
    <col min="2" max="2" width="5.625" style="24" customWidth="1"/>
    <col min="3" max="3" width="14.625" style="24" customWidth="1"/>
    <col min="4" max="12" width="8.375" style="24" customWidth="1"/>
    <col min="13" max="13" width="8.375" style="1" customWidth="1"/>
    <col min="14" max="15" width="8.375" style="24" customWidth="1"/>
    <col min="16" max="16" width="10.625" style="24" customWidth="1"/>
    <col min="17" max="17" width="15" style="24" customWidth="1"/>
    <col min="18" max="18" width="9" style="16"/>
    <col min="19" max="19" width="9" style="24"/>
    <col min="20" max="20" width="11.875" style="24" bestFit="1" customWidth="1"/>
    <col min="21" max="16384" width="9" style="24"/>
  </cols>
  <sheetData>
    <row r="1" spans="1:21" ht="30.75" customHeight="1">
      <c r="A1" s="483" t="s">
        <v>179</v>
      </c>
      <c r="B1" s="483"/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  <c r="N1" s="483"/>
      <c r="O1" s="483"/>
      <c r="P1" s="483"/>
      <c r="Q1" s="127" t="s">
        <v>123</v>
      </c>
    </row>
    <row r="2" spans="1:21" ht="24.95" customHeight="1" thickBot="1">
      <c r="A2" s="484" t="s">
        <v>116</v>
      </c>
      <c r="B2" s="485"/>
      <c r="C2" s="486"/>
      <c r="D2" s="122" t="s">
        <v>12</v>
      </c>
      <c r="E2" s="122" t="s">
        <v>1</v>
      </c>
      <c r="F2" s="122" t="s">
        <v>2</v>
      </c>
      <c r="G2" s="122" t="s">
        <v>3</v>
      </c>
      <c r="H2" s="122" t="s">
        <v>4</v>
      </c>
      <c r="I2" s="122" t="s">
        <v>5</v>
      </c>
      <c r="J2" s="122" t="s">
        <v>6</v>
      </c>
      <c r="K2" s="122" t="s">
        <v>7</v>
      </c>
      <c r="L2" s="122" t="s">
        <v>8</v>
      </c>
      <c r="M2" s="122" t="s">
        <v>9</v>
      </c>
      <c r="N2" s="122" t="s">
        <v>10</v>
      </c>
      <c r="O2" s="122" t="s">
        <v>11</v>
      </c>
      <c r="P2" s="123" t="s">
        <v>13</v>
      </c>
      <c r="Q2" s="128" t="s">
        <v>122</v>
      </c>
      <c r="R2" s="136" t="s">
        <v>21</v>
      </c>
    </row>
    <row r="3" spans="1:21" ht="21.95" customHeight="1" thickTop="1">
      <c r="A3" s="487" t="s">
        <v>117</v>
      </c>
      <c r="B3" s="488" t="s">
        <v>14</v>
      </c>
      <c r="C3" s="8" t="s">
        <v>16</v>
      </c>
      <c r="D3" s="92">
        <f>D11-SUM(D4:D10)</f>
        <v>2809168.9339999999</v>
      </c>
      <c r="E3" s="210">
        <f t="shared" ref="E3:O3" si="0">E11-SUM(E4:E10)</f>
        <v>2335819.6170000001</v>
      </c>
      <c r="F3" s="210">
        <f t="shared" si="0"/>
        <v>2282239.0290000001</v>
      </c>
      <c r="G3" s="210">
        <f t="shared" si="0"/>
        <v>1699089.1669999999</v>
      </c>
      <c r="H3" s="210">
        <f t="shared" si="0"/>
        <v>1742511.8670000001</v>
      </c>
      <c r="I3" s="210">
        <f t="shared" si="0"/>
        <v>1924367.2209999999</v>
      </c>
      <c r="J3" s="210">
        <f t="shared" si="0"/>
        <v>2346195.4569999999</v>
      </c>
      <c r="K3" s="210">
        <f t="shared" si="0"/>
        <v>2350005.321</v>
      </c>
      <c r="L3" s="210">
        <f t="shared" si="0"/>
        <v>1859331.2889999999</v>
      </c>
      <c r="M3" s="210">
        <f t="shared" si="0"/>
        <v>1761005.662</v>
      </c>
      <c r="N3" s="210">
        <f t="shared" si="0"/>
        <v>2196802.3939999999</v>
      </c>
      <c r="O3" s="210">
        <f t="shared" si="0"/>
        <v>2746321.7939999998</v>
      </c>
      <c r="P3" s="15">
        <f t="shared" ref="P3:P9" si="1">SUM(D3:O3)</f>
        <v>26052857.752000004</v>
      </c>
      <c r="Q3" s="129"/>
      <c r="R3" s="187">
        <v>318510</v>
      </c>
    </row>
    <row r="4" spans="1:21" ht="21.95" customHeight="1">
      <c r="A4" s="487"/>
      <c r="B4" s="489"/>
      <c r="C4" s="217" t="s">
        <v>17</v>
      </c>
      <c r="D4" s="206">
        <v>132521.106</v>
      </c>
      <c r="E4" s="206">
        <v>104744.033</v>
      </c>
      <c r="F4" s="206">
        <v>94280.410999999993</v>
      </c>
      <c r="G4" s="205">
        <v>60030.442999999999</v>
      </c>
      <c r="H4" s="205">
        <v>58466.743000000002</v>
      </c>
      <c r="I4" s="205">
        <v>82306.584000000003</v>
      </c>
      <c r="J4" s="205">
        <v>100698.988</v>
      </c>
      <c r="K4" s="205">
        <v>92338.953999999998</v>
      </c>
      <c r="L4" s="205">
        <v>64129.805999999997</v>
      </c>
      <c r="M4" s="205">
        <v>54960.762999999999</v>
      </c>
      <c r="N4" s="205">
        <v>85219.180999999997</v>
      </c>
      <c r="O4" s="205">
        <v>109382.46100000001</v>
      </c>
      <c r="P4" s="205">
        <f t="shared" si="1"/>
        <v>1039079.4730000001</v>
      </c>
      <c r="Q4" s="214"/>
      <c r="R4" s="137">
        <v>14514</v>
      </c>
    </row>
    <row r="5" spans="1:21" ht="21.95" customHeight="1">
      <c r="A5" s="487"/>
      <c r="B5" s="489"/>
      <c r="C5" s="217" t="s">
        <v>120</v>
      </c>
      <c r="D5" s="204">
        <v>5367.4100000000008</v>
      </c>
      <c r="E5" s="204">
        <v>4235.55</v>
      </c>
      <c r="F5" s="204">
        <v>4718.8600000000006</v>
      </c>
      <c r="G5" s="204">
        <v>2954.09</v>
      </c>
      <c r="H5" s="204">
        <v>2591.1400000000003</v>
      </c>
      <c r="I5" s="204">
        <v>2876.57</v>
      </c>
      <c r="J5" s="204">
        <v>3801.88</v>
      </c>
      <c r="K5" s="204">
        <v>3853.05</v>
      </c>
      <c r="L5" s="204">
        <v>2873.6800000000003</v>
      </c>
      <c r="M5" s="204">
        <v>2589.9500000000003</v>
      </c>
      <c r="N5" s="204">
        <v>4655.4500000000007</v>
      </c>
      <c r="O5" s="203">
        <v>6073.42</v>
      </c>
      <c r="P5" s="202">
        <f t="shared" si="1"/>
        <v>46591.05</v>
      </c>
      <c r="Q5" s="213" t="s">
        <v>121</v>
      </c>
      <c r="R5" s="137">
        <v>934</v>
      </c>
      <c r="S5" s="24" t="s">
        <v>98</v>
      </c>
      <c r="T5" s="188"/>
      <c r="U5" s="219"/>
    </row>
    <row r="6" spans="1:21" ht="21.95" customHeight="1">
      <c r="A6" s="487"/>
      <c r="B6" s="490"/>
      <c r="C6" s="216" t="s">
        <v>38</v>
      </c>
      <c r="D6" s="201">
        <v>2444.5499999999997</v>
      </c>
      <c r="E6" s="201">
        <v>1999.8</v>
      </c>
      <c r="F6" s="201">
        <v>1880.6999999999998</v>
      </c>
      <c r="G6" s="201">
        <v>1146.3</v>
      </c>
      <c r="H6" s="201">
        <v>1121.25</v>
      </c>
      <c r="I6" s="201">
        <v>1313.625</v>
      </c>
      <c r="J6" s="201">
        <v>1827.675</v>
      </c>
      <c r="K6" s="201">
        <v>1833.675</v>
      </c>
      <c r="L6" s="201">
        <v>1260.2249999999999</v>
      </c>
      <c r="M6" s="201">
        <v>1064.625</v>
      </c>
      <c r="N6" s="201">
        <v>1668.9749999999999</v>
      </c>
      <c r="O6" s="201">
        <v>2429.3249999999998</v>
      </c>
      <c r="P6" s="200">
        <f t="shared" si="1"/>
        <v>19990.724999999999</v>
      </c>
      <c r="Q6" s="213" t="s">
        <v>121</v>
      </c>
      <c r="R6" s="137">
        <v>324</v>
      </c>
      <c r="S6" s="22" t="s">
        <v>25</v>
      </c>
      <c r="T6" s="94"/>
      <c r="U6" s="94"/>
    </row>
    <row r="7" spans="1:21" ht="21.95" customHeight="1">
      <c r="A7" s="487"/>
      <c r="B7" s="490"/>
      <c r="C7" s="216" t="s">
        <v>37</v>
      </c>
      <c r="D7" s="199">
        <v>69585</v>
      </c>
      <c r="E7" s="199">
        <v>56702</v>
      </c>
      <c r="F7" s="199">
        <v>57607</v>
      </c>
      <c r="G7" s="205">
        <v>42962</v>
      </c>
      <c r="H7" s="205">
        <v>46206</v>
      </c>
      <c r="I7" s="205">
        <v>59688</v>
      </c>
      <c r="J7" s="205">
        <v>59782</v>
      </c>
      <c r="K7" s="205">
        <v>61545</v>
      </c>
      <c r="L7" s="205">
        <v>51845</v>
      </c>
      <c r="M7" s="205">
        <v>46562</v>
      </c>
      <c r="N7" s="205">
        <v>55540</v>
      </c>
      <c r="O7" s="205">
        <v>72818</v>
      </c>
      <c r="P7" s="200">
        <f t="shared" si="1"/>
        <v>680842</v>
      </c>
      <c r="Q7" s="213" t="s">
        <v>123</v>
      </c>
      <c r="R7" s="137">
        <v>9091</v>
      </c>
      <c r="S7" s="21"/>
      <c r="T7" s="186"/>
      <c r="U7" s="91"/>
    </row>
    <row r="8" spans="1:21" ht="21.95" customHeight="1">
      <c r="A8" s="487"/>
      <c r="B8" s="490"/>
      <c r="C8" s="216" t="s">
        <v>129</v>
      </c>
      <c r="D8" s="198">
        <v>32475</v>
      </c>
      <c r="E8" s="198">
        <v>21231</v>
      </c>
      <c r="F8" s="198">
        <v>3638</v>
      </c>
      <c r="G8" s="197">
        <v>4116</v>
      </c>
      <c r="H8" s="197">
        <v>4645</v>
      </c>
      <c r="I8" s="197">
        <v>33383</v>
      </c>
      <c r="J8" s="197">
        <v>56207</v>
      </c>
      <c r="K8" s="197">
        <v>63281</v>
      </c>
      <c r="L8" s="197">
        <v>56859</v>
      </c>
      <c r="M8" s="197">
        <v>11403</v>
      </c>
      <c r="N8" s="197">
        <v>1400</v>
      </c>
      <c r="O8" s="197">
        <v>10026</v>
      </c>
      <c r="P8" s="196">
        <f t="shared" si="1"/>
        <v>298664</v>
      </c>
      <c r="Q8" s="212" t="s">
        <v>128</v>
      </c>
      <c r="R8" s="137"/>
      <c r="S8" s="21" t="s">
        <v>126</v>
      </c>
    </row>
    <row r="9" spans="1:21" ht="21.95" customHeight="1">
      <c r="A9" s="487"/>
      <c r="B9" s="490"/>
      <c r="C9" s="215" t="s">
        <v>99</v>
      </c>
      <c r="D9" s="189">
        <v>24857</v>
      </c>
      <c r="E9" s="189">
        <v>19804</v>
      </c>
      <c r="F9" s="189">
        <v>11822</v>
      </c>
      <c r="G9" s="195">
        <v>2791</v>
      </c>
      <c r="H9" s="195">
        <v>1930</v>
      </c>
      <c r="I9" s="195">
        <v>1776</v>
      </c>
      <c r="J9" s="195">
        <v>2090</v>
      </c>
      <c r="K9" s="195">
        <v>2010</v>
      </c>
      <c r="L9" s="195">
        <v>2039</v>
      </c>
      <c r="M9" s="195">
        <v>2566</v>
      </c>
      <c r="N9" s="195">
        <v>7490</v>
      </c>
      <c r="O9" s="195">
        <v>16454</v>
      </c>
      <c r="P9" s="194">
        <f t="shared" si="1"/>
        <v>95629</v>
      </c>
      <c r="Q9" s="212" t="s">
        <v>132</v>
      </c>
      <c r="R9" s="137"/>
      <c r="S9" s="21" t="s">
        <v>127</v>
      </c>
    </row>
    <row r="10" spans="1:21" s="207" customFormat="1" ht="21.95" customHeight="1">
      <c r="A10" s="487"/>
      <c r="B10" s="490"/>
      <c r="C10" s="208" t="s">
        <v>180</v>
      </c>
      <c r="D10" s="189"/>
      <c r="E10" s="189"/>
      <c r="F10" s="189"/>
      <c r="G10" s="195"/>
      <c r="H10" s="195"/>
      <c r="I10" s="195"/>
      <c r="J10" s="195"/>
      <c r="K10" s="195"/>
      <c r="L10" s="195"/>
      <c r="M10" s="195"/>
      <c r="N10" s="195"/>
      <c r="O10" s="195"/>
      <c r="P10" s="194"/>
      <c r="Q10" s="220" t="s">
        <v>181</v>
      </c>
      <c r="R10" s="211">
        <v>11746</v>
      </c>
      <c r="S10" s="209"/>
    </row>
    <row r="11" spans="1:21" s="2" customFormat="1" ht="21.95" customHeight="1">
      <c r="A11" s="487"/>
      <c r="B11" s="490"/>
      <c r="C11" s="10" t="s">
        <v>18</v>
      </c>
      <c r="D11" s="193">
        <v>3076419</v>
      </c>
      <c r="E11" s="193">
        <v>2544536</v>
      </c>
      <c r="F11" s="193">
        <v>2456186</v>
      </c>
      <c r="G11" s="193">
        <v>1813089</v>
      </c>
      <c r="H11" s="193">
        <v>1857472</v>
      </c>
      <c r="I11" s="193">
        <v>2105711</v>
      </c>
      <c r="J11" s="193">
        <v>2570603</v>
      </c>
      <c r="K11" s="193">
        <v>2574867</v>
      </c>
      <c r="L11" s="193">
        <v>2038338</v>
      </c>
      <c r="M11" s="193">
        <v>1880152</v>
      </c>
      <c r="N11" s="193">
        <v>2352776</v>
      </c>
      <c r="O11" s="190">
        <v>2963505</v>
      </c>
      <c r="P11" s="185">
        <f>SUM(D11:O11)</f>
        <v>28233654</v>
      </c>
      <c r="Q11" s="129"/>
      <c r="R11" s="138">
        <f>SUM(R3:R7)</f>
        <v>343373</v>
      </c>
      <c r="T11" s="146">
        <f>P11-P8-P9</f>
        <v>27839361</v>
      </c>
    </row>
    <row r="12" spans="1:21" s="2" customFormat="1" ht="21.95" customHeight="1">
      <c r="A12" s="487"/>
      <c r="B12" s="172"/>
      <c r="C12" s="147" t="s">
        <v>131</v>
      </c>
      <c r="D12" s="184">
        <f>D11-D9-D10</f>
        <v>3051562</v>
      </c>
      <c r="E12" s="184">
        <f t="shared" ref="E12:O12" si="2">E11-E9-E10</f>
        <v>2524732</v>
      </c>
      <c r="F12" s="184">
        <f t="shared" si="2"/>
        <v>2444364</v>
      </c>
      <c r="G12" s="184">
        <f t="shared" si="2"/>
        <v>1810298</v>
      </c>
      <c r="H12" s="184">
        <f t="shared" si="2"/>
        <v>1855542</v>
      </c>
      <c r="I12" s="184">
        <f t="shared" si="2"/>
        <v>2103935</v>
      </c>
      <c r="J12" s="184">
        <f t="shared" si="2"/>
        <v>2568513</v>
      </c>
      <c r="K12" s="184">
        <f t="shared" si="2"/>
        <v>2572857</v>
      </c>
      <c r="L12" s="184">
        <f t="shared" si="2"/>
        <v>2036299</v>
      </c>
      <c r="M12" s="184">
        <f t="shared" si="2"/>
        <v>1877586</v>
      </c>
      <c r="N12" s="184">
        <f t="shared" si="2"/>
        <v>2345286</v>
      </c>
      <c r="O12" s="184">
        <f t="shared" si="2"/>
        <v>2947051</v>
      </c>
      <c r="P12" s="183">
        <f>P11-P8-P9</f>
        <v>27839361</v>
      </c>
      <c r="Q12" s="129" t="s">
        <v>180</v>
      </c>
      <c r="R12" s="138"/>
      <c r="T12" s="146"/>
    </row>
    <row r="13" spans="1:21" ht="21.95" customHeight="1">
      <c r="A13" s="487"/>
      <c r="B13" s="491" t="s">
        <v>19</v>
      </c>
      <c r="C13" s="11" t="s">
        <v>16</v>
      </c>
      <c r="D13" s="182">
        <f>D15-D14</f>
        <v>206418.96</v>
      </c>
      <c r="E13" s="182">
        <f t="shared" ref="E13:O13" si="3">E15-E14</f>
        <v>167928.64</v>
      </c>
      <c r="F13" s="182">
        <f t="shared" si="3"/>
        <v>162608.16</v>
      </c>
      <c r="G13" s="182">
        <f t="shared" si="3"/>
        <v>131841.60000000001</v>
      </c>
      <c r="H13" s="182">
        <f t="shared" si="3"/>
        <v>149074.64000000001</v>
      </c>
      <c r="I13" s="182">
        <f t="shared" si="3"/>
        <v>172473.84</v>
      </c>
      <c r="J13" s="182">
        <f t="shared" si="3"/>
        <v>207748.64</v>
      </c>
      <c r="K13" s="182">
        <f t="shared" si="3"/>
        <v>222793.12</v>
      </c>
      <c r="L13" s="182">
        <f t="shared" si="3"/>
        <v>163950.16</v>
      </c>
      <c r="M13" s="182">
        <f t="shared" si="3"/>
        <v>139241.51999999999</v>
      </c>
      <c r="N13" s="182">
        <f t="shared" si="3"/>
        <v>151469.12</v>
      </c>
      <c r="O13" s="182">
        <f t="shared" si="3"/>
        <v>196644.8</v>
      </c>
      <c r="P13" s="191">
        <f t="shared" ref="P13:P20" si="4">SUM(D13:O13)</f>
        <v>2072193.2</v>
      </c>
      <c r="Q13" s="129"/>
      <c r="R13" s="137">
        <v>21568</v>
      </c>
      <c r="T13" s="3"/>
    </row>
    <row r="14" spans="1:21" ht="21.95" customHeight="1">
      <c r="A14" s="487"/>
      <c r="B14" s="492"/>
      <c r="C14" s="20" t="s">
        <v>24</v>
      </c>
      <c r="D14" s="181">
        <f>D15*12%</f>
        <v>28148.039999999997</v>
      </c>
      <c r="E14" s="181">
        <f t="shared" ref="E14:O14" si="5">E15*12%</f>
        <v>22899.360000000001</v>
      </c>
      <c r="F14" s="181">
        <f t="shared" si="5"/>
        <v>22173.84</v>
      </c>
      <c r="G14" s="181">
        <f t="shared" si="5"/>
        <v>17978.399999999998</v>
      </c>
      <c r="H14" s="181">
        <f t="shared" si="5"/>
        <v>20328.36</v>
      </c>
      <c r="I14" s="181">
        <f t="shared" si="5"/>
        <v>23519.16</v>
      </c>
      <c r="J14" s="181">
        <f t="shared" si="5"/>
        <v>28329.360000000001</v>
      </c>
      <c r="K14" s="181">
        <f t="shared" si="5"/>
        <v>30380.879999999997</v>
      </c>
      <c r="L14" s="181">
        <f t="shared" si="5"/>
        <v>22356.84</v>
      </c>
      <c r="M14" s="181">
        <f t="shared" si="5"/>
        <v>18987.48</v>
      </c>
      <c r="N14" s="181">
        <f t="shared" si="5"/>
        <v>20654.88</v>
      </c>
      <c r="O14" s="181">
        <f t="shared" si="5"/>
        <v>26815.200000000001</v>
      </c>
      <c r="P14" s="192">
        <f t="shared" si="4"/>
        <v>282571.8</v>
      </c>
      <c r="Q14" s="130" t="s">
        <v>124</v>
      </c>
      <c r="R14" s="137">
        <v>2566</v>
      </c>
      <c r="S14" s="93">
        <f>R14/R13</f>
        <v>0.11897255192878338</v>
      </c>
    </row>
    <row r="15" spans="1:21" s="2" customFormat="1" ht="21.95" customHeight="1">
      <c r="A15" s="487"/>
      <c r="B15" s="493"/>
      <c r="C15" s="12" t="s">
        <v>18</v>
      </c>
      <c r="D15" s="180">
        <v>234567</v>
      </c>
      <c r="E15" s="180">
        <v>190828</v>
      </c>
      <c r="F15" s="180">
        <v>184782</v>
      </c>
      <c r="G15" s="180">
        <v>149820</v>
      </c>
      <c r="H15" s="180">
        <v>169403</v>
      </c>
      <c r="I15" s="180">
        <v>195993</v>
      </c>
      <c r="J15" s="180">
        <v>236078</v>
      </c>
      <c r="K15" s="180">
        <v>253174</v>
      </c>
      <c r="L15" s="180">
        <v>186307</v>
      </c>
      <c r="M15" s="180">
        <v>158229</v>
      </c>
      <c r="N15" s="180">
        <v>172124</v>
      </c>
      <c r="O15" s="180">
        <v>223460</v>
      </c>
      <c r="P15" s="179">
        <f t="shared" si="4"/>
        <v>2354765</v>
      </c>
      <c r="Q15" s="131"/>
      <c r="R15" s="138">
        <f>SUM(R13:R14)</f>
        <v>24134</v>
      </c>
    </row>
    <row r="16" spans="1:21" ht="21.95" customHeight="1">
      <c r="A16" s="487"/>
      <c r="B16" s="492" t="s">
        <v>20</v>
      </c>
      <c r="C16" s="8" t="s">
        <v>16</v>
      </c>
      <c r="D16" s="178">
        <f>D18-D17</f>
        <v>145142.87000000002</v>
      </c>
      <c r="E16" s="178">
        <f t="shared" ref="E16:O16" si="6">E18-E17</f>
        <v>123088.15000000002</v>
      </c>
      <c r="F16" s="178">
        <f t="shared" si="6"/>
        <v>132084.78</v>
      </c>
      <c r="G16" s="178">
        <f t="shared" si="6"/>
        <v>102171.59</v>
      </c>
      <c r="H16" s="178">
        <f t="shared" si="6"/>
        <v>96785.010000000009</v>
      </c>
      <c r="I16" s="178">
        <f t="shared" si="6"/>
        <v>99602.12</v>
      </c>
      <c r="J16" s="178">
        <f t="shared" si="6"/>
        <v>111480.64000000001</v>
      </c>
      <c r="K16" s="178">
        <f t="shared" si="6"/>
        <v>131059.37000000002</v>
      </c>
      <c r="L16" s="178">
        <f t="shared" si="6"/>
        <v>107707.41</v>
      </c>
      <c r="M16" s="178">
        <f t="shared" si="6"/>
        <v>103853.41</v>
      </c>
      <c r="N16" s="178">
        <f t="shared" si="6"/>
        <v>124787.19</v>
      </c>
      <c r="O16" s="178">
        <f t="shared" si="6"/>
        <v>153964.84000000003</v>
      </c>
      <c r="P16" s="177">
        <f t="shared" si="4"/>
        <v>1431727.38</v>
      </c>
      <c r="Q16" s="129"/>
      <c r="R16" s="137">
        <v>32090</v>
      </c>
    </row>
    <row r="17" spans="1:20" s="5" customFormat="1" ht="21.95" customHeight="1">
      <c r="A17" s="487"/>
      <c r="B17" s="492"/>
      <c r="C17" s="9" t="s">
        <v>22</v>
      </c>
      <c r="D17" s="176">
        <f>D18*59%</f>
        <v>208864.12999999998</v>
      </c>
      <c r="E17" s="176">
        <f t="shared" ref="E17:O17" si="7">E18*59%</f>
        <v>177126.84999999998</v>
      </c>
      <c r="F17" s="176">
        <f t="shared" si="7"/>
        <v>190073.22</v>
      </c>
      <c r="G17" s="176">
        <f t="shared" si="7"/>
        <v>147027.41</v>
      </c>
      <c r="H17" s="176">
        <f t="shared" si="7"/>
        <v>139275.99</v>
      </c>
      <c r="I17" s="176">
        <f t="shared" si="7"/>
        <v>143329.88</v>
      </c>
      <c r="J17" s="176">
        <f t="shared" si="7"/>
        <v>160423.35999999999</v>
      </c>
      <c r="K17" s="176">
        <f t="shared" si="7"/>
        <v>188597.62999999998</v>
      </c>
      <c r="L17" s="176">
        <f t="shared" si="7"/>
        <v>154993.59</v>
      </c>
      <c r="M17" s="176">
        <f t="shared" si="7"/>
        <v>149447.59</v>
      </c>
      <c r="N17" s="176">
        <f t="shared" si="7"/>
        <v>179571.81</v>
      </c>
      <c r="O17" s="176">
        <f t="shared" si="7"/>
        <v>221559.15999999997</v>
      </c>
      <c r="P17" s="175">
        <f t="shared" si="4"/>
        <v>2060290.6199999999</v>
      </c>
      <c r="Q17" s="143" t="s">
        <v>125</v>
      </c>
      <c r="R17" s="139">
        <v>9542</v>
      </c>
      <c r="S17" s="5">
        <v>14749</v>
      </c>
      <c r="T17" s="18">
        <f>R17/S17</f>
        <v>0.64695911587226251</v>
      </c>
    </row>
    <row r="18" spans="1:20" ht="21.95" customHeight="1">
      <c r="A18" s="487"/>
      <c r="B18" s="492"/>
      <c r="C18" s="13" t="s">
        <v>18</v>
      </c>
      <c r="D18" s="174">
        <v>354007</v>
      </c>
      <c r="E18" s="174">
        <v>300215</v>
      </c>
      <c r="F18" s="174">
        <v>322158</v>
      </c>
      <c r="G18" s="174">
        <v>249199</v>
      </c>
      <c r="H18" s="174">
        <v>236061</v>
      </c>
      <c r="I18" s="174">
        <v>242932</v>
      </c>
      <c r="J18" s="174">
        <v>271904</v>
      </c>
      <c r="K18" s="174">
        <v>319657</v>
      </c>
      <c r="L18" s="174">
        <v>262701</v>
      </c>
      <c r="M18" s="174">
        <v>253301</v>
      </c>
      <c r="N18" s="174">
        <v>304359</v>
      </c>
      <c r="O18" s="174">
        <v>375524</v>
      </c>
      <c r="P18" s="177">
        <f t="shared" si="4"/>
        <v>3492018</v>
      </c>
      <c r="Q18" s="129"/>
      <c r="R18" s="140">
        <f>SUM(R16:R17)</f>
        <v>41632</v>
      </c>
    </row>
    <row r="19" spans="1:20" ht="21.95" customHeight="1">
      <c r="A19" s="487"/>
      <c r="B19" s="472" t="s">
        <v>113</v>
      </c>
      <c r="C19" s="473"/>
      <c r="D19" s="6">
        <f>D11+D15+D18</f>
        <v>3664993</v>
      </c>
      <c r="E19" s="6">
        <f t="shared" ref="E19:O19" si="8">E11+E15+E18</f>
        <v>3035579</v>
      </c>
      <c r="F19" s="6">
        <f t="shared" si="8"/>
        <v>2963126</v>
      </c>
      <c r="G19" s="6">
        <f t="shared" si="8"/>
        <v>2212108</v>
      </c>
      <c r="H19" s="6">
        <f t="shared" si="8"/>
        <v>2262936</v>
      </c>
      <c r="I19" s="6">
        <f t="shared" si="8"/>
        <v>2544636</v>
      </c>
      <c r="J19" s="6">
        <f t="shared" si="8"/>
        <v>3078585</v>
      </c>
      <c r="K19" s="6">
        <f t="shared" si="8"/>
        <v>3147698</v>
      </c>
      <c r="L19" s="6">
        <f t="shared" si="8"/>
        <v>2487346</v>
      </c>
      <c r="M19" s="6">
        <f t="shared" si="8"/>
        <v>2291682</v>
      </c>
      <c r="N19" s="6">
        <f t="shared" si="8"/>
        <v>2829259</v>
      </c>
      <c r="O19" s="6">
        <f t="shared" si="8"/>
        <v>3562489</v>
      </c>
      <c r="P19" s="7">
        <f t="shared" si="4"/>
        <v>34080437</v>
      </c>
      <c r="Q19" s="132"/>
      <c r="R19" s="137"/>
    </row>
    <row r="20" spans="1:20" ht="21.95" customHeight="1" thickBot="1">
      <c r="A20" s="487"/>
      <c r="B20" s="474" t="s">
        <v>44</v>
      </c>
      <c r="C20" s="475"/>
      <c r="D20" s="114">
        <f>D19-D9-D10</f>
        <v>3640136</v>
      </c>
      <c r="E20" s="218">
        <f t="shared" ref="E20:O20" si="9">E19-E9-E10</f>
        <v>3015775</v>
      </c>
      <c r="F20" s="218">
        <f t="shared" si="9"/>
        <v>2951304</v>
      </c>
      <c r="G20" s="218">
        <f t="shared" si="9"/>
        <v>2209317</v>
      </c>
      <c r="H20" s="218">
        <f t="shared" si="9"/>
        <v>2261006</v>
      </c>
      <c r="I20" s="218">
        <f t="shared" si="9"/>
        <v>2542860</v>
      </c>
      <c r="J20" s="218">
        <f t="shared" si="9"/>
        <v>3076495</v>
      </c>
      <c r="K20" s="218">
        <f t="shared" si="9"/>
        <v>3145688</v>
      </c>
      <c r="L20" s="218">
        <f t="shared" si="9"/>
        <v>2485307</v>
      </c>
      <c r="M20" s="218">
        <f t="shared" si="9"/>
        <v>2289116</v>
      </c>
      <c r="N20" s="218">
        <f t="shared" si="9"/>
        <v>2821769</v>
      </c>
      <c r="O20" s="218">
        <f t="shared" si="9"/>
        <v>3546035</v>
      </c>
      <c r="P20" s="115">
        <f t="shared" si="4"/>
        <v>33984808</v>
      </c>
      <c r="Q20" s="145" t="s">
        <v>184</v>
      </c>
      <c r="R20" s="141"/>
    </row>
    <row r="21" spans="1:20" ht="21.95" customHeight="1">
      <c r="A21" s="476" t="s">
        <v>119</v>
      </c>
      <c r="B21" s="247" t="s">
        <v>14</v>
      </c>
      <c r="C21" s="246" t="s">
        <v>16</v>
      </c>
      <c r="D21" s="234">
        <v>109426</v>
      </c>
      <c r="E21" s="234">
        <v>80940</v>
      </c>
      <c r="F21" s="234">
        <v>84876</v>
      </c>
      <c r="G21" s="234">
        <v>48926</v>
      </c>
      <c r="H21" s="234">
        <v>27595</v>
      </c>
      <c r="I21" s="234">
        <v>36001</v>
      </c>
      <c r="J21" s="234">
        <v>49603</v>
      </c>
      <c r="K21" s="234">
        <v>50007</v>
      </c>
      <c r="L21" s="234">
        <v>41282</v>
      </c>
      <c r="M21" s="234">
        <v>41529</v>
      </c>
      <c r="N21" s="234">
        <v>80437</v>
      </c>
      <c r="O21" s="234">
        <v>108686</v>
      </c>
      <c r="P21" s="235">
        <f t="shared" ref="P21:P26" si="10">SUM(D21:O21)</f>
        <v>759308</v>
      </c>
      <c r="Q21" s="134"/>
      <c r="R21" s="137"/>
    </row>
    <row r="22" spans="1:20" ht="21.95" customHeight="1">
      <c r="A22" s="477"/>
      <c r="B22" s="479" t="s">
        <v>19</v>
      </c>
      <c r="C22" s="248" t="s">
        <v>16</v>
      </c>
      <c r="D22" s="233">
        <v>2804</v>
      </c>
      <c r="E22" s="233">
        <v>3047</v>
      </c>
      <c r="F22" s="233">
        <v>2798</v>
      </c>
      <c r="G22" s="233">
        <v>647</v>
      </c>
      <c r="H22" s="233">
        <v>1531</v>
      </c>
      <c r="I22" s="233">
        <v>3370</v>
      </c>
      <c r="J22" s="233">
        <v>4461</v>
      </c>
      <c r="K22" s="233">
        <v>5227</v>
      </c>
      <c r="L22" s="233">
        <v>2453</v>
      </c>
      <c r="M22" s="233">
        <v>473</v>
      </c>
      <c r="N22" s="233">
        <v>3023</v>
      </c>
      <c r="O22" s="233">
        <v>3632</v>
      </c>
      <c r="P22" s="231">
        <f t="shared" si="10"/>
        <v>33466</v>
      </c>
      <c r="Q22" s="134"/>
      <c r="R22" s="137"/>
    </row>
    <row r="23" spans="1:20" ht="21.95" customHeight="1">
      <c r="A23" s="477"/>
      <c r="B23" s="480"/>
      <c r="C23" s="230" t="s">
        <v>112</v>
      </c>
      <c r="D23" s="236">
        <v>1290</v>
      </c>
      <c r="E23" s="236">
        <v>1023</v>
      </c>
      <c r="F23" s="237">
        <v>958</v>
      </c>
      <c r="G23" s="237">
        <v>0</v>
      </c>
      <c r="H23" s="237">
        <v>5</v>
      </c>
      <c r="I23" s="237">
        <v>687</v>
      </c>
      <c r="J23" s="237">
        <v>1291</v>
      </c>
      <c r="K23" s="237">
        <v>1645</v>
      </c>
      <c r="L23" s="237">
        <v>702</v>
      </c>
      <c r="M23" s="238">
        <v>73</v>
      </c>
      <c r="N23" s="237">
        <v>718</v>
      </c>
      <c r="O23" s="239">
        <v>1292</v>
      </c>
      <c r="P23" s="232">
        <f t="shared" si="10"/>
        <v>9684</v>
      </c>
      <c r="Q23" s="130" t="s">
        <v>124</v>
      </c>
      <c r="R23" s="137"/>
    </row>
    <row r="24" spans="1:20" ht="21.95" customHeight="1">
      <c r="A24" s="477"/>
      <c r="B24" s="466" t="s">
        <v>183</v>
      </c>
      <c r="C24" s="467"/>
      <c r="D24" s="240">
        <f>SUM(D21:D23)</f>
        <v>113520</v>
      </c>
      <c r="E24" s="240">
        <f t="shared" ref="E24:O24" si="11">SUM(E21:E23)</f>
        <v>85010</v>
      </c>
      <c r="F24" s="240">
        <f t="shared" si="11"/>
        <v>88632</v>
      </c>
      <c r="G24" s="240">
        <f t="shared" si="11"/>
        <v>49573</v>
      </c>
      <c r="H24" s="240">
        <f t="shared" si="11"/>
        <v>29131</v>
      </c>
      <c r="I24" s="240">
        <f t="shared" si="11"/>
        <v>40058</v>
      </c>
      <c r="J24" s="240">
        <f t="shared" si="11"/>
        <v>55355</v>
      </c>
      <c r="K24" s="240">
        <f t="shared" si="11"/>
        <v>56879</v>
      </c>
      <c r="L24" s="240">
        <f t="shared" si="11"/>
        <v>44437</v>
      </c>
      <c r="M24" s="240">
        <f t="shared" si="11"/>
        <v>42075</v>
      </c>
      <c r="N24" s="240">
        <f t="shared" si="11"/>
        <v>84178</v>
      </c>
      <c r="O24" s="240">
        <f t="shared" si="11"/>
        <v>113610</v>
      </c>
      <c r="P24" s="241">
        <f t="shared" si="10"/>
        <v>802458</v>
      </c>
      <c r="Q24" s="133" t="s">
        <v>184</v>
      </c>
      <c r="R24" s="141"/>
    </row>
    <row r="25" spans="1:20" ht="21.95" customHeight="1">
      <c r="A25" s="477"/>
      <c r="B25" s="242" t="s">
        <v>14</v>
      </c>
      <c r="C25" s="243" t="s">
        <v>111</v>
      </c>
      <c r="D25" s="244">
        <v>162</v>
      </c>
      <c r="E25" s="244">
        <v>109</v>
      </c>
      <c r="F25" s="244">
        <v>166</v>
      </c>
      <c r="G25" s="244">
        <v>156</v>
      </c>
      <c r="H25" s="244">
        <v>130</v>
      </c>
      <c r="I25" s="244">
        <v>518</v>
      </c>
      <c r="J25" s="244">
        <v>1235</v>
      </c>
      <c r="K25" s="244">
        <v>1120</v>
      </c>
      <c r="L25" s="244">
        <v>777</v>
      </c>
      <c r="M25" s="244">
        <v>181</v>
      </c>
      <c r="N25" s="244">
        <v>217</v>
      </c>
      <c r="O25" s="244">
        <v>228</v>
      </c>
      <c r="P25" s="245">
        <f t="shared" si="10"/>
        <v>4999</v>
      </c>
      <c r="Q25" s="144" t="s">
        <v>132</v>
      </c>
      <c r="R25" s="139"/>
      <c r="S25" s="112" t="s">
        <v>130</v>
      </c>
    </row>
    <row r="26" spans="1:20" ht="21.95" customHeight="1" thickBot="1">
      <c r="A26" s="478"/>
      <c r="B26" s="481" t="s">
        <v>114</v>
      </c>
      <c r="C26" s="482"/>
      <c r="D26" s="249">
        <f>SUM(D24:D25)</f>
        <v>113682</v>
      </c>
      <c r="E26" s="249">
        <f t="shared" ref="E26:O26" si="12">SUM(E24:E25)</f>
        <v>85119</v>
      </c>
      <c r="F26" s="249">
        <f t="shared" si="12"/>
        <v>88798</v>
      </c>
      <c r="G26" s="249">
        <f t="shared" si="12"/>
        <v>49729</v>
      </c>
      <c r="H26" s="249">
        <f t="shared" si="12"/>
        <v>29261</v>
      </c>
      <c r="I26" s="249">
        <f t="shared" si="12"/>
        <v>40576</v>
      </c>
      <c r="J26" s="249">
        <f t="shared" si="12"/>
        <v>56590</v>
      </c>
      <c r="K26" s="249">
        <f t="shared" si="12"/>
        <v>57999</v>
      </c>
      <c r="L26" s="249">
        <f t="shared" si="12"/>
        <v>45214</v>
      </c>
      <c r="M26" s="249">
        <f t="shared" si="12"/>
        <v>42256</v>
      </c>
      <c r="N26" s="249">
        <f t="shared" si="12"/>
        <v>84395</v>
      </c>
      <c r="O26" s="249">
        <f t="shared" si="12"/>
        <v>113838</v>
      </c>
      <c r="P26" s="250">
        <f t="shared" si="10"/>
        <v>807457</v>
      </c>
      <c r="Q26" s="129"/>
      <c r="R26" s="137"/>
    </row>
    <row r="27" spans="1:20" ht="31.5" customHeight="1" thickTop="1">
      <c r="A27" s="124" t="s">
        <v>118</v>
      </c>
      <c r="B27" s="116" t="s">
        <v>14</v>
      </c>
      <c r="C27" s="117" t="s">
        <v>15</v>
      </c>
      <c r="D27" s="118">
        <v>2036</v>
      </c>
      <c r="E27" s="118">
        <v>2347</v>
      </c>
      <c r="F27" s="118">
        <v>2707</v>
      </c>
      <c r="G27" s="119">
        <v>2344</v>
      </c>
      <c r="H27" s="119">
        <v>3489</v>
      </c>
      <c r="I27" s="119">
        <v>3073</v>
      </c>
      <c r="J27" s="119">
        <v>2431</v>
      </c>
      <c r="K27" s="120">
        <v>2486</v>
      </c>
      <c r="L27" s="120">
        <v>1743</v>
      </c>
      <c r="M27" s="120">
        <v>3985</v>
      </c>
      <c r="N27" s="120">
        <v>3085</v>
      </c>
      <c r="O27" s="120">
        <v>1917</v>
      </c>
      <c r="P27" s="121">
        <f>SUM(D27:O27)</f>
        <v>31643</v>
      </c>
      <c r="Q27" s="135"/>
      <c r="R27" s="142"/>
    </row>
    <row r="28" spans="1:20">
      <c r="C28" s="148" t="s">
        <v>133</v>
      </c>
    </row>
    <row r="29" spans="1:20">
      <c r="D29" s="251">
        <f>D21+D25</f>
        <v>109588</v>
      </c>
      <c r="E29" s="251">
        <f t="shared" ref="E29:O29" si="13">E21+E25</f>
        <v>81049</v>
      </c>
      <c r="F29" s="251">
        <f t="shared" si="13"/>
        <v>85042</v>
      </c>
      <c r="G29" s="251">
        <f t="shared" si="13"/>
        <v>49082</v>
      </c>
      <c r="H29" s="251">
        <f t="shared" si="13"/>
        <v>27725</v>
      </c>
      <c r="I29" s="251">
        <f t="shared" si="13"/>
        <v>36519</v>
      </c>
      <c r="J29" s="251">
        <f t="shared" si="13"/>
        <v>50838</v>
      </c>
      <c r="K29" s="251">
        <f t="shared" si="13"/>
        <v>51127</v>
      </c>
      <c r="L29" s="251">
        <f t="shared" si="13"/>
        <v>42059</v>
      </c>
      <c r="M29" s="251">
        <f t="shared" si="13"/>
        <v>41710</v>
      </c>
      <c r="N29" s="251">
        <f t="shared" si="13"/>
        <v>80654</v>
      </c>
      <c r="O29" s="251">
        <f t="shared" si="13"/>
        <v>108914</v>
      </c>
      <c r="P29" s="165">
        <f>SUM(D29:O29)</f>
        <v>764307</v>
      </c>
    </row>
  </sheetData>
  <mergeCells count="12">
    <mergeCell ref="A1:P1"/>
    <mergeCell ref="A2:C2"/>
    <mergeCell ref="A3:A20"/>
    <mergeCell ref="B3:B11"/>
    <mergeCell ref="B13:B15"/>
    <mergeCell ref="B16:B18"/>
    <mergeCell ref="B19:C19"/>
    <mergeCell ref="B20:C20"/>
    <mergeCell ref="A21:A26"/>
    <mergeCell ref="B22:B23"/>
    <mergeCell ref="B24:C24"/>
    <mergeCell ref="B26:C26"/>
  </mergeCells>
  <phoneticPr fontId="32" type="noConversion"/>
  <pageMargins left="0.19685039370078741" right="0" top="0.39370078740157483" bottom="0.19685039370078741" header="0.31496062992125984" footer="0.11811023622047245"/>
  <pageSetup paperSize="9" scale="89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A4" workbookViewId="0">
      <selection activeCell="D22" sqref="D22"/>
    </sheetView>
  </sheetViews>
  <sheetFormatPr defaultRowHeight="16.5"/>
  <cols>
    <col min="2" max="2" width="15.5" style="24" customWidth="1"/>
    <col min="4" max="4" width="15.625" style="24" customWidth="1"/>
    <col min="5" max="5" width="16.375" customWidth="1"/>
    <col min="6" max="6" width="19.25" customWidth="1"/>
    <col min="7" max="7" width="19.875" customWidth="1"/>
  </cols>
  <sheetData>
    <row r="1" spans="1:7" ht="24.95" customHeight="1" thickBot="1">
      <c r="A1" s="494" t="s">
        <v>92</v>
      </c>
      <c r="B1" s="494"/>
      <c r="C1" s="494"/>
    </row>
    <row r="2" spans="1:7" s="25" customFormat="1" ht="24.95" customHeight="1">
      <c r="A2" s="26" t="s">
        <v>26</v>
      </c>
      <c r="B2" s="26" t="s">
        <v>27</v>
      </c>
      <c r="C2" s="26" t="s">
        <v>33</v>
      </c>
      <c r="D2" s="26" t="s">
        <v>34</v>
      </c>
      <c r="E2" s="29" t="s">
        <v>35</v>
      </c>
      <c r="F2" s="34" t="s">
        <v>30</v>
      </c>
      <c r="G2" s="32" t="s">
        <v>36</v>
      </c>
    </row>
    <row r="3" spans="1:7" ht="24.95" customHeight="1">
      <c r="A3" s="26" t="s">
        <v>28</v>
      </c>
      <c r="B3" s="27" t="s">
        <v>37</v>
      </c>
      <c r="C3" s="26" t="s">
        <v>31</v>
      </c>
      <c r="D3" s="28">
        <v>12</v>
      </c>
      <c r="E3" s="30">
        <v>476.56</v>
      </c>
      <c r="F3" s="36">
        <f>E3</f>
        <v>476.56</v>
      </c>
      <c r="G3" s="33"/>
    </row>
    <row r="4" spans="1:7" ht="24.95" customHeight="1">
      <c r="A4" s="26" t="s">
        <v>29</v>
      </c>
      <c r="B4" s="27" t="s">
        <v>38</v>
      </c>
      <c r="C4" s="26" t="s">
        <v>32</v>
      </c>
      <c r="D4" s="28">
        <v>9</v>
      </c>
      <c r="E4" s="30">
        <v>14.013</v>
      </c>
      <c r="F4" s="36">
        <f>E4*1.3</f>
        <v>18.216899999999999</v>
      </c>
      <c r="G4" s="33"/>
    </row>
    <row r="5" spans="1:7" ht="24.95" customHeight="1" thickBot="1">
      <c r="A5" s="26"/>
      <c r="B5" s="26" t="s">
        <v>39</v>
      </c>
      <c r="C5" s="26"/>
      <c r="D5" s="28"/>
      <c r="E5" s="31"/>
      <c r="F5" s="35">
        <f>SUM(F3:F4)</f>
        <v>494.77690000000001</v>
      </c>
      <c r="G5" s="33"/>
    </row>
    <row r="6" spans="1:7" ht="24.95" customHeight="1"/>
    <row r="7" spans="1:7" s="24" customFormat="1" ht="24.95" customHeight="1" thickBot="1">
      <c r="A7" s="494" t="s">
        <v>93</v>
      </c>
      <c r="B7" s="494"/>
      <c r="C7" s="494"/>
    </row>
    <row r="8" spans="1:7" s="25" customFormat="1" ht="24.95" customHeight="1">
      <c r="A8" s="26" t="s">
        <v>26</v>
      </c>
      <c r="B8" s="26" t="s">
        <v>27</v>
      </c>
      <c r="C8" s="26" t="s">
        <v>33</v>
      </c>
      <c r="D8" s="26" t="s">
        <v>34</v>
      </c>
      <c r="E8" s="29" t="s">
        <v>35</v>
      </c>
      <c r="F8" s="34" t="s">
        <v>30</v>
      </c>
      <c r="G8" s="32" t="s">
        <v>36</v>
      </c>
    </row>
    <row r="9" spans="1:7" s="24" customFormat="1" ht="24.95" customHeight="1">
      <c r="A9" s="26" t="s">
        <v>28</v>
      </c>
      <c r="B9" s="27" t="s">
        <v>94</v>
      </c>
      <c r="C9" s="26" t="s">
        <v>97</v>
      </c>
      <c r="D9" s="28">
        <v>12</v>
      </c>
      <c r="E9" s="30"/>
      <c r="F9" s="36">
        <f>E9</f>
        <v>0</v>
      </c>
      <c r="G9" s="33"/>
    </row>
    <row r="10" spans="1:7" s="24" customFormat="1" ht="24.95" customHeight="1">
      <c r="A10" s="26" t="s">
        <v>28</v>
      </c>
      <c r="B10" s="27" t="s">
        <v>95</v>
      </c>
      <c r="C10" s="26" t="s">
        <v>96</v>
      </c>
      <c r="D10" s="28">
        <v>10</v>
      </c>
      <c r="E10" s="30"/>
      <c r="F10" s="36">
        <f>E10*1.3</f>
        <v>0</v>
      </c>
      <c r="G10" s="33"/>
    </row>
    <row r="11" spans="1:7" s="24" customFormat="1" ht="24.95" customHeight="1" thickBot="1">
      <c r="A11" s="26"/>
      <c r="B11" s="26" t="s">
        <v>39</v>
      </c>
      <c r="C11" s="26"/>
      <c r="D11" s="28"/>
      <c r="E11" s="31"/>
      <c r="F11" s="35">
        <f>SUM(F9:F10)</f>
        <v>0</v>
      </c>
      <c r="G11" s="33"/>
    </row>
    <row r="14" spans="1:7" s="207" customFormat="1" ht="24.95" customHeight="1" thickBot="1">
      <c r="A14" s="494" t="s">
        <v>218</v>
      </c>
      <c r="B14" s="494"/>
      <c r="C14" s="494"/>
      <c r="D14" s="23">
        <f>20444+F18</f>
        <v>20606</v>
      </c>
    </row>
    <row r="15" spans="1:7" s="25" customFormat="1" ht="24.95" customHeight="1">
      <c r="A15" s="26" t="s">
        <v>26</v>
      </c>
      <c r="B15" s="26" t="s">
        <v>27</v>
      </c>
      <c r="C15" s="26" t="s">
        <v>33</v>
      </c>
      <c r="D15" s="26" t="s">
        <v>34</v>
      </c>
      <c r="E15" s="29" t="s">
        <v>35</v>
      </c>
      <c r="F15" s="34" t="s">
        <v>30</v>
      </c>
      <c r="G15" s="32" t="s">
        <v>36</v>
      </c>
    </row>
    <row r="16" spans="1:7" s="207" customFormat="1" ht="24.95" customHeight="1">
      <c r="A16" s="495" t="s">
        <v>28</v>
      </c>
      <c r="B16" s="497" t="s">
        <v>180</v>
      </c>
      <c r="C16" s="26" t="s">
        <v>219</v>
      </c>
      <c r="D16" s="26" t="s">
        <v>220</v>
      </c>
      <c r="E16" s="30">
        <v>76</v>
      </c>
      <c r="F16" s="36">
        <f>(E16/6)*12</f>
        <v>152</v>
      </c>
      <c r="G16" s="33"/>
    </row>
    <row r="17" spans="1:7" s="207" customFormat="1" ht="24.95" customHeight="1">
      <c r="A17" s="496"/>
      <c r="B17" s="498"/>
      <c r="C17" s="26" t="s">
        <v>219</v>
      </c>
      <c r="D17" s="26" t="s">
        <v>221</v>
      </c>
      <c r="E17" s="30">
        <v>10</v>
      </c>
      <c r="F17" s="380">
        <f>E17</f>
        <v>10</v>
      </c>
      <c r="G17" s="33"/>
    </row>
    <row r="18" spans="1:7" s="207" customFormat="1" ht="24.95" customHeight="1" thickBot="1">
      <c r="A18" s="26"/>
      <c r="B18" s="26" t="s">
        <v>39</v>
      </c>
      <c r="C18" s="26"/>
      <c r="D18" s="28"/>
      <c r="E18" s="30">
        <f>SUM(E16:E17)</f>
        <v>86</v>
      </c>
      <c r="F18" s="381">
        <f>SUM(F16:F17)</f>
        <v>162</v>
      </c>
      <c r="G18" s="33" t="s">
        <v>222</v>
      </c>
    </row>
  </sheetData>
  <mergeCells count="5">
    <mergeCell ref="A1:C1"/>
    <mergeCell ref="A7:C7"/>
    <mergeCell ref="A14:C14"/>
    <mergeCell ref="A16:A17"/>
    <mergeCell ref="B16:B17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37"/>
  <sheetViews>
    <sheetView tabSelected="1" topLeftCell="A118" workbookViewId="0">
      <selection activeCell="D127" sqref="D127"/>
    </sheetView>
  </sheetViews>
  <sheetFormatPr defaultRowHeight="16.5"/>
  <cols>
    <col min="1" max="1" width="9" style="38"/>
    <col min="2" max="2" width="11.625" style="38" customWidth="1"/>
    <col min="3" max="3" width="12.625" style="38" customWidth="1"/>
    <col min="4" max="4" width="11.625" style="38" customWidth="1"/>
    <col min="5" max="5" width="12.625" style="38" customWidth="1"/>
    <col min="6" max="6" width="11.625" style="38" customWidth="1"/>
    <col min="7" max="7" width="12.625" style="38" customWidth="1"/>
    <col min="8" max="8" width="11.625" style="38" customWidth="1"/>
    <col min="9" max="9" width="12.625" style="38" customWidth="1"/>
    <col min="10" max="10" width="11.625" style="38" customWidth="1"/>
    <col min="11" max="11" width="12.625" style="38" customWidth="1"/>
    <col min="12" max="12" width="13" style="38" customWidth="1"/>
    <col min="13" max="13" width="13.125" style="38" customWidth="1"/>
    <col min="14" max="15" width="11.125" style="38" customWidth="1"/>
    <col min="16" max="16" width="12.75" style="38" customWidth="1"/>
    <col min="17" max="17" width="11.75" style="38" customWidth="1"/>
    <col min="18" max="18" width="12" style="38" customWidth="1"/>
    <col min="19" max="19" width="14.25" style="38" customWidth="1"/>
    <col min="20" max="21" width="9" style="38"/>
    <col min="22" max="22" width="9.625" style="38" bestFit="1" customWidth="1"/>
    <col min="23" max="16384" width="9" style="38"/>
  </cols>
  <sheetData>
    <row r="1" spans="1:13" ht="38.25" customHeight="1">
      <c r="A1" s="37" t="s">
        <v>45</v>
      </c>
    </row>
    <row r="2" spans="1:13" ht="24.95" customHeight="1">
      <c r="A2" s="499" t="s">
        <v>46</v>
      </c>
      <c r="B2" s="500" t="s">
        <v>40</v>
      </c>
      <c r="C2" s="500"/>
      <c r="D2" s="500" t="s">
        <v>41</v>
      </c>
      <c r="E2" s="500"/>
      <c r="F2" s="499" t="s">
        <v>42</v>
      </c>
      <c r="G2" s="499"/>
      <c r="H2" s="499" t="s">
        <v>47</v>
      </c>
      <c r="I2" s="499"/>
      <c r="J2" s="501" t="s">
        <v>48</v>
      </c>
      <c r="K2" s="502"/>
    </row>
    <row r="3" spans="1:13" ht="24.95" customHeight="1">
      <c r="A3" s="499"/>
      <c r="B3" s="39" t="s">
        <v>49</v>
      </c>
      <c r="C3" s="39" t="s">
        <v>50</v>
      </c>
      <c r="D3" s="39" t="s">
        <v>49</v>
      </c>
      <c r="E3" s="39" t="s">
        <v>50</v>
      </c>
      <c r="F3" s="39" t="s">
        <v>49</v>
      </c>
      <c r="G3" s="39" t="s">
        <v>50</v>
      </c>
      <c r="H3" s="39" t="s">
        <v>49</v>
      </c>
      <c r="I3" s="39" t="s">
        <v>50</v>
      </c>
      <c r="J3" s="39" t="s">
        <v>49</v>
      </c>
      <c r="K3" s="39" t="s">
        <v>50</v>
      </c>
    </row>
    <row r="4" spans="1:13" ht="24.95" customHeight="1">
      <c r="A4" s="40">
        <v>2016.01</v>
      </c>
      <c r="B4" s="41">
        <v>2930056</v>
      </c>
      <c r="C4" s="41">
        <v>317258970</v>
      </c>
      <c r="D4" s="42">
        <v>239598</v>
      </c>
      <c r="E4" s="42">
        <v>25765750</v>
      </c>
      <c r="F4" s="43">
        <v>340455</v>
      </c>
      <c r="G4" s="43">
        <v>39014160</v>
      </c>
      <c r="H4" s="43">
        <v>29383</v>
      </c>
      <c r="I4" s="43">
        <v>3781950</v>
      </c>
      <c r="J4" s="43">
        <f>B4+D4+F4+H4</f>
        <v>3539492</v>
      </c>
      <c r="K4" s="43">
        <f>C4+E4+G4+I4</f>
        <v>385820830</v>
      </c>
      <c r="L4" s="45"/>
      <c r="M4" s="45"/>
    </row>
    <row r="5" spans="1:13" ht="24.95" customHeight="1">
      <c r="A5" s="40">
        <v>2016.02</v>
      </c>
      <c r="B5" s="41">
        <v>2447299</v>
      </c>
      <c r="C5" s="41">
        <v>269799570</v>
      </c>
      <c r="D5" s="42">
        <v>199315</v>
      </c>
      <c r="E5" s="42">
        <v>21995270</v>
      </c>
      <c r="F5" s="43">
        <v>281104</v>
      </c>
      <c r="G5" s="43">
        <v>33178350</v>
      </c>
      <c r="H5" s="43">
        <v>27194</v>
      </c>
      <c r="I5" s="43">
        <v>3585320</v>
      </c>
      <c r="J5" s="43">
        <f t="shared" ref="J5:K16" si="0">B5+D5+F5+H5</f>
        <v>2954912</v>
      </c>
      <c r="K5" s="43">
        <f t="shared" si="0"/>
        <v>328558510</v>
      </c>
      <c r="M5" s="45"/>
    </row>
    <row r="6" spans="1:13" ht="24.95" customHeight="1">
      <c r="A6" s="40">
        <v>2016.03</v>
      </c>
      <c r="B6" s="41">
        <v>2474110</v>
      </c>
      <c r="C6" s="41">
        <v>216262850</v>
      </c>
      <c r="D6" s="42">
        <v>187759</v>
      </c>
      <c r="E6" s="42">
        <v>16942820</v>
      </c>
      <c r="F6" s="43">
        <v>330859</v>
      </c>
      <c r="G6" s="43">
        <v>29694620</v>
      </c>
      <c r="H6" s="43">
        <v>1973</v>
      </c>
      <c r="I6" s="43">
        <v>1241420</v>
      </c>
      <c r="J6" s="43">
        <f t="shared" si="0"/>
        <v>2994701</v>
      </c>
      <c r="K6" s="43">
        <f t="shared" si="0"/>
        <v>264141710</v>
      </c>
      <c r="M6" s="45"/>
    </row>
    <row r="7" spans="1:13" ht="24.95" customHeight="1">
      <c r="A7" s="40">
        <v>2016.04</v>
      </c>
      <c r="B7" s="41">
        <v>1853892</v>
      </c>
      <c r="C7" s="41">
        <v>172487130</v>
      </c>
      <c r="D7" s="42">
        <v>136873</v>
      </c>
      <c r="E7" s="42">
        <v>13513360</v>
      </c>
      <c r="F7" s="43">
        <v>244534</v>
      </c>
      <c r="G7" s="43">
        <v>23945880</v>
      </c>
      <c r="H7" s="43">
        <v>19998</v>
      </c>
      <c r="I7" s="43">
        <v>2394470</v>
      </c>
      <c r="J7" s="43">
        <f t="shared" si="0"/>
        <v>2255297</v>
      </c>
      <c r="K7" s="43">
        <f t="shared" si="0"/>
        <v>212340840</v>
      </c>
      <c r="M7" s="45"/>
    </row>
    <row r="8" spans="1:13" ht="24.95" customHeight="1">
      <c r="A8" s="40">
        <v>2016.05</v>
      </c>
      <c r="B8" s="41">
        <v>1841118</v>
      </c>
      <c r="C8" s="41">
        <v>171482800</v>
      </c>
      <c r="D8" s="42">
        <v>147757</v>
      </c>
      <c r="E8" s="42">
        <v>14219180</v>
      </c>
      <c r="F8" s="43">
        <v>217337</v>
      </c>
      <c r="G8" s="43">
        <v>22487460</v>
      </c>
      <c r="H8" s="43">
        <v>21827</v>
      </c>
      <c r="I8" s="43">
        <v>2510590</v>
      </c>
      <c r="J8" s="43">
        <f t="shared" si="0"/>
        <v>2228039</v>
      </c>
      <c r="K8" s="43">
        <f t="shared" si="0"/>
        <v>210700030</v>
      </c>
      <c r="M8" s="45"/>
    </row>
    <row r="9" spans="1:13" ht="24.95" customHeight="1">
      <c r="A9" s="40">
        <v>2016.06</v>
      </c>
      <c r="B9" s="41">
        <v>2055019</v>
      </c>
      <c r="C9" s="41">
        <v>256915320</v>
      </c>
      <c r="D9" s="42">
        <v>189403</v>
      </c>
      <c r="E9" s="42">
        <v>23224390</v>
      </c>
      <c r="F9" s="43">
        <v>229080</v>
      </c>
      <c r="G9" s="43">
        <v>31244400</v>
      </c>
      <c r="H9" s="43">
        <v>17287</v>
      </c>
      <c r="I9" s="43">
        <v>2713530</v>
      </c>
      <c r="J9" s="43">
        <f t="shared" si="0"/>
        <v>2490789</v>
      </c>
      <c r="K9" s="43">
        <f t="shared" si="0"/>
        <v>314097640</v>
      </c>
      <c r="M9" s="45"/>
    </row>
    <row r="10" spans="1:13" ht="24.95" customHeight="1">
      <c r="A10" s="40">
        <v>2016.07</v>
      </c>
      <c r="B10" s="41">
        <v>2350444</v>
      </c>
      <c r="C10" s="41">
        <v>289151700</v>
      </c>
      <c r="D10" s="42">
        <v>227785</v>
      </c>
      <c r="E10" s="42">
        <v>26975480</v>
      </c>
      <c r="F10" s="43">
        <v>241286</v>
      </c>
      <c r="G10" s="43">
        <v>33002840</v>
      </c>
      <c r="H10" s="43">
        <v>13986</v>
      </c>
      <c r="I10" s="43">
        <v>2605860</v>
      </c>
      <c r="J10" s="43">
        <f t="shared" si="0"/>
        <v>2833501</v>
      </c>
      <c r="K10" s="43">
        <f t="shared" si="0"/>
        <v>351735880</v>
      </c>
      <c r="M10" s="45"/>
    </row>
    <row r="11" spans="1:13" ht="24.95" customHeight="1">
      <c r="A11" s="40">
        <v>2016.08</v>
      </c>
      <c r="B11" s="41">
        <v>2529733</v>
      </c>
      <c r="C11" s="41">
        <v>311591760</v>
      </c>
      <c r="D11" s="42">
        <v>254731</v>
      </c>
      <c r="E11" s="42">
        <v>29841340</v>
      </c>
      <c r="F11" s="43">
        <v>288047</v>
      </c>
      <c r="G11" s="43">
        <v>38364150</v>
      </c>
      <c r="H11" s="43">
        <v>42750</v>
      </c>
      <c r="I11" s="43">
        <v>5732220</v>
      </c>
      <c r="J11" s="43">
        <f t="shared" si="0"/>
        <v>3115261</v>
      </c>
      <c r="K11" s="43">
        <f t="shared" si="0"/>
        <v>385529470</v>
      </c>
      <c r="M11" s="45"/>
    </row>
    <row r="12" spans="1:13" ht="24.95" customHeight="1">
      <c r="A12" s="40">
        <v>2016.09</v>
      </c>
      <c r="B12" s="41">
        <v>1999449</v>
      </c>
      <c r="C12" s="41">
        <v>182983950</v>
      </c>
      <c r="D12" s="42">
        <v>192937</v>
      </c>
      <c r="E12" s="42">
        <v>17246930</v>
      </c>
      <c r="F12" s="43">
        <v>241306</v>
      </c>
      <c r="G12" s="43">
        <v>24357850</v>
      </c>
      <c r="H12" s="43">
        <v>44035</v>
      </c>
      <c r="I12" s="43">
        <v>4564700</v>
      </c>
      <c r="J12" s="43">
        <f t="shared" si="0"/>
        <v>2477727</v>
      </c>
      <c r="K12" s="43">
        <f t="shared" si="0"/>
        <v>229153430</v>
      </c>
      <c r="M12" s="45"/>
    </row>
    <row r="13" spans="1:13" ht="24.95" customHeight="1">
      <c r="A13" s="44">
        <v>2016.1</v>
      </c>
      <c r="B13" s="41">
        <v>1809549</v>
      </c>
      <c r="C13" s="41">
        <v>169114960</v>
      </c>
      <c r="D13" s="42">
        <v>162469</v>
      </c>
      <c r="E13" s="42">
        <v>15171540</v>
      </c>
      <c r="F13" s="43">
        <v>220322</v>
      </c>
      <c r="G13" s="43">
        <v>22570900</v>
      </c>
      <c r="H13" s="43">
        <v>43099</v>
      </c>
      <c r="I13" s="43">
        <v>4109500</v>
      </c>
      <c r="J13" s="43">
        <f t="shared" si="0"/>
        <v>2235439</v>
      </c>
      <c r="K13" s="43">
        <f t="shared" si="0"/>
        <v>210966900</v>
      </c>
      <c r="M13" s="45"/>
    </row>
    <row r="14" spans="1:13" ht="24.95" customHeight="1">
      <c r="A14" s="40">
        <v>2016.11</v>
      </c>
      <c r="B14" s="41">
        <v>2348607</v>
      </c>
      <c r="C14" s="41">
        <v>269096820</v>
      </c>
      <c r="D14" s="42">
        <v>176143</v>
      </c>
      <c r="E14" s="42">
        <v>20758650</v>
      </c>
      <c r="F14" s="43">
        <v>285297</v>
      </c>
      <c r="G14" s="43">
        <v>33801120</v>
      </c>
      <c r="H14" s="43">
        <v>31777</v>
      </c>
      <c r="I14" s="43">
        <v>3651750</v>
      </c>
      <c r="J14" s="43">
        <f t="shared" si="0"/>
        <v>2841824</v>
      </c>
      <c r="K14" s="43">
        <f t="shared" si="0"/>
        <v>327308340</v>
      </c>
      <c r="M14" s="45"/>
    </row>
    <row r="15" spans="1:13" ht="24.95" customHeight="1">
      <c r="A15" s="40">
        <v>2016.12</v>
      </c>
      <c r="B15" s="41">
        <v>2846769</v>
      </c>
      <c r="C15" s="41">
        <v>314602270</v>
      </c>
      <c r="D15" s="42">
        <v>227593</v>
      </c>
      <c r="E15" s="42">
        <v>25324200</v>
      </c>
      <c r="F15" s="43">
        <v>332965</v>
      </c>
      <c r="G15" s="43">
        <v>38265040</v>
      </c>
      <c r="H15" s="43">
        <v>29718</v>
      </c>
      <c r="I15" s="43">
        <v>3779730</v>
      </c>
      <c r="J15" s="43">
        <f t="shared" si="0"/>
        <v>3437045</v>
      </c>
      <c r="K15" s="43">
        <f t="shared" si="0"/>
        <v>381971240</v>
      </c>
      <c r="M15" s="45"/>
    </row>
    <row r="16" spans="1:13" ht="24.95" customHeight="1">
      <c r="A16" s="40" t="s">
        <v>43</v>
      </c>
      <c r="B16" s="43">
        <f>SUM(B4:B15)</f>
        <v>27486045</v>
      </c>
      <c r="C16" s="43">
        <f t="shared" ref="C16:I16" si="1">SUM(C4:C15)</f>
        <v>2940748100</v>
      </c>
      <c r="D16" s="43">
        <f t="shared" si="1"/>
        <v>2342363</v>
      </c>
      <c r="E16" s="43">
        <f t="shared" si="1"/>
        <v>250978910</v>
      </c>
      <c r="F16" s="43">
        <f t="shared" si="1"/>
        <v>3252592</v>
      </c>
      <c r="G16" s="43">
        <f t="shared" si="1"/>
        <v>369926770</v>
      </c>
      <c r="H16" s="43">
        <f t="shared" si="1"/>
        <v>323027</v>
      </c>
      <c r="I16" s="43">
        <f t="shared" si="1"/>
        <v>40671040</v>
      </c>
      <c r="J16" s="43">
        <f t="shared" si="0"/>
        <v>33404027</v>
      </c>
      <c r="K16" s="43">
        <f t="shared" si="0"/>
        <v>3602324820</v>
      </c>
      <c r="L16" s="258">
        <f>K16/J16</f>
        <v>107.84103425613924</v>
      </c>
      <c r="M16" s="45"/>
    </row>
    <row r="18" spans="1:22" ht="38.25" customHeight="1">
      <c r="A18" s="37" t="s">
        <v>51</v>
      </c>
      <c r="M18" s="45"/>
    </row>
    <row r="19" spans="1:22" ht="24.95" customHeight="1">
      <c r="A19" s="499" t="s">
        <v>46</v>
      </c>
      <c r="B19" s="500" t="s">
        <v>40</v>
      </c>
      <c r="C19" s="500"/>
      <c r="D19" s="500" t="s">
        <v>41</v>
      </c>
      <c r="E19" s="500"/>
      <c r="F19" s="499" t="s">
        <v>42</v>
      </c>
      <c r="G19" s="499"/>
      <c r="H19" s="499" t="s">
        <v>47</v>
      </c>
      <c r="I19" s="499"/>
      <c r="J19" s="501" t="s">
        <v>48</v>
      </c>
      <c r="K19" s="502"/>
    </row>
    <row r="20" spans="1:22" ht="24.95" customHeight="1">
      <c r="A20" s="499"/>
      <c r="B20" s="39" t="s">
        <v>49</v>
      </c>
      <c r="C20" s="39" t="s">
        <v>50</v>
      </c>
      <c r="D20" s="39" t="s">
        <v>49</v>
      </c>
      <c r="E20" s="39" t="s">
        <v>50</v>
      </c>
      <c r="F20" s="39" t="s">
        <v>49</v>
      </c>
      <c r="G20" s="39" t="s">
        <v>50</v>
      </c>
      <c r="H20" s="39" t="s">
        <v>49</v>
      </c>
      <c r="I20" s="39" t="s">
        <v>50</v>
      </c>
      <c r="J20" s="39" t="s">
        <v>49</v>
      </c>
      <c r="K20" s="39" t="s">
        <v>50</v>
      </c>
      <c r="L20" s="45"/>
    </row>
    <row r="21" spans="1:22" ht="24.95" customHeight="1">
      <c r="A21" s="40">
        <v>2017.01</v>
      </c>
      <c r="B21" s="41">
        <v>2766659</v>
      </c>
      <c r="C21" s="41">
        <v>300045860</v>
      </c>
      <c r="D21" s="42">
        <v>218983</v>
      </c>
      <c r="E21" s="42">
        <v>23573280</v>
      </c>
      <c r="F21" s="43">
        <v>292063</v>
      </c>
      <c r="G21" s="43">
        <v>34784320</v>
      </c>
      <c r="H21" s="43">
        <v>32587</v>
      </c>
      <c r="I21" s="43">
        <v>4045210</v>
      </c>
      <c r="J21" s="43">
        <f>B21+D21+F21+H21</f>
        <v>3310292</v>
      </c>
      <c r="K21" s="43">
        <f>C21+E21+G21+I21</f>
        <v>362448670</v>
      </c>
      <c r="L21" s="45"/>
      <c r="N21" s="45"/>
      <c r="O21" s="45"/>
      <c r="P21" s="45"/>
      <c r="Q21" s="45"/>
      <c r="R21" s="45"/>
      <c r="S21" s="45"/>
      <c r="T21" s="45"/>
      <c r="U21" s="45"/>
      <c r="V21" s="45"/>
    </row>
    <row r="22" spans="1:22" ht="24.95" customHeight="1">
      <c r="A22" s="40">
        <v>2017.02</v>
      </c>
      <c r="B22" s="41">
        <v>2382139</v>
      </c>
      <c r="C22" s="41">
        <v>271678020</v>
      </c>
      <c r="D22" s="42">
        <v>185827</v>
      </c>
      <c r="E22" s="42">
        <v>21302980</v>
      </c>
      <c r="F22" s="43">
        <v>269542</v>
      </c>
      <c r="G22" s="43">
        <v>33486450</v>
      </c>
      <c r="H22" s="43">
        <v>34070</v>
      </c>
      <c r="I22" s="43">
        <v>4186480</v>
      </c>
      <c r="J22" s="43">
        <f t="shared" ref="J22:J33" si="2">B22+D22+F22+H22</f>
        <v>2871578</v>
      </c>
      <c r="K22" s="43">
        <f t="shared" ref="K22:K33" si="3">C22+E22+G22+I22</f>
        <v>330653930</v>
      </c>
      <c r="L22" s="45"/>
    </row>
    <row r="23" spans="1:22" ht="24.95" customHeight="1">
      <c r="A23" s="40">
        <v>2017.03</v>
      </c>
      <c r="B23" s="41">
        <v>2557216</v>
      </c>
      <c r="C23" s="41">
        <v>222066330</v>
      </c>
      <c r="D23" s="42">
        <v>191137</v>
      </c>
      <c r="E23" s="42">
        <v>17115470</v>
      </c>
      <c r="F23" s="43">
        <v>341865</v>
      </c>
      <c r="G23" s="43">
        <v>30536490</v>
      </c>
      <c r="H23" s="43">
        <v>7063</v>
      </c>
      <c r="I23" s="43">
        <v>1510790</v>
      </c>
      <c r="J23" s="43">
        <f t="shared" si="2"/>
        <v>3097281</v>
      </c>
      <c r="K23" s="43">
        <f t="shared" si="3"/>
        <v>271229080</v>
      </c>
      <c r="L23" s="45"/>
    </row>
    <row r="24" spans="1:22" ht="24.95" customHeight="1">
      <c r="A24" s="40">
        <v>2017.04</v>
      </c>
      <c r="B24" s="41">
        <v>1817044</v>
      </c>
      <c r="C24" s="41">
        <v>169861530</v>
      </c>
      <c r="D24" s="42">
        <v>141121</v>
      </c>
      <c r="E24" s="42">
        <v>13770650</v>
      </c>
      <c r="F24" s="43">
        <v>246319</v>
      </c>
      <c r="G24" s="43">
        <v>24157410</v>
      </c>
      <c r="H24" s="43">
        <v>16286</v>
      </c>
      <c r="I24" s="43">
        <v>2090120</v>
      </c>
      <c r="J24" s="43">
        <f t="shared" si="2"/>
        <v>2220770</v>
      </c>
      <c r="K24" s="43">
        <f t="shared" si="3"/>
        <v>209879710</v>
      </c>
      <c r="L24" s="45"/>
    </row>
    <row r="25" spans="1:22" ht="24.95" customHeight="1">
      <c r="A25" s="40">
        <v>2017.05</v>
      </c>
      <c r="B25" s="41">
        <v>1810368</v>
      </c>
      <c r="C25" s="41">
        <v>169952670</v>
      </c>
      <c r="D25" s="42">
        <v>162997</v>
      </c>
      <c r="E25" s="42">
        <v>15253800</v>
      </c>
      <c r="F25" s="43">
        <v>226736</v>
      </c>
      <c r="G25" s="43">
        <v>23214240</v>
      </c>
      <c r="H25" s="43">
        <v>19019</v>
      </c>
      <c r="I25" s="43">
        <v>2277920</v>
      </c>
      <c r="J25" s="43">
        <f t="shared" si="2"/>
        <v>2219120</v>
      </c>
      <c r="K25" s="43">
        <f t="shared" si="3"/>
        <v>210698630</v>
      </c>
      <c r="L25" s="45"/>
    </row>
    <row r="26" spans="1:22" ht="24.95" customHeight="1">
      <c r="A26" s="40">
        <v>2017.06</v>
      </c>
      <c r="B26" s="41">
        <v>2080228</v>
      </c>
      <c r="C26" s="41">
        <v>260080100</v>
      </c>
      <c r="D26" s="42">
        <v>192365</v>
      </c>
      <c r="E26" s="42">
        <v>23518900</v>
      </c>
      <c r="F26" s="43">
        <v>239417</v>
      </c>
      <c r="G26" s="43">
        <v>32437070</v>
      </c>
      <c r="H26" s="43">
        <v>21647</v>
      </c>
      <c r="I26" s="43">
        <v>3015180</v>
      </c>
      <c r="J26" s="43">
        <f t="shared" si="2"/>
        <v>2533657</v>
      </c>
      <c r="K26" s="43">
        <f t="shared" si="3"/>
        <v>319051250</v>
      </c>
      <c r="L26" s="45"/>
    </row>
    <row r="27" spans="1:22" ht="24.95" customHeight="1">
      <c r="A27" s="40">
        <v>2017.07</v>
      </c>
      <c r="B27" s="41">
        <v>2603795</v>
      </c>
      <c r="C27" s="41">
        <v>316232050</v>
      </c>
      <c r="D27" s="42">
        <v>231528</v>
      </c>
      <c r="E27" s="42">
        <v>27231590</v>
      </c>
      <c r="F27" s="43">
        <v>262866</v>
      </c>
      <c r="G27" s="43">
        <v>35785030</v>
      </c>
      <c r="H27" s="43">
        <v>18860</v>
      </c>
      <c r="I27" s="43">
        <v>3058230</v>
      </c>
      <c r="J27" s="43">
        <f t="shared" si="2"/>
        <v>3117049</v>
      </c>
      <c r="K27" s="43">
        <f t="shared" si="3"/>
        <v>382306900</v>
      </c>
      <c r="L27" s="45"/>
    </row>
    <row r="28" spans="1:22" ht="24.95" customHeight="1">
      <c r="A28" s="40">
        <v>2017.08</v>
      </c>
      <c r="B28" s="41">
        <v>2589997</v>
      </c>
      <c r="C28" s="41">
        <v>317198160</v>
      </c>
      <c r="D28" s="42">
        <v>248979</v>
      </c>
      <c r="E28" s="42">
        <v>29308300</v>
      </c>
      <c r="F28" s="43">
        <v>283182</v>
      </c>
      <c r="G28" s="43">
        <v>38360410</v>
      </c>
      <c r="H28" s="43">
        <v>37516</v>
      </c>
      <c r="I28" s="43">
        <v>5135030</v>
      </c>
      <c r="J28" s="43">
        <f t="shared" si="2"/>
        <v>3159674</v>
      </c>
      <c r="K28" s="43">
        <f t="shared" si="3"/>
        <v>390001900</v>
      </c>
      <c r="L28" s="45"/>
    </row>
    <row r="29" spans="1:22" ht="24.95" customHeight="1">
      <c r="A29" s="40">
        <v>2017.09</v>
      </c>
      <c r="B29" s="41">
        <v>2133730</v>
      </c>
      <c r="C29" s="41">
        <v>194960460</v>
      </c>
      <c r="D29" s="42">
        <v>190372</v>
      </c>
      <c r="E29" s="42">
        <v>17324050</v>
      </c>
      <c r="F29" s="43">
        <v>249419</v>
      </c>
      <c r="G29" s="43">
        <v>25321780</v>
      </c>
      <c r="H29" s="43">
        <v>42995</v>
      </c>
      <c r="I29" s="43">
        <v>4696330</v>
      </c>
      <c r="J29" s="43">
        <f t="shared" si="2"/>
        <v>2616516</v>
      </c>
      <c r="K29" s="43">
        <f t="shared" si="3"/>
        <v>242302620</v>
      </c>
      <c r="L29" s="45"/>
      <c r="M29" s="73" t="s">
        <v>87</v>
      </c>
    </row>
    <row r="30" spans="1:22" ht="24.95" customHeight="1">
      <c r="A30" s="75" t="s">
        <v>88</v>
      </c>
      <c r="B30" s="41">
        <v>1767873</v>
      </c>
      <c r="C30" s="41">
        <v>162638510</v>
      </c>
      <c r="D30" s="42">
        <v>152199</v>
      </c>
      <c r="E30" s="42">
        <v>14155290</v>
      </c>
      <c r="F30" s="43">
        <v>208458</v>
      </c>
      <c r="G30" s="43">
        <v>21503160</v>
      </c>
      <c r="H30" s="43">
        <v>28181</v>
      </c>
      <c r="I30" s="43">
        <v>3183410</v>
      </c>
      <c r="J30" s="43">
        <f t="shared" si="2"/>
        <v>2156711</v>
      </c>
      <c r="K30" s="43">
        <f t="shared" si="3"/>
        <v>201480370</v>
      </c>
      <c r="L30" s="45"/>
    </row>
    <row r="31" spans="1:22" ht="24.95" customHeight="1">
      <c r="A31" s="40">
        <v>2017.11</v>
      </c>
      <c r="B31" s="41">
        <v>2301388</v>
      </c>
      <c r="C31" s="41">
        <v>265433670</v>
      </c>
      <c r="D31" s="42">
        <v>165143</v>
      </c>
      <c r="E31" s="42">
        <v>19781040</v>
      </c>
      <c r="F31" s="43">
        <v>303274</v>
      </c>
      <c r="G31" s="43">
        <v>35295750</v>
      </c>
      <c r="H31" s="43">
        <v>23814</v>
      </c>
      <c r="I31" s="43">
        <v>3005780</v>
      </c>
      <c r="J31" s="43">
        <f t="shared" si="2"/>
        <v>2793619</v>
      </c>
      <c r="K31" s="43">
        <f t="shared" si="3"/>
        <v>323516240</v>
      </c>
      <c r="L31" s="45"/>
    </row>
    <row r="32" spans="1:22" ht="24.95" customHeight="1">
      <c r="A32" s="40">
        <v>2017.12</v>
      </c>
      <c r="B32" s="41">
        <v>3012426</v>
      </c>
      <c r="C32" s="41">
        <v>326594420</v>
      </c>
      <c r="D32" s="42">
        <v>250448</v>
      </c>
      <c r="E32" s="42">
        <v>26727010</v>
      </c>
      <c r="F32" s="43">
        <v>386176</v>
      </c>
      <c r="G32" s="43">
        <v>42692970</v>
      </c>
      <c r="H32" s="43">
        <v>18209</v>
      </c>
      <c r="I32" s="43">
        <v>2777370</v>
      </c>
      <c r="J32" s="43">
        <f t="shared" si="2"/>
        <v>3667259</v>
      </c>
      <c r="K32" s="43">
        <f t="shared" si="3"/>
        <v>398791770</v>
      </c>
      <c r="L32" s="45"/>
    </row>
    <row r="33" spans="1:22" ht="24.95" customHeight="1">
      <c r="A33" s="40" t="s">
        <v>43</v>
      </c>
      <c r="B33" s="43">
        <f>SUM(B21:B32)</f>
        <v>27822863</v>
      </c>
      <c r="C33" s="43">
        <f t="shared" ref="C33:I33" si="4">SUM(C21:C32)</f>
        <v>2976741780</v>
      </c>
      <c r="D33" s="43">
        <f t="shared" si="4"/>
        <v>2331099</v>
      </c>
      <c r="E33" s="43">
        <f t="shared" si="4"/>
        <v>249062360</v>
      </c>
      <c r="F33" s="43">
        <f t="shared" si="4"/>
        <v>3309317</v>
      </c>
      <c r="G33" s="43">
        <f t="shared" si="4"/>
        <v>377575080</v>
      </c>
      <c r="H33" s="43">
        <f t="shared" si="4"/>
        <v>300247</v>
      </c>
      <c r="I33" s="43">
        <f t="shared" si="4"/>
        <v>38981850</v>
      </c>
      <c r="J33" s="43">
        <f t="shared" si="2"/>
        <v>33763526</v>
      </c>
      <c r="K33" s="43">
        <f t="shared" si="3"/>
        <v>3642361070</v>
      </c>
      <c r="L33" s="45">
        <f>K33/J33</f>
        <v>107.87857494504573</v>
      </c>
    </row>
    <row r="34" spans="1:22" s="70" customFormat="1" ht="13.5">
      <c r="A34" s="71" t="s">
        <v>86</v>
      </c>
      <c r="B34" s="72">
        <v>6953</v>
      </c>
      <c r="C34" s="72"/>
      <c r="D34" s="72">
        <v>579</v>
      </c>
      <c r="E34" s="72"/>
      <c r="F34" s="72">
        <v>1034</v>
      </c>
      <c r="G34" s="72"/>
      <c r="H34" s="72">
        <v>162</v>
      </c>
      <c r="I34" s="72"/>
      <c r="J34" s="72"/>
      <c r="K34" s="72"/>
    </row>
    <row r="35" spans="1:22" s="76" customFormat="1" ht="13.5">
      <c r="B35" s="76" t="s">
        <v>89</v>
      </c>
      <c r="D35" s="76" t="s">
        <v>91</v>
      </c>
      <c r="E35" s="77"/>
      <c r="F35" s="76" t="s">
        <v>91</v>
      </c>
    </row>
    <row r="36" spans="1:22">
      <c r="F36" s="45"/>
      <c r="G36" s="45"/>
      <c r="I36" s="45"/>
    </row>
    <row r="37" spans="1:22">
      <c r="E37" s="69"/>
      <c r="F37" s="4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6"/>
    </row>
    <row r="38" spans="1:22" ht="38.25" customHeight="1">
      <c r="A38" s="37" t="s">
        <v>135</v>
      </c>
      <c r="M38" s="45"/>
    </row>
    <row r="39" spans="1:22" ht="24.95" customHeight="1">
      <c r="A39" s="499" t="s">
        <v>46</v>
      </c>
      <c r="B39" s="500" t="s">
        <v>40</v>
      </c>
      <c r="C39" s="500"/>
      <c r="D39" s="500" t="s">
        <v>41</v>
      </c>
      <c r="E39" s="500"/>
      <c r="F39" s="499" t="s">
        <v>42</v>
      </c>
      <c r="G39" s="499"/>
      <c r="H39" s="499" t="s">
        <v>47</v>
      </c>
      <c r="I39" s="499"/>
      <c r="J39" s="501" t="s">
        <v>48</v>
      </c>
      <c r="K39" s="502"/>
    </row>
    <row r="40" spans="1:22" ht="24.95" customHeight="1">
      <c r="A40" s="499"/>
      <c r="B40" s="153" t="s">
        <v>49</v>
      </c>
      <c r="C40" s="153" t="s">
        <v>50</v>
      </c>
      <c r="D40" s="153" t="s">
        <v>49</v>
      </c>
      <c r="E40" s="153" t="s">
        <v>50</v>
      </c>
      <c r="F40" s="153" t="s">
        <v>49</v>
      </c>
      <c r="G40" s="153" t="s">
        <v>50</v>
      </c>
      <c r="H40" s="153" t="s">
        <v>49</v>
      </c>
      <c r="I40" s="153" t="s">
        <v>50</v>
      </c>
      <c r="J40" s="153" t="s">
        <v>49</v>
      </c>
      <c r="K40" s="153" t="s">
        <v>50</v>
      </c>
      <c r="L40" s="45"/>
    </row>
    <row r="41" spans="1:22" ht="24.95" customHeight="1">
      <c r="A41" s="40">
        <v>2018.01</v>
      </c>
      <c r="B41" s="41">
        <v>3076419</v>
      </c>
      <c r="C41" s="41">
        <v>337642810</v>
      </c>
      <c r="D41" s="42">
        <v>234567</v>
      </c>
      <c r="E41" s="42">
        <v>25657030</v>
      </c>
      <c r="F41" s="43">
        <v>327252</v>
      </c>
      <c r="G41" s="43">
        <v>39109280</v>
      </c>
      <c r="H41" s="43">
        <v>26755</v>
      </c>
      <c r="I41" s="43">
        <v>3567700</v>
      </c>
      <c r="J41" s="43">
        <f>B41+D41+F41+H41</f>
        <v>3664993</v>
      </c>
      <c r="K41" s="43">
        <f>C41+E41+G41+I41</f>
        <v>405976820</v>
      </c>
      <c r="L41" s="45"/>
      <c r="N41" s="45"/>
      <c r="O41" s="45"/>
      <c r="P41" s="45"/>
      <c r="Q41" s="45"/>
      <c r="R41" s="45"/>
      <c r="S41" s="45"/>
      <c r="T41" s="45"/>
      <c r="U41" s="45"/>
      <c r="V41" s="45"/>
    </row>
    <row r="42" spans="1:22" ht="24.95" customHeight="1">
      <c r="A42" s="40">
        <v>2018.02</v>
      </c>
      <c r="B42" s="41">
        <v>2544536</v>
      </c>
      <c r="C42" s="41">
        <v>280256480</v>
      </c>
      <c r="D42" s="42">
        <v>190828</v>
      </c>
      <c r="E42" s="42">
        <v>21216100</v>
      </c>
      <c r="F42" s="43">
        <v>270886</v>
      </c>
      <c r="G42" s="43">
        <v>32899710</v>
      </c>
      <c r="H42" s="43">
        <v>29329</v>
      </c>
      <c r="I42" s="43">
        <v>3778780</v>
      </c>
      <c r="J42" s="43">
        <f t="shared" ref="J42:J53" si="5">B42+D42+F42+H42</f>
        <v>3035579</v>
      </c>
      <c r="K42" s="43">
        <f>C42+E42+G42+I42</f>
        <v>338151070</v>
      </c>
      <c r="L42" s="45"/>
    </row>
    <row r="43" spans="1:22" ht="24.95" customHeight="1">
      <c r="A43" s="40">
        <v>2018.03</v>
      </c>
      <c r="B43" s="41">
        <v>2456186</v>
      </c>
      <c r="C43" s="41">
        <v>217094480</v>
      </c>
      <c r="D43" s="42">
        <v>184782</v>
      </c>
      <c r="E43" s="42">
        <v>16689730</v>
      </c>
      <c r="F43" s="42">
        <v>318565</v>
      </c>
      <c r="G43" s="43">
        <v>29167510</v>
      </c>
      <c r="H43" s="43">
        <v>3593</v>
      </c>
      <c r="I43" s="38">
        <v>1325690</v>
      </c>
      <c r="J43" s="43">
        <f t="shared" si="5"/>
        <v>2963126</v>
      </c>
      <c r="K43" s="43">
        <f t="shared" ref="K43:K52" si="6">C43+E43+G43+I43</f>
        <v>264277410</v>
      </c>
      <c r="L43" s="45"/>
    </row>
    <row r="44" spans="1:22" ht="24.95" customHeight="1">
      <c r="A44" s="40">
        <v>2018.04</v>
      </c>
      <c r="B44" s="41">
        <v>1813089</v>
      </c>
      <c r="C44" s="41">
        <v>172779260</v>
      </c>
      <c r="D44" s="42">
        <v>149820</v>
      </c>
      <c r="E44" s="42">
        <v>14357370</v>
      </c>
      <c r="F44" s="43">
        <v>230209</v>
      </c>
      <c r="G44" s="43">
        <v>23052840</v>
      </c>
      <c r="H44" s="43">
        <v>18990</v>
      </c>
      <c r="I44" s="43">
        <v>2311400</v>
      </c>
      <c r="J44" s="43">
        <f t="shared" si="5"/>
        <v>2212108</v>
      </c>
      <c r="K44" s="43">
        <f t="shared" si="6"/>
        <v>212500870</v>
      </c>
      <c r="L44" s="45"/>
    </row>
    <row r="45" spans="1:22" ht="24.95" customHeight="1">
      <c r="A45" s="40">
        <v>2018.05</v>
      </c>
      <c r="B45" s="41">
        <v>1857472</v>
      </c>
      <c r="C45" s="41">
        <v>175083370</v>
      </c>
      <c r="D45" s="42">
        <v>169403</v>
      </c>
      <c r="E45" s="154">
        <v>15615650</v>
      </c>
      <c r="F45" s="43">
        <v>218158</v>
      </c>
      <c r="G45" s="43">
        <v>22456900</v>
      </c>
      <c r="H45" s="43">
        <v>17903</v>
      </c>
      <c r="I45" s="43">
        <v>2237500</v>
      </c>
      <c r="J45" s="43">
        <f t="shared" si="5"/>
        <v>2262936</v>
      </c>
      <c r="K45" s="43">
        <f>C45+F43+G45+I45</f>
        <v>200096335</v>
      </c>
      <c r="L45" s="45"/>
    </row>
    <row r="46" spans="1:22" ht="24.95" customHeight="1">
      <c r="A46" s="40">
        <v>2018.06</v>
      </c>
      <c r="B46" s="41">
        <v>2105711</v>
      </c>
      <c r="C46" s="41">
        <v>257897430</v>
      </c>
      <c r="D46" s="42">
        <v>195993</v>
      </c>
      <c r="E46" s="42">
        <v>23259030</v>
      </c>
      <c r="F46" s="43">
        <v>226883</v>
      </c>
      <c r="G46" s="43">
        <v>30531200</v>
      </c>
      <c r="H46" s="43">
        <v>16049</v>
      </c>
      <c r="I46" s="43">
        <v>2708970</v>
      </c>
      <c r="J46" s="43">
        <f t="shared" si="5"/>
        <v>2544636</v>
      </c>
      <c r="K46" s="43">
        <f t="shared" si="6"/>
        <v>314396630</v>
      </c>
      <c r="L46" s="45"/>
    </row>
    <row r="47" spans="1:22" ht="24.95" customHeight="1">
      <c r="A47" s="40">
        <v>2018.07</v>
      </c>
      <c r="B47" s="41">
        <v>2570603</v>
      </c>
      <c r="C47" s="41">
        <v>316315850</v>
      </c>
      <c r="D47" s="42">
        <v>236078</v>
      </c>
      <c r="E47" s="42">
        <v>28029380</v>
      </c>
      <c r="F47" s="43">
        <v>256510</v>
      </c>
      <c r="G47" s="43">
        <v>35309140</v>
      </c>
      <c r="H47" s="43">
        <v>15394</v>
      </c>
      <c r="I47" s="43">
        <v>2485460</v>
      </c>
      <c r="J47" s="43">
        <f t="shared" si="5"/>
        <v>3078585</v>
      </c>
      <c r="K47" s="43">
        <f t="shared" si="6"/>
        <v>382139830</v>
      </c>
      <c r="L47" s="45"/>
    </row>
    <row r="48" spans="1:22" ht="24.95" customHeight="1">
      <c r="A48" s="40">
        <v>2018.08</v>
      </c>
      <c r="B48" s="41">
        <v>2574867</v>
      </c>
      <c r="C48" s="41">
        <v>318127910</v>
      </c>
      <c r="D48" s="42">
        <v>253174</v>
      </c>
      <c r="E48" s="42">
        <v>29773420</v>
      </c>
      <c r="F48" s="43">
        <v>275971</v>
      </c>
      <c r="G48" s="43">
        <v>37333850</v>
      </c>
      <c r="H48" s="43">
        <v>43686</v>
      </c>
      <c r="I48" s="43">
        <v>5828660</v>
      </c>
      <c r="J48" s="43">
        <f t="shared" si="5"/>
        <v>3147698</v>
      </c>
      <c r="K48" s="43">
        <f t="shared" si="6"/>
        <v>391063840</v>
      </c>
      <c r="L48" s="45"/>
    </row>
    <row r="49" spans="1:22" ht="24.95" customHeight="1">
      <c r="A49" s="40">
        <v>2018.09</v>
      </c>
      <c r="B49" s="41">
        <v>2038338</v>
      </c>
      <c r="C49" s="41">
        <v>186330340</v>
      </c>
      <c r="D49" s="42">
        <v>186307</v>
      </c>
      <c r="E49" s="42">
        <v>16612230</v>
      </c>
      <c r="F49" s="43">
        <v>223141</v>
      </c>
      <c r="G49" s="43">
        <v>22952380</v>
      </c>
      <c r="H49" s="43">
        <v>39560</v>
      </c>
      <c r="I49" s="43">
        <v>4187540</v>
      </c>
      <c r="J49" s="43">
        <f t="shared" si="5"/>
        <v>2487346</v>
      </c>
      <c r="K49" s="43">
        <f t="shared" si="6"/>
        <v>230082490</v>
      </c>
      <c r="L49" s="45"/>
      <c r="M49" s="73"/>
    </row>
    <row r="50" spans="1:22" ht="24.95" customHeight="1">
      <c r="A50" s="75" t="s">
        <v>136</v>
      </c>
      <c r="B50" s="41">
        <v>1880152</v>
      </c>
      <c r="C50" s="41">
        <v>176319900</v>
      </c>
      <c r="D50" s="42">
        <v>158229</v>
      </c>
      <c r="E50" s="42">
        <v>14850320</v>
      </c>
      <c r="F50" s="43">
        <v>219310</v>
      </c>
      <c r="G50" s="43">
        <v>22482030</v>
      </c>
      <c r="H50" s="43">
        <v>33991</v>
      </c>
      <c r="I50" s="43">
        <v>3295090</v>
      </c>
      <c r="J50" s="43">
        <f t="shared" si="5"/>
        <v>2291682</v>
      </c>
      <c r="K50" s="43">
        <f t="shared" si="6"/>
        <v>216947340</v>
      </c>
      <c r="L50" s="45"/>
    </row>
    <row r="51" spans="1:22" ht="24.95" customHeight="1">
      <c r="A51" s="40">
        <v>2018.11</v>
      </c>
      <c r="B51" s="41">
        <v>2352776</v>
      </c>
      <c r="C51" s="41">
        <v>270890130</v>
      </c>
      <c r="D51" s="42">
        <v>172124</v>
      </c>
      <c r="E51" s="42">
        <v>20281690</v>
      </c>
      <c r="F51" s="43">
        <v>271181</v>
      </c>
      <c r="G51" s="43">
        <v>32164070</v>
      </c>
      <c r="H51" s="43">
        <v>33178</v>
      </c>
      <c r="I51" s="43">
        <v>3763860</v>
      </c>
      <c r="J51" s="43">
        <f t="shared" si="5"/>
        <v>2829259</v>
      </c>
      <c r="K51" s="43">
        <f t="shared" si="6"/>
        <v>327099750</v>
      </c>
      <c r="L51" s="45"/>
    </row>
    <row r="52" spans="1:22" ht="24.95" customHeight="1">
      <c r="A52" s="40">
        <v>2018.12</v>
      </c>
      <c r="B52" s="41">
        <v>2963505</v>
      </c>
      <c r="C52" s="41">
        <v>318921840</v>
      </c>
      <c r="D52" s="42">
        <v>223460</v>
      </c>
      <c r="E52" s="42">
        <v>24372370</v>
      </c>
      <c r="F52" s="43">
        <v>343434</v>
      </c>
      <c r="G52" s="43">
        <v>38645110</v>
      </c>
      <c r="H52" s="43">
        <v>32090</v>
      </c>
      <c r="I52" s="43">
        <v>3991870</v>
      </c>
      <c r="J52" s="43">
        <f t="shared" si="5"/>
        <v>3562489</v>
      </c>
      <c r="K52" s="43">
        <f t="shared" si="6"/>
        <v>385931190</v>
      </c>
      <c r="L52" s="45"/>
    </row>
    <row r="53" spans="1:22" ht="24.95" customHeight="1">
      <c r="A53" s="40" t="s">
        <v>43</v>
      </c>
      <c r="B53" s="43">
        <f>SUM(B41:B52)</f>
        <v>28233654</v>
      </c>
      <c r="C53" s="43">
        <f t="shared" ref="C53:I53" si="7">SUM(C41:C52)</f>
        <v>3027659800</v>
      </c>
      <c r="D53" s="43">
        <f t="shared" si="7"/>
        <v>2354765</v>
      </c>
      <c r="E53" s="43">
        <f t="shared" si="7"/>
        <v>250714320</v>
      </c>
      <c r="F53" s="43">
        <f t="shared" si="7"/>
        <v>3181500</v>
      </c>
      <c r="G53" s="43">
        <f t="shared" si="7"/>
        <v>366104020</v>
      </c>
      <c r="H53" s="43">
        <f t="shared" si="7"/>
        <v>310518</v>
      </c>
      <c r="I53" s="43">
        <f t="shared" si="7"/>
        <v>39482520</v>
      </c>
      <c r="J53" s="43">
        <f t="shared" si="5"/>
        <v>34080437</v>
      </c>
      <c r="K53" s="43">
        <f>C53+E53+G53+I53</f>
        <v>3683960660</v>
      </c>
      <c r="L53" s="45">
        <f>K53/J53</f>
        <v>108.09605111577648</v>
      </c>
    </row>
    <row r="54" spans="1:22" s="70" customFormat="1" ht="13.5">
      <c r="A54" s="71" t="s">
        <v>86</v>
      </c>
      <c r="B54" s="72">
        <v>6953</v>
      </c>
      <c r="C54" s="72"/>
      <c r="D54" s="72">
        <v>579</v>
      </c>
      <c r="E54" s="72"/>
      <c r="F54" s="72">
        <v>1034</v>
      </c>
      <c r="G54" s="72"/>
      <c r="H54" s="72">
        <v>162</v>
      </c>
      <c r="I54" s="72"/>
      <c r="J54" s="72"/>
      <c r="K54" s="72"/>
    </row>
    <row r="55" spans="1:22" s="76" customFormat="1" ht="13.5">
      <c r="B55" s="76" t="s">
        <v>89</v>
      </c>
      <c r="D55" s="76" t="s">
        <v>91</v>
      </c>
      <c r="E55" s="77"/>
      <c r="F55" s="76" t="s">
        <v>91</v>
      </c>
    </row>
    <row r="56" spans="1:22">
      <c r="I56" s="45"/>
    </row>
    <row r="57" spans="1:22">
      <c r="F57" s="45"/>
      <c r="G57" s="45"/>
    </row>
    <row r="58" spans="1:22" ht="38.25" customHeight="1">
      <c r="A58" s="37" t="s">
        <v>186</v>
      </c>
      <c r="M58" s="45"/>
    </row>
    <row r="59" spans="1:22" ht="24.95" customHeight="1">
      <c r="A59" s="499" t="s">
        <v>46</v>
      </c>
      <c r="B59" s="500" t="s">
        <v>40</v>
      </c>
      <c r="C59" s="500"/>
      <c r="D59" s="500" t="s">
        <v>41</v>
      </c>
      <c r="E59" s="500"/>
      <c r="F59" s="499" t="s">
        <v>42</v>
      </c>
      <c r="G59" s="499"/>
      <c r="H59" s="499" t="s">
        <v>47</v>
      </c>
      <c r="I59" s="499"/>
      <c r="J59" s="501" t="s">
        <v>48</v>
      </c>
      <c r="K59" s="502"/>
    </row>
    <row r="60" spans="1:22" ht="24.95" customHeight="1">
      <c r="A60" s="499"/>
      <c r="B60" s="252" t="s">
        <v>49</v>
      </c>
      <c r="C60" s="252" t="s">
        <v>50</v>
      </c>
      <c r="D60" s="252" t="s">
        <v>49</v>
      </c>
      <c r="E60" s="252" t="s">
        <v>50</v>
      </c>
      <c r="F60" s="252" t="s">
        <v>49</v>
      </c>
      <c r="G60" s="252" t="s">
        <v>50</v>
      </c>
      <c r="H60" s="252" t="s">
        <v>49</v>
      </c>
      <c r="I60" s="252" t="s">
        <v>50</v>
      </c>
      <c r="J60" s="252" t="s">
        <v>49</v>
      </c>
      <c r="K60" s="252" t="s">
        <v>50</v>
      </c>
      <c r="L60" s="45"/>
    </row>
    <row r="61" spans="1:22" ht="24.95" customHeight="1">
      <c r="A61" s="40" t="s">
        <v>187</v>
      </c>
      <c r="B61" s="41">
        <v>2981147</v>
      </c>
      <c r="C61" s="41">
        <v>326384940</v>
      </c>
      <c r="D61" s="42">
        <v>224535</v>
      </c>
      <c r="E61" s="42">
        <v>24687490</v>
      </c>
      <c r="F61" s="43">
        <v>292504</v>
      </c>
      <c r="G61" s="43">
        <v>35646400</v>
      </c>
      <c r="H61" s="43">
        <v>28865</v>
      </c>
      <c r="I61" s="43">
        <v>3688980</v>
      </c>
      <c r="J61" s="43">
        <f>B61+D61+F61+H61</f>
        <v>3527051</v>
      </c>
      <c r="K61" s="43">
        <f>C61+E61+G61+I61</f>
        <v>390407810</v>
      </c>
      <c r="L61" s="45"/>
      <c r="N61" s="45"/>
      <c r="O61" s="45"/>
      <c r="P61" s="45"/>
      <c r="Q61" s="45"/>
      <c r="R61" s="45"/>
      <c r="S61" s="45"/>
      <c r="T61" s="45"/>
      <c r="U61" s="45"/>
      <c r="V61" s="45"/>
    </row>
    <row r="62" spans="1:22" ht="24.95" customHeight="1">
      <c r="A62" s="40" t="s">
        <v>188</v>
      </c>
      <c r="B62" s="41">
        <v>2303892</v>
      </c>
      <c r="C62" s="41">
        <v>255572330</v>
      </c>
      <c r="D62" s="42">
        <v>176661</v>
      </c>
      <c r="E62" s="42">
        <v>19892800</v>
      </c>
      <c r="F62" s="43">
        <v>235363</v>
      </c>
      <c r="G62" s="43">
        <v>29295280</v>
      </c>
      <c r="H62" s="43">
        <v>29272</v>
      </c>
      <c r="I62" s="43">
        <v>3727210</v>
      </c>
      <c r="J62" s="43">
        <f t="shared" ref="J62:J73" si="8">B62+D62+F62+H62</f>
        <v>2745188</v>
      </c>
      <c r="K62" s="43">
        <f>C62+E62+G62+I62</f>
        <v>308487620</v>
      </c>
      <c r="L62" s="45"/>
    </row>
    <row r="63" spans="1:22" ht="24.95" customHeight="1">
      <c r="A63" s="40" t="s">
        <v>189</v>
      </c>
      <c r="B63" s="41">
        <v>2304446</v>
      </c>
      <c r="C63" s="41">
        <v>203821300</v>
      </c>
      <c r="D63" s="42">
        <v>176401</v>
      </c>
      <c r="E63" s="42">
        <v>16028680</v>
      </c>
      <c r="F63" s="42">
        <v>289231</v>
      </c>
      <c r="G63" s="43">
        <v>26881690</v>
      </c>
      <c r="H63" s="43">
        <v>4583</v>
      </c>
      <c r="I63" s="38">
        <v>1313710</v>
      </c>
      <c r="J63" s="43">
        <f t="shared" si="8"/>
        <v>2774661</v>
      </c>
      <c r="K63" s="43">
        <f>C63+E63+G63+I63</f>
        <v>248045380</v>
      </c>
      <c r="L63" s="45"/>
    </row>
    <row r="64" spans="1:22" ht="24.95" customHeight="1">
      <c r="A64" s="40" t="s">
        <v>190</v>
      </c>
      <c r="B64" s="41">
        <v>1982936</v>
      </c>
      <c r="C64" s="41">
        <v>184514300</v>
      </c>
      <c r="D64" s="42">
        <v>152643</v>
      </c>
      <c r="E64" s="42">
        <v>14646190</v>
      </c>
      <c r="F64" s="43">
        <v>247820</v>
      </c>
      <c r="G64" s="43">
        <v>24333570</v>
      </c>
      <c r="H64" s="43">
        <v>19368</v>
      </c>
      <c r="I64" s="43">
        <v>2294980</v>
      </c>
      <c r="J64" s="43">
        <f t="shared" si="8"/>
        <v>2402767</v>
      </c>
      <c r="K64" s="43">
        <f>C64+E64+G64+I64</f>
        <v>225789040</v>
      </c>
      <c r="L64" s="45"/>
    </row>
    <row r="65" spans="1:13" ht="24.95" customHeight="1">
      <c r="A65" s="40" t="s">
        <v>191</v>
      </c>
      <c r="B65" s="41">
        <v>1850711</v>
      </c>
      <c r="C65" s="41">
        <v>174880000</v>
      </c>
      <c r="D65" s="42">
        <v>161850</v>
      </c>
      <c r="E65" s="154">
        <v>15264300</v>
      </c>
      <c r="F65" s="43">
        <v>212945</v>
      </c>
      <c r="G65" s="43">
        <v>22287190</v>
      </c>
      <c r="H65" s="43">
        <v>17424</v>
      </c>
      <c r="I65" s="43">
        <v>2164750</v>
      </c>
      <c r="J65" s="43">
        <f t="shared" si="8"/>
        <v>2242930</v>
      </c>
      <c r="K65" s="43">
        <f>C65+F63+G65+I65</f>
        <v>199621171</v>
      </c>
      <c r="L65" s="45"/>
    </row>
    <row r="66" spans="1:13" ht="24.95" customHeight="1">
      <c r="A66" s="40" t="s">
        <v>192</v>
      </c>
      <c r="B66" s="41">
        <v>1995217</v>
      </c>
      <c r="C66" s="41">
        <v>245657020</v>
      </c>
      <c r="D66" s="42">
        <v>184702</v>
      </c>
      <c r="E66" s="42">
        <v>22229370</v>
      </c>
      <c r="F66" s="43">
        <v>216707</v>
      </c>
      <c r="G66" s="43">
        <v>29522440</v>
      </c>
      <c r="H66" s="43">
        <v>21010</v>
      </c>
      <c r="I66" s="43">
        <v>2984170</v>
      </c>
      <c r="J66" s="43">
        <f t="shared" si="8"/>
        <v>2417636</v>
      </c>
      <c r="K66" s="43">
        <f t="shared" ref="K66:K72" si="9">C66+E66+G66+I66</f>
        <v>300393000</v>
      </c>
      <c r="L66" s="45"/>
    </row>
    <row r="67" spans="1:13" ht="24.95" customHeight="1">
      <c r="A67" s="40" t="s">
        <v>193</v>
      </c>
      <c r="B67" s="41">
        <v>2346244</v>
      </c>
      <c r="C67" s="41">
        <v>293761180</v>
      </c>
      <c r="D67" s="42">
        <v>223436</v>
      </c>
      <c r="E67" s="42">
        <v>26995460</v>
      </c>
      <c r="F67" s="43">
        <v>229876</v>
      </c>
      <c r="G67" s="43">
        <v>32792000</v>
      </c>
      <c r="H67" s="43">
        <v>17028</v>
      </c>
      <c r="I67" s="43">
        <v>2883560</v>
      </c>
      <c r="J67" s="43">
        <f t="shared" si="8"/>
        <v>2816584</v>
      </c>
      <c r="K67" s="43">
        <f t="shared" si="9"/>
        <v>356432200</v>
      </c>
      <c r="L67" s="45"/>
    </row>
    <row r="68" spans="1:13" ht="24" customHeight="1">
      <c r="A68" s="40" t="s">
        <v>194</v>
      </c>
      <c r="B68" s="41">
        <v>2442131</v>
      </c>
      <c r="C68" s="41">
        <v>302680450</v>
      </c>
      <c r="D68" s="42">
        <v>241568</v>
      </c>
      <c r="E68" s="42">
        <v>28363370</v>
      </c>
      <c r="F68" s="43">
        <v>266619</v>
      </c>
      <c r="G68" s="43">
        <v>36257870</v>
      </c>
      <c r="H68" s="43">
        <v>51624</v>
      </c>
      <c r="I68" s="43">
        <v>6645020</v>
      </c>
      <c r="J68" s="43">
        <f t="shared" si="8"/>
        <v>3001942</v>
      </c>
      <c r="K68" s="43">
        <f t="shared" si="9"/>
        <v>373946710</v>
      </c>
      <c r="L68" s="45"/>
    </row>
    <row r="69" spans="1:13" ht="24.95" customHeight="1">
      <c r="A69" s="40" t="s">
        <v>195</v>
      </c>
      <c r="B69" s="41">
        <v>2208369</v>
      </c>
      <c r="C69" s="41">
        <v>197608030</v>
      </c>
      <c r="D69" s="42">
        <v>196712</v>
      </c>
      <c r="E69" s="42">
        <v>17415330</v>
      </c>
      <c r="F69" s="43">
        <v>248093</v>
      </c>
      <c r="G69" s="43">
        <v>24809280</v>
      </c>
      <c r="H69" s="43">
        <v>47786</v>
      </c>
      <c r="I69" s="43">
        <v>4782160</v>
      </c>
      <c r="J69" s="43">
        <f t="shared" si="8"/>
        <v>2700960</v>
      </c>
      <c r="K69" s="43">
        <f t="shared" si="9"/>
        <v>244614800</v>
      </c>
      <c r="L69" s="271" t="s">
        <v>206</v>
      </c>
      <c r="M69" s="273" t="s">
        <v>207</v>
      </c>
    </row>
    <row r="70" spans="1:13" ht="24.95" customHeight="1">
      <c r="A70" s="40" t="s">
        <v>196</v>
      </c>
      <c r="B70" s="41">
        <v>2005398</v>
      </c>
      <c r="C70" s="41">
        <v>183565530</v>
      </c>
      <c r="D70" s="42">
        <v>167487</v>
      </c>
      <c r="E70" s="42">
        <v>15517830</v>
      </c>
      <c r="F70" s="43">
        <v>222739</v>
      </c>
      <c r="G70" s="43">
        <v>22798120</v>
      </c>
      <c r="H70" s="43">
        <v>46516</v>
      </c>
      <c r="I70" s="43">
        <v>4141470</v>
      </c>
      <c r="J70" s="43">
        <f t="shared" si="8"/>
        <v>2442140</v>
      </c>
      <c r="K70" s="43">
        <f t="shared" si="9"/>
        <v>226022950</v>
      </c>
      <c r="L70" s="45"/>
    </row>
    <row r="71" spans="1:13" ht="24.95" customHeight="1">
      <c r="A71" s="40" t="s">
        <v>197</v>
      </c>
      <c r="B71" s="41">
        <v>2223837</v>
      </c>
      <c r="C71" s="41">
        <v>256832650</v>
      </c>
      <c r="D71" s="42">
        <v>166614</v>
      </c>
      <c r="E71" s="42">
        <v>19763880</v>
      </c>
      <c r="F71" s="43">
        <v>246609</v>
      </c>
      <c r="G71" s="43">
        <v>30218330</v>
      </c>
      <c r="H71" s="43">
        <v>31489</v>
      </c>
      <c r="I71" s="43">
        <v>3654400</v>
      </c>
      <c r="J71" s="43">
        <f t="shared" si="8"/>
        <v>2668549</v>
      </c>
      <c r="K71" s="43">
        <f t="shared" si="9"/>
        <v>310469260</v>
      </c>
      <c r="L71" s="45"/>
    </row>
    <row r="72" spans="1:13" ht="24.95" customHeight="1">
      <c r="A72" s="40" t="s">
        <v>198</v>
      </c>
      <c r="B72" s="41">
        <v>2937615</v>
      </c>
      <c r="C72" s="41">
        <v>315625340</v>
      </c>
      <c r="D72" s="42">
        <v>226074</v>
      </c>
      <c r="E72" s="42">
        <v>24732990</v>
      </c>
      <c r="F72" s="43">
        <v>329874</v>
      </c>
      <c r="G72" s="43">
        <v>37343190</v>
      </c>
      <c r="H72" s="43">
        <v>29318</v>
      </c>
      <c r="I72" s="43">
        <v>3730260</v>
      </c>
      <c r="J72" s="43">
        <f t="shared" si="8"/>
        <v>3522881</v>
      </c>
      <c r="K72" s="43">
        <f t="shared" si="9"/>
        <v>381431780</v>
      </c>
      <c r="L72" s="45"/>
    </row>
    <row r="73" spans="1:13" ht="24.95" customHeight="1">
      <c r="A73" s="40" t="s">
        <v>43</v>
      </c>
      <c r="B73" s="43">
        <f>SUM(B61:B72)</f>
        <v>27581943</v>
      </c>
      <c r="C73" s="43">
        <f t="shared" ref="C73:I73" si="10">SUM(C61:C72)</f>
        <v>2940903070</v>
      </c>
      <c r="D73" s="43">
        <f t="shared" si="10"/>
        <v>2298683</v>
      </c>
      <c r="E73" s="43">
        <f t="shared" si="10"/>
        <v>245537690</v>
      </c>
      <c r="F73" s="43">
        <f t="shared" si="10"/>
        <v>3038380</v>
      </c>
      <c r="G73" s="43">
        <f t="shared" si="10"/>
        <v>352185360</v>
      </c>
      <c r="H73" s="43">
        <f t="shared" si="10"/>
        <v>344283</v>
      </c>
      <c r="I73" s="43">
        <f t="shared" si="10"/>
        <v>42010670</v>
      </c>
      <c r="J73" s="272">
        <f t="shared" si="8"/>
        <v>33263289</v>
      </c>
      <c r="K73" s="43">
        <f>C73+E73+G73+I73</f>
        <v>3580636790</v>
      </c>
      <c r="L73" s="274">
        <v>25397007</v>
      </c>
      <c r="M73" s="275">
        <f>J73/L73</f>
        <v>1.3097326389680484</v>
      </c>
    </row>
    <row r="74" spans="1:13" s="70" customFormat="1" ht="13.5">
      <c r="A74" s="71" t="s">
        <v>86</v>
      </c>
      <c r="B74" s="72">
        <v>6953</v>
      </c>
      <c r="C74" s="72"/>
      <c r="D74" s="72">
        <v>626</v>
      </c>
      <c r="E74" s="72"/>
      <c r="F74" s="72">
        <v>996</v>
      </c>
      <c r="G74" s="72"/>
      <c r="H74" s="72">
        <v>162</v>
      </c>
      <c r="I74" s="72"/>
      <c r="J74" s="72"/>
      <c r="K74" s="72" t="s">
        <v>200</v>
      </c>
    </row>
    <row r="75" spans="1:13" s="76" customFormat="1" ht="13.5">
      <c r="B75" s="76" t="s">
        <v>89</v>
      </c>
      <c r="D75" s="76" t="s">
        <v>91</v>
      </c>
      <c r="E75" s="77"/>
      <c r="F75" s="76" t="s">
        <v>91</v>
      </c>
    </row>
    <row r="76" spans="1:13">
      <c r="D76" s="38">
        <f>2100*30%</f>
        <v>630</v>
      </c>
      <c r="F76" s="125">
        <f>3450*30%</f>
        <v>1035</v>
      </c>
      <c r="G76" s="45">
        <f>F72+H72</f>
        <v>359192</v>
      </c>
    </row>
    <row r="78" spans="1:13" ht="38.25" customHeight="1">
      <c r="A78" s="37" t="s">
        <v>224</v>
      </c>
      <c r="M78" s="45"/>
    </row>
    <row r="79" spans="1:13" ht="24.95" customHeight="1">
      <c r="A79" s="499" t="s">
        <v>46</v>
      </c>
      <c r="B79" s="500" t="s">
        <v>40</v>
      </c>
      <c r="C79" s="500"/>
      <c r="D79" s="500" t="s">
        <v>41</v>
      </c>
      <c r="E79" s="500"/>
      <c r="F79" s="499" t="s">
        <v>42</v>
      </c>
      <c r="G79" s="499"/>
      <c r="H79" s="499" t="s">
        <v>47</v>
      </c>
      <c r="I79" s="499"/>
      <c r="J79" s="501" t="s">
        <v>48</v>
      </c>
      <c r="K79" s="502"/>
    </row>
    <row r="80" spans="1:13" ht="24.95" customHeight="1">
      <c r="A80" s="499"/>
      <c r="B80" s="384" t="s">
        <v>49</v>
      </c>
      <c r="C80" s="384" t="s">
        <v>50</v>
      </c>
      <c r="D80" s="384" t="s">
        <v>49</v>
      </c>
      <c r="E80" s="384" t="s">
        <v>50</v>
      </c>
      <c r="F80" s="384" t="s">
        <v>49</v>
      </c>
      <c r="G80" s="384" t="s">
        <v>50</v>
      </c>
      <c r="H80" s="384" t="s">
        <v>49</v>
      </c>
      <c r="I80" s="384" t="s">
        <v>50</v>
      </c>
      <c r="J80" s="384" t="s">
        <v>49</v>
      </c>
      <c r="K80" s="384" t="s">
        <v>50</v>
      </c>
      <c r="L80" s="45"/>
    </row>
    <row r="81" spans="1:22" ht="24.95" customHeight="1">
      <c r="A81" s="40" t="s">
        <v>225</v>
      </c>
      <c r="B81" s="41">
        <v>2716046</v>
      </c>
      <c r="C81" s="41">
        <v>293434050</v>
      </c>
      <c r="D81" s="42">
        <v>201757</v>
      </c>
      <c r="E81" s="42">
        <v>22110850</v>
      </c>
      <c r="F81" s="43">
        <v>263922</v>
      </c>
      <c r="G81" s="43">
        <v>31967540</v>
      </c>
      <c r="H81" s="43">
        <v>32418</v>
      </c>
      <c r="I81" s="43">
        <v>4017630</v>
      </c>
      <c r="J81" s="43">
        <f>B81+D81+F81+H81</f>
        <v>3214143</v>
      </c>
      <c r="K81" s="43">
        <f>C81+E81+G81+I81</f>
        <v>351530070</v>
      </c>
      <c r="L81" s="45"/>
      <c r="N81" s="45"/>
      <c r="O81" s="45"/>
      <c r="P81" s="45"/>
      <c r="Q81" s="45"/>
      <c r="R81" s="45"/>
      <c r="S81" s="45"/>
      <c r="T81" s="45"/>
      <c r="U81" s="45"/>
      <c r="V81" s="45"/>
    </row>
    <row r="82" spans="1:22" ht="24.95" customHeight="1">
      <c r="A82" s="40" t="s">
        <v>226</v>
      </c>
      <c r="B82" s="41">
        <v>2374830</v>
      </c>
      <c r="C82" s="41">
        <v>268227960</v>
      </c>
      <c r="D82" s="42">
        <v>180856</v>
      </c>
      <c r="E82" s="42">
        <v>20897500</v>
      </c>
      <c r="F82" s="43">
        <v>232737</v>
      </c>
      <c r="G82" s="43">
        <v>29737530</v>
      </c>
      <c r="H82" s="43">
        <v>31198</v>
      </c>
      <c r="I82" s="43">
        <v>3903050</v>
      </c>
      <c r="J82" s="43">
        <f t="shared" ref="J82:J93" si="11">B82+D82+F82+H82</f>
        <v>2819621</v>
      </c>
      <c r="K82" s="43">
        <f>C82+E82+G82+I82</f>
        <v>322766040</v>
      </c>
      <c r="L82" s="45"/>
    </row>
    <row r="83" spans="1:22" ht="24.95" customHeight="1">
      <c r="A83" s="40" t="s">
        <v>227</v>
      </c>
      <c r="B83" s="41">
        <v>2221547</v>
      </c>
      <c r="C83" s="41">
        <v>197763700</v>
      </c>
      <c r="D83" s="42">
        <v>157045</v>
      </c>
      <c r="E83" s="42">
        <v>14860200</v>
      </c>
      <c r="F83" s="42">
        <v>215573</v>
      </c>
      <c r="G83" s="43">
        <v>22580750</v>
      </c>
      <c r="H83" s="43">
        <v>15242</v>
      </c>
      <c r="I83" s="400">
        <v>2041870</v>
      </c>
      <c r="J83" s="43">
        <f t="shared" si="11"/>
        <v>2609407</v>
      </c>
      <c r="K83" s="43">
        <f>C83+E83+G83+I83</f>
        <v>237246520</v>
      </c>
      <c r="L83" s="45"/>
    </row>
    <row r="84" spans="1:22" ht="24.95" customHeight="1">
      <c r="A84" s="40" t="s">
        <v>228</v>
      </c>
      <c r="B84" s="41">
        <v>1866045</v>
      </c>
      <c r="C84" s="41">
        <v>172189380</v>
      </c>
      <c r="D84" s="42">
        <v>133960</v>
      </c>
      <c r="E84" s="42">
        <v>13205590</v>
      </c>
      <c r="F84" s="43">
        <v>175538</v>
      </c>
      <c r="G84" s="43">
        <v>19617680</v>
      </c>
      <c r="H84" s="43">
        <v>24793</v>
      </c>
      <c r="I84" s="43">
        <v>2664460</v>
      </c>
      <c r="J84" s="43">
        <f t="shared" si="11"/>
        <v>2200336</v>
      </c>
      <c r="K84" s="43">
        <f>C84+E84+G84+I84</f>
        <v>207677110</v>
      </c>
      <c r="L84" s="45"/>
    </row>
    <row r="85" spans="1:22" ht="24.95" customHeight="1">
      <c r="A85" s="40" t="s">
        <v>229</v>
      </c>
      <c r="B85" s="41">
        <v>1683352</v>
      </c>
      <c r="C85" s="41">
        <v>159953290</v>
      </c>
      <c r="D85" s="42">
        <v>142937</v>
      </c>
      <c r="E85" s="154">
        <v>13848830</v>
      </c>
      <c r="F85" s="43">
        <v>164777</v>
      </c>
      <c r="G85" s="43">
        <v>18955000</v>
      </c>
      <c r="H85" s="43">
        <v>20221</v>
      </c>
      <c r="I85" s="43">
        <v>4166550</v>
      </c>
      <c r="J85" s="43">
        <f t="shared" si="11"/>
        <v>2011287</v>
      </c>
      <c r="K85" s="43">
        <f>C85+E85+G85+I85</f>
        <v>196923670</v>
      </c>
      <c r="L85" s="45"/>
    </row>
    <row r="86" spans="1:22" ht="24.95" customHeight="1">
      <c r="A86" s="40" t="s">
        <v>230</v>
      </c>
      <c r="B86" s="41">
        <v>2152826</v>
      </c>
      <c r="C86" s="41">
        <v>266417920</v>
      </c>
      <c r="D86" s="42">
        <v>174540</v>
      </c>
      <c r="E86" s="42">
        <v>21928620</v>
      </c>
      <c r="F86" s="43">
        <v>223829</v>
      </c>
      <c r="G86" s="43">
        <v>31250610</v>
      </c>
      <c r="H86" s="43">
        <v>27554</v>
      </c>
      <c r="I86" s="43">
        <v>3867310</v>
      </c>
      <c r="J86" s="43">
        <f t="shared" si="11"/>
        <v>2578749</v>
      </c>
      <c r="K86" s="43">
        <f t="shared" ref="K86:K92" si="12">C86+E86+G86+I86</f>
        <v>323464460</v>
      </c>
      <c r="L86" s="45"/>
    </row>
    <row r="87" spans="1:22" ht="24.95" customHeight="1">
      <c r="A87" s="40" t="s">
        <v>231</v>
      </c>
      <c r="B87" s="41">
        <v>2206484</v>
      </c>
      <c r="C87" s="41">
        <v>275583630</v>
      </c>
      <c r="D87" s="42">
        <v>179365</v>
      </c>
      <c r="E87" s="42">
        <v>22672150</v>
      </c>
      <c r="F87" s="43">
        <v>211334</v>
      </c>
      <c r="G87" s="43">
        <v>30360620</v>
      </c>
      <c r="H87" s="43">
        <v>28955</v>
      </c>
      <c r="I87" s="43">
        <v>4166550</v>
      </c>
      <c r="J87" s="43">
        <f t="shared" si="11"/>
        <v>2626138</v>
      </c>
      <c r="K87" s="43">
        <f t="shared" si="12"/>
        <v>332782950</v>
      </c>
      <c r="L87" s="45"/>
    </row>
    <row r="88" spans="1:22" ht="24" customHeight="1">
      <c r="A88" s="40" t="s">
        <v>232</v>
      </c>
      <c r="B88" s="41">
        <v>2673408</v>
      </c>
      <c r="C88" s="41">
        <v>315495100</v>
      </c>
      <c r="D88" s="42">
        <v>220711</v>
      </c>
      <c r="E88" s="42">
        <v>26169990</v>
      </c>
      <c r="F88" s="43">
        <v>272096</v>
      </c>
      <c r="G88" s="43">
        <v>36225750</v>
      </c>
      <c r="H88" s="43">
        <v>38304</v>
      </c>
      <c r="I88" s="43">
        <v>5202700</v>
      </c>
      <c r="J88" s="43">
        <f t="shared" si="11"/>
        <v>3204519</v>
      </c>
      <c r="K88" s="43">
        <f t="shared" si="12"/>
        <v>383093540</v>
      </c>
      <c r="L88" s="45"/>
    </row>
    <row r="89" spans="1:22" ht="24.95" customHeight="1">
      <c r="A89" s="40" t="s">
        <v>233</v>
      </c>
      <c r="B89" s="41">
        <v>2100579</v>
      </c>
      <c r="C89" s="41">
        <v>190607460</v>
      </c>
      <c r="D89" s="42">
        <v>166275</v>
      </c>
      <c r="E89" s="42">
        <v>15592970</v>
      </c>
      <c r="F89" s="43">
        <v>222326</v>
      </c>
      <c r="G89" s="43">
        <v>23244260</v>
      </c>
      <c r="H89" s="43">
        <v>43139</v>
      </c>
      <c r="I89" s="43">
        <v>4835220</v>
      </c>
      <c r="J89" s="43">
        <f t="shared" si="11"/>
        <v>2532319</v>
      </c>
      <c r="K89" s="43">
        <f t="shared" si="12"/>
        <v>234279910</v>
      </c>
      <c r="L89" s="271" t="s">
        <v>206</v>
      </c>
      <c r="M89" s="273" t="s">
        <v>207</v>
      </c>
    </row>
    <row r="90" spans="1:22" ht="24.95" customHeight="1">
      <c r="A90" s="40" t="s">
        <v>234</v>
      </c>
      <c r="B90" s="41">
        <v>1766552</v>
      </c>
      <c r="C90" s="41">
        <v>163726870</v>
      </c>
      <c r="D90" s="42">
        <v>142857</v>
      </c>
      <c r="E90" s="42">
        <v>13693850</v>
      </c>
      <c r="F90" s="43">
        <v>192867</v>
      </c>
      <c r="G90" s="43">
        <v>20576070</v>
      </c>
      <c r="H90" s="43">
        <v>36353</v>
      </c>
      <c r="I90" s="43">
        <v>3496140</v>
      </c>
      <c r="J90" s="43">
        <f t="shared" si="11"/>
        <v>2138629</v>
      </c>
      <c r="K90" s="43">
        <f t="shared" si="12"/>
        <v>201492930</v>
      </c>
      <c r="L90" s="45"/>
    </row>
    <row r="91" spans="1:22" ht="24.95" customHeight="1">
      <c r="A91" s="40" t="s">
        <v>235</v>
      </c>
      <c r="B91" s="41">
        <v>2316816</v>
      </c>
      <c r="C91" s="41">
        <v>253808180</v>
      </c>
      <c r="D91" s="42">
        <v>175968</v>
      </c>
      <c r="E91" s="42">
        <v>18719910</v>
      </c>
      <c r="F91" s="43">
        <v>221232</v>
      </c>
      <c r="G91" s="43">
        <v>26709150</v>
      </c>
      <c r="H91" s="43">
        <v>30068</v>
      </c>
      <c r="I91" s="43">
        <v>3882030</v>
      </c>
      <c r="J91" s="43">
        <f t="shared" si="11"/>
        <v>2744084</v>
      </c>
      <c r="K91" s="43">
        <f t="shared" si="12"/>
        <v>303119270</v>
      </c>
      <c r="L91" s="45"/>
    </row>
    <row r="92" spans="1:22" ht="24.95" customHeight="1">
      <c r="A92" s="40" t="s">
        <v>236</v>
      </c>
      <c r="B92" s="41">
        <v>3116016</v>
      </c>
      <c r="C92" s="41">
        <v>325031330</v>
      </c>
      <c r="D92" s="42">
        <v>240210</v>
      </c>
      <c r="E92" s="42">
        <v>24663080</v>
      </c>
      <c r="F92" s="43">
        <v>326856</v>
      </c>
      <c r="G92" s="43">
        <v>36967110</v>
      </c>
      <c r="H92" s="43">
        <v>30121</v>
      </c>
      <c r="I92" s="43">
        <v>3818700</v>
      </c>
      <c r="J92" s="43">
        <f t="shared" si="11"/>
        <v>3713203</v>
      </c>
      <c r="K92" s="43">
        <f t="shared" si="12"/>
        <v>390480220</v>
      </c>
      <c r="L92" s="45"/>
    </row>
    <row r="93" spans="1:22" ht="24.95" customHeight="1">
      <c r="A93" s="40" t="s">
        <v>43</v>
      </c>
      <c r="B93" s="43">
        <f>SUM(B81:B92)</f>
        <v>27194501</v>
      </c>
      <c r="C93" s="43">
        <f t="shared" ref="C93:I93" si="13">SUM(C81:C92)</f>
        <v>2882238870</v>
      </c>
      <c r="D93" s="43">
        <f t="shared" si="13"/>
        <v>2116481</v>
      </c>
      <c r="E93" s="43">
        <f t="shared" si="13"/>
        <v>228363540</v>
      </c>
      <c r="F93" s="43">
        <f t="shared" si="13"/>
        <v>2723087</v>
      </c>
      <c r="G93" s="43">
        <f t="shared" si="13"/>
        <v>328192070</v>
      </c>
      <c r="H93" s="43">
        <f t="shared" si="13"/>
        <v>358366</v>
      </c>
      <c r="I93" s="43">
        <f t="shared" si="13"/>
        <v>46062210</v>
      </c>
      <c r="J93" s="272">
        <f t="shared" si="11"/>
        <v>32392435</v>
      </c>
      <c r="K93" s="43">
        <f>C93+E93+G93+I93</f>
        <v>3484856690</v>
      </c>
      <c r="L93" s="274">
        <v>25397007</v>
      </c>
      <c r="M93" s="275">
        <f>J93/L93</f>
        <v>1.2754430079103416</v>
      </c>
    </row>
    <row r="94" spans="1:22" s="70" customFormat="1" ht="13.5">
      <c r="A94" s="71" t="s">
        <v>86</v>
      </c>
      <c r="B94" s="72">
        <v>6953</v>
      </c>
      <c r="C94" s="72"/>
      <c r="D94" s="72">
        <v>626</v>
      </c>
      <c r="E94" s="72"/>
      <c r="F94" s="72">
        <v>996</v>
      </c>
      <c r="G94" s="72"/>
      <c r="H94" s="72">
        <v>162</v>
      </c>
      <c r="I94" s="72"/>
      <c r="J94" s="72"/>
      <c r="K94" s="72" t="s">
        <v>200</v>
      </c>
    </row>
    <row r="95" spans="1:22" s="76" customFormat="1" ht="13.5">
      <c r="B95" s="76" t="s">
        <v>89</v>
      </c>
      <c r="D95" s="76" t="s">
        <v>91</v>
      </c>
      <c r="E95" s="77"/>
      <c r="F95" s="76" t="s">
        <v>91</v>
      </c>
    </row>
    <row r="96" spans="1:22">
      <c r="D96" s="38">
        <f>2100*30%</f>
        <v>630</v>
      </c>
      <c r="F96" s="125">
        <f>3450*30%</f>
        <v>1035</v>
      </c>
      <c r="G96" s="45">
        <f>F92+H92</f>
        <v>356977</v>
      </c>
    </row>
    <row r="98" spans="1:22">
      <c r="F98" s="45">
        <f>F92+H92</f>
        <v>356977</v>
      </c>
    </row>
    <row r="100" spans="1:22" ht="38.25" customHeight="1">
      <c r="A100" s="37" t="s">
        <v>258</v>
      </c>
      <c r="M100" s="45"/>
    </row>
    <row r="101" spans="1:22" ht="24.95" customHeight="1">
      <c r="A101" s="499" t="s">
        <v>46</v>
      </c>
      <c r="B101" s="500" t="s">
        <v>40</v>
      </c>
      <c r="C101" s="500"/>
      <c r="D101" s="500" t="s">
        <v>41</v>
      </c>
      <c r="E101" s="500"/>
      <c r="F101" s="499" t="s">
        <v>42</v>
      </c>
      <c r="G101" s="499"/>
      <c r="H101" s="499" t="s">
        <v>47</v>
      </c>
      <c r="I101" s="499"/>
      <c r="J101" s="501" t="s">
        <v>48</v>
      </c>
      <c r="K101" s="502"/>
    </row>
    <row r="102" spans="1:22" ht="24.95" customHeight="1">
      <c r="A102" s="499"/>
      <c r="B102" s="429" t="s">
        <v>49</v>
      </c>
      <c r="C102" s="429" t="s">
        <v>50</v>
      </c>
      <c r="D102" s="429" t="s">
        <v>49</v>
      </c>
      <c r="E102" s="429" t="s">
        <v>50</v>
      </c>
      <c r="F102" s="429" t="s">
        <v>49</v>
      </c>
      <c r="G102" s="429" t="s">
        <v>50</v>
      </c>
      <c r="H102" s="429" t="s">
        <v>49</v>
      </c>
      <c r="I102" s="429" t="s">
        <v>50</v>
      </c>
      <c r="J102" s="429" t="s">
        <v>49</v>
      </c>
      <c r="K102" s="429" t="s">
        <v>50</v>
      </c>
      <c r="L102" s="45"/>
    </row>
    <row r="103" spans="1:22" ht="24.95" customHeight="1">
      <c r="A103" s="40" t="s">
        <v>259</v>
      </c>
      <c r="B103" s="41">
        <v>3042416</v>
      </c>
      <c r="C103" s="41">
        <v>315654220</v>
      </c>
      <c r="D103" s="42">
        <v>234705</v>
      </c>
      <c r="E103" s="42">
        <v>24659910</v>
      </c>
      <c r="F103" s="43">
        <v>301736</v>
      </c>
      <c r="G103" s="43">
        <v>34973660</v>
      </c>
      <c r="H103" s="43">
        <v>34135</v>
      </c>
      <c r="I103" s="43">
        <v>4084100</v>
      </c>
      <c r="J103" s="43">
        <f>B103+D103+F103+H103</f>
        <v>3612992</v>
      </c>
      <c r="K103" s="43">
        <f>C103+E103+G103+I103</f>
        <v>379371890</v>
      </c>
      <c r="L103" s="45"/>
      <c r="N103" s="45"/>
      <c r="O103" s="45"/>
      <c r="P103" s="45"/>
      <c r="Q103" s="45"/>
      <c r="R103" s="45"/>
      <c r="S103" s="45"/>
      <c r="T103" s="45"/>
      <c r="U103" s="45"/>
      <c r="V103" s="45"/>
    </row>
    <row r="104" spans="1:22" ht="24.95" customHeight="1">
      <c r="A104" s="40" t="s">
        <v>260</v>
      </c>
      <c r="B104" s="41">
        <v>2410428</v>
      </c>
      <c r="C104" s="41">
        <v>260180810</v>
      </c>
      <c r="D104" s="42">
        <v>169621</v>
      </c>
      <c r="E104" s="42">
        <v>18900930</v>
      </c>
      <c r="F104" s="43">
        <v>238404</v>
      </c>
      <c r="G104" s="43">
        <v>29047420</v>
      </c>
      <c r="H104" s="43">
        <v>31604</v>
      </c>
      <c r="I104" s="43">
        <v>3859050</v>
      </c>
      <c r="J104" s="43">
        <f t="shared" ref="J104:J115" si="14">B104+D104+F104+H104</f>
        <v>2850057</v>
      </c>
      <c r="K104" s="43">
        <f>C104+E104+G104+I104</f>
        <v>311988210</v>
      </c>
      <c r="L104" s="45"/>
    </row>
    <row r="105" spans="1:22" ht="24.95" customHeight="1">
      <c r="A105" s="40" t="s">
        <v>261</v>
      </c>
      <c r="B105" s="41">
        <v>2340876</v>
      </c>
      <c r="C105" s="41">
        <v>199735450</v>
      </c>
      <c r="D105" s="42">
        <v>167290</v>
      </c>
      <c r="E105" s="42">
        <v>15009020</v>
      </c>
      <c r="F105" s="42">
        <v>251076</v>
      </c>
      <c r="G105" s="43">
        <v>23980020</v>
      </c>
      <c r="H105" s="43">
        <v>4921</v>
      </c>
      <c r="I105" s="400">
        <v>1422370</v>
      </c>
      <c r="J105" s="43">
        <f t="shared" si="14"/>
        <v>2764163</v>
      </c>
      <c r="K105" s="43">
        <f>C105+E105+G105+I105</f>
        <v>240146860</v>
      </c>
      <c r="L105" s="45"/>
    </row>
    <row r="106" spans="1:22" ht="24.95" customHeight="1">
      <c r="A106" s="40" t="s">
        <v>262</v>
      </c>
      <c r="B106" s="41">
        <v>1757343</v>
      </c>
      <c r="C106" s="41">
        <v>163999950</v>
      </c>
      <c r="D106" s="42">
        <v>141658</v>
      </c>
      <c r="E106" s="42">
        <v>13453000</v>
      </c>
      <c r="F106" s="43">
        <v>189414</v>
      </c>
      <c r="G106" s="43">
        <v>20052610</v>
      </c>
      <c r="H106" s="43">
        <v>20390</v>
      </c>
      <c r="I106" s="43">
        <v>2323230</v>
      </c>
      <c r="J106" s="43">
        <f t="shared" si="14"/>
        <v>2108805</v>
      </c>
      <c r="K106" s="43">
        <f>C106+E106+G106+I106</f>
        <v>199828790</v>
      </c>
      <c r="L106" s="45"/>
    </row>
    <row r="107" spans="1:22" ht="24.95" customHeight="1">
      <c r="A107" s="40" t="s">
        <v>263</v>
      </c>
      <c r="B107" s="41"/>
      <c r="C107" s="41"/>
      <c r="D107" s="42"/>
      <c r="E107" s="154"/>
      <c r="F107" s="43"/>
      <c r="G107" s="43"/>
      <c r="H107" s="43"/>
      <c r="I107" s="43"/>
      <c r="J107" s="43">
        <f t="shared" si="14"/>
        <v>0</v>
      </c>
      <c r="K107" s="43">
        <f>C107+E107+G107+I107</f>
        <v>0</v>
      </c>
      <c r="L107" s="45"/>
    </row>
    <row r="108" spans="1:22" ht="24.95" customHeight="1">
      <c r="A108" s="40" t="s">
        <v>264</v>
      </c>
      <c r="B108" s="41"/>
      <c r="C108" s="41"/>
      <c r="D108" s="42"/>
      <c r="E108" s="42"/>
      <c r="F108" s="43"/>
      <c r="G108" s="43"/>
      <c r="H108" s="43"/>
      <c r="I108" s="43"/>
      <c r="J108" s="43">
        <f t="shared" si="14"/>
        <v>0</v>
      </c>
      <c r="K108" s="43">
        <f t="shared" ref="K108:K114" si="15">C108+E108+G108+I108</f>
        <v>0</v>
      </c>
      <c r="L108" s="45"/>
    </row>
    <row r="109" spans="1:22" ht="24.95" customHeight="1">
      <c r="A109" s="40" t="s">
        <v>265</v>
      </c>
      <c r="B109" s="41"/>
      <c r="C109" s="41"/>
      <c r="D109" s="42"/>
      <c r="E109" s="42"/>
      <c r="F109" s="43"/>
      <c r="G109" s="43"/>
      <c r="H109" s="43"/>
      <c r="I109" s="43"/>
      <c r="J109" s="43">
        <f t="shared" si="14"/>
        <v>0</v>
      </c>
      <c r="K109" s="43">
        <f t="shared" si="15"/>
        <v>0</v>
      </c>
      <c r="L109" s="45"/>
    </row>
    <row r="110" spans="1:22" ht="24" customHeight="1">
      <c r="A110" s="40" t="s">
        <v>266</v>
      </c>
      <c r="B110" s="41"/>
      <c r="C110" s="41"/>
      <c r="D110" s="42"/>
      <c r="E110" s="42"/>
      <c r="F110" s="43"/>
      <c r="G110" s="43"/>
      <c r="H110" s="43"/>
      <c r="I110" s="43"/>
      <c r="J110" s="43">
        <f t="shared" si="14"/>
        <v>0</v>
      </c>
      <c r="K110" s="43">
        <f t="shared" si="15"/>
        <v>0</v>
      </c>
      <c r="L110" s="45"/>
    </row>
    <row r="111" spans="1:22" ht="24.95" customHeight="1">
      <c r="A111" s="40" t="s">
        <v>267</v>
      </c>
      <c r="B111" s="41"/>
      <c r="C111" s="41"/>
      <c r="D111" s="42"/>
      <c r="E111" s="42"/>
      <c r="F111" s="43"/>
      <c r="G111" s="43"/>
      <c r="H111" s="43"/>
      <c r="I111" s="43"/>
      <c r="J111" s="43">
        <f t="shared" si="14"/>
        <v>0</v>
      </c>
      <c r="K111" s="43">
        <f t="shared" si="15"/>
        <v>0</v>
      </c>
      <c r="L111" s="271" t="s">
        <v>206</v>
      </c>
      <c r="M111" s="273" t="s">
        <v>207</v>
      </c>
    </row>
    <row r="112" spans="1:22" ht="24.95" customHeight="1">
      <c r="A112" s="40" t="s">
        <v>268</v>
      </c>
      <c r="B112" s="41"/>
      <c r="C112" s="41"/>
      <c r="D112" s="42"/>
      <c r="E112" s="42"/>
      <c r="F112" s="43"/>
      <c r="G112" s="43"/>
      <c r="H112" s="43"/>
      <c r="I112" s="43"/>
      <c r="J112" s="43">
        <f t="shared" si="14"/>
        <v>0</v>
      </c>
      <c r="K112" s="43">
        <f t="shared" si="15"/>
        <v>0</v>
      </c>
      <c r="L112" s="45"/>
    </row>
    <row r="113" spans="1:19" ht="24.95" customHeight="1">
      <c r="A113" s="40" t="s">
        <v>269</v>
      </c>
      <c r="B113" s="41"/>
      <c r="C113" s="41"/>
      <c r="D113" s="42"/>
      <c r="E113" s="42"/>
      <c r="F113" s="43"/>
      <c r="G113" s="43"/>
      <c r="H113" s="43"/>
      <c r="I113" s="43"/>
      <c r="J113" s="43">
        <f t="shared" si="14"/>
        <v>0</v>
      </c>
      <c r="K113" s="43">
        <f t="shared" si="15"/>
        <v>0</v>
      </c>
      <c r="L113" s="45"/>
    </row>
    <row r="114" spans="1:19" ht="24.95" customHeight="1">
      <c r="A114" s="40" t="s">
        <v>270</v>
      </c>
      <c r="B114" s="41"/>
      <c r="C114" s="41"/>
      <c r="D114" s="42"/>
      <c r="E114" s="42"/>
      <c r="F114" s="43"/>
      <c r="G114" s="43"/>
      <c r="H114" s="43"/>
      <c r="I114" s="43"/>
      <c r="J114" s="43">
        <f t="shared" si="14"/>
        <v>0</v>
      </c>
      <c r="K114" s="43">
        <f t="shared" si="15"/>
        <v>0</v>
      </c>
      <c r="L114" s="45"/>
    </row>
    <row r="115" spans="1:19" ht="24.95" customHeight="1">
      <c r="A115" s="40" t="s">
        <v>43</v>
      </c>
      <c r="B115" s="43">
        <f>SUM(B103:B114)</f>
        <v>9551063</v>
      </c>
      <c r="C115" s="43">
        <f t="shared" ref="C115:I115" si="16">SUM(C103:C114)</f>
        <v>939570430</v>
      </c>
      <c r="D115" s="43">
        <f t="shared" si="16"/>
        <v>713274</v>
      </c>
      <c r="E115" s="43">
        <f t="shared" si="16"/>
        <v>72022860</v>
      </c>
      <c r="F115" s="43">
        <f t="shared" si="16"/>
        <v>980630</v>
      </c>
      <c r="G115" s="43">
        <f t="shared" si="16"/>
        <v>108053710</v>
      </c>
      <c r="H115" s="43">
        <f t="shared" si="16"/>
        <v>91050</v>
      </c>
      <c r="I115" s="43">
        <f t="shared" si="16"/>
        <v>11688750</v>
      </c>
      <c r="J115" s="272">
        <f t="shared" si="14"/>
        <v>11336017</v>
      </c>
      <c r="K115" s="43">
        <f>C115+E115+G115+I115</f>
        <v>1131335750</v>
      </c>
      <c r="L115" s="274">
        <v>25397007</v>
      </c>
      <c r="M115" s="275">
        <f>J115/L115</f>
        <v>0.44635247767581432</v>
      </c>
    </row>
    <row r="116" spans="1:19" s="70" customFormat="1" ht="13.5">
      <c r="A116" s="71" t="s">
        <v>86</v>
      </c>
      <c r="B116" s="72">
        <v>6953</v>
      </c>
      <c r="C116" s="72"/>
      <c r="D116" s="72">
        <v>626</v>
      </c>
      <c r="E116" s="72"/>
      <c r="F116" s="72">
        <v>996</v>
      </c>
      <c r="G116" s="72"/>
      <c r="H116" s="72">
        <v>162</v>
      </c>
      <c r="I116" s="72"/>
      <c r="J116" s="72"/>
      <c r="K116" s="72" t="s">
        <v>200</v>
      </c>
    </row>
    <row r="117" spans="1:19" s="76" customFormat="1" ht="13.5">
      <c r="B117" s="76" t="s">
        <v>89</v>
      </c>
      <c r="D117" s="76" t="s">
        <v>91</v>
      </c>
      <c r="E117" s="77"/>
      <c r="F117" s="76" t="s">
        <v>91</v>
      </c>
    </row>
    <row r="118" spans="1:19">
      <c r="D118" s="38">
        <f>2100*30%</f>
        <v>630</v>
      </c>
      <c r="F118" s="125">
        <f>3450*30%</f>
        <v>1035</v>
      </c>
      <c r="G118" s="45">
        <f>F114+H114</f>
        <v>0</v>
      </c>
    </row>
    <row r="120" spans="1:19">
      <c r="F120" s="45">
        <f>F114+H114</f>
        <v>0</v>
      </c>
    </row>
    <row r="122" spans="1:19" ht="18.75">
      <c r="A122" s="37" t="s">
        <v>283</v>
      </c>
    </row>
    <row r="123" spans="1:19">
      <c r="A123" s="499" t="s">
        <v>46</v>
      </c>
      <c r="B123" s="500" t="s">
        <v>40</v>
      </c>
      <c r="C123" s="500"/>
      <c r="D123" s="500" t="s">
        <v>284</v>
      </c>
      <c r="E123" s="500"/>
      <c r="F123" s="499" t="s">
        <v>301</v>
      </c>
      <c r="G123" s="499"/>
      <c r="H123" s="499" t="s">
        <v>47</v>
      </c>
      <c r="I123" s="499"/>
      <c r="J123" s="500" t="s">
        <v>297</v>
      </c>
      <c r="K123" s="500"/>
      <c r="L123" s="500" t="s">
        <v>298</v>
      </c>
      <c r="M123" s="500"/>
      <c r="N123" s="499" t="s">
        <v>299</v>
      </c>
      <c r="O123" s="499"/>
      <c r="P123" s="501" t="s">
        <v>300</v>
      </c>
      <c r="Q123" s="502"/>
      <c r="R123" s="501" t="s">
        <v>48</v>
      </c>
      <c r="S123" s="502"/>
    </row>
    <row r="124" spans="1:19">
      <c r="A124" s="499"/>
      <c r="B124" s="441" t="s">
        <v>49</v>
      </c>
      <c r="C124" s="441" t="s">
        <v>50</v>
      </c>
      <c r="D124" s="441" t="s">
        <v>49</v>
      </c>
      <c r="E124" s="441" t="s">
        <v>50</v>
      </c>
      <c r="F124" s="441" t="s">
        <v>49</v>
      </c>
      <c r="G124" s="441" t="s">
        <v>50</v>
      </c>
      <c r="H124" s="441" t="s">
        <v>49</v>
      </c>
      <c r="I124" s="441" t="s">
        <v>50</v>
      </c>
      <c r="J124" s="441" t="s">
        <v>49</v>
      </c>
      <c r="K124" s="441" t="s">
        <v>50</v>
      </c>
      <c r="L124" s="441" t="s">
        <v>49</v>
      </c>
      <c r="M124" s="441" t="s">
        <v>50</v>
      </c>
      <c r="N124" s="441" t="s">
        <v>49</v>
      </c>
      <c r="O124" s="441" t="s">
        <v>50</v>
      </c>
      <c r="P124" s="441" t="s">
        <v>49</v>
      </c>
      <c r="Q124" s="441" t="s">
        <v>50</v>
      </c>
      <c r="R124" s="441" t="s">
        <v>49</v>
      </c>
      <c r="S124" s="441" t="s">
        <v>50</v>
      </c>
    </row>
    <row r="125" spans="1:19">
      <c r="A125" s="537" t="s">
        <v>285</v>
      </c>
      <c r="B125" s="445">
        <v>3292904</v>
      </c>
      <c r="C125" s="445">
        <v>347781130</v>
      </c>
      <c r="D125" s="446">
        <v>205815</v>
      </c>
      <c r="E125" s="446">
        <v>22662160</v>
      </c>
      <c r="F125" s="43">
        <v>301504</v>
      </c>
      <c r="G125" s="43">
        <v>36051640</v>
      </c>
      <c r="H125" s="43">
        <v>35556</v>
      </c>
      <c r="I125" s="43">
        <v>4340060</v>
      </c>
      <c r="J125" s="445">
        <v>511718</v>
      </c>
      <c r="K125" s="445">
        <v>62642080</v>
      </c>
      <c r="L125" s="446">
        <v>88209</v>
      </c>
      <c r="M125" s="446">
        <v>9799340</v>
      </c>
      <c r="N125" s="43">
        <v>30634</v>
      </c>
      <c r="O125" s="43">
        <v>6042610</v>
      </c>
      <c r="P125" s="43">
        <v>11580</v>
      </c>
      <c r="Q125" s="43">
        <v>1406550</v>
      </c>
      <c r="R125" s="43">
        <f>B125+D125+F125+H125+J125+L125+N125+P125</f>
        <v>4477920</v>
      </c>
      <c r="S125" s="43">
        <f>C125+E125+G125+I125+K125+M125+O125+Q125</f>
        <v>490725570</v>
      </c>
    </row>
    <row r="126" spans="1:19">
      <c r="A126" s="40" t="s">
        <v>286</v>
      </c>
      <c r="B126" s="445">
        <v>2848573</v>
      </c>
      <c r="C126" s="445">
        <v>307328610</v>
      </c>
      <c r="D126" s="446">
        <v>185119</v>
      </c>
      <c r="E126" s="446">
        <v>20821050</v>
      </c>
      <c r="F126" s="43">
        <v>258261</v>
      </c>
      <c r="G126" s="43">
        <v>31760410</v>
      </c>
      <c r="H126" s="43">
        <v>38807</v>
      </c>
      <c r="I126" s="43">
        <v>4646490</v>
      </c>
      <c r="J126" s="445">
        <v>491138</v>
      </c>
      <c r="K126" s="445">
        <v>58880020</v>
      </c>
      <c r="L126" s="446">
        <v>84202</v>
      </c>
      <c r="M126" s="446">
        <v>9442160</v>
      </c>
      <c r="N126" s="43">
        <v>30185</v>
      </c>
      <c r="O126" s="43">
        <v>5932160</v>
      </c>
      <c r="P126" s="43">
        <v>10647</v>
      </c>
      <c r="Q126" s="43">
        <v>1249980</v>
      </c>
      <c r="R126" s="43">
        <f t="shared" ref="R126:R132" si="17">B126+D126+F126+H126+J126+L126+N126+P126</f>
        <v>3946932</v>
      </c>
      <c r="S126" s="43">
        <f t="shared" ref="S126:S132" si="18">C126+E126+G126+I126+K126+M126+O126+Q126</f>
        <v>440060880</v>
      </c>
    </row>
    <row r="127" spans="1:19">
      <c r="A127" s="40" t="s">
        <v>287</v>
      </c>
      <c r="B127" s="445">
        <v>2682736</v>
      </c>
      <c r="C127" s="445">
        <v>231764440</v>
      </c>
      <c r="D127" s="446">
        <v>170985</v>
      </c>
      <c r="E127" s="446">
        <v>15738520</v>
      </c>
      <c r="F127" s="446">
        <v>297305</v>
      </c>
      <c r="G127" s="43">
        <v>27745640</v>
      </c>
      <c r="H127" s="43">
        <v>34566</v>
      </c>
      <c r="I127" s="442">
        <v>3678940</v>
      </c>
      <c r="J127" s="445">
        <v>443147</v>
      </c>
      <c r="K127" s="445">
        <v>51938240</v>
      </c>
      <c r="L127" s="446">
        <v>68690</v>
      </c>
      <c r="M127" s="446">
        <v>7601180</v>
      </c>
      <c r="N127" s="446">
        <v>24883</v>
      </c>
      <c r="O127" s="43">
        <v>5067310</v>
      </c>
      <c r="P127" s="43">
        <v>9360</v>
      </c>
      <c r="Q127" s="43">
        <v>1033990</v>
      </c>
      <c r="R127" s="43">
        <f t="shared" si="17"/>
        <v>3731672</v>
      </c>
      <c r="S127" s="43">
        <f t="shared" si="18"/>
        <v>344568260</v>
      </c>
    </row>
    <row r="128" spans="1:19">
      <c r="A128" s="40" t="s">
        <v>288</v>
      </c>
      <c r="B128" s="445">
        <v>2072925</v>
      </c>
      <c r="C128" s="445">
        <v>208232350</v>
      </c>
      <c r="D128" s="446">
        <v>147847</v>
      </c>
      <c r="E128" s="446">
        <v>15520710</v>
      </c>
      <c r="F128" s="43">
        <v>219503</v>
      </c>
      <c r="G128" s="43">
        <v>24417490</v>
      </c>
      <c r="H128" s="43">
        <v>30096</v>
      </c>
      <c r="I128" s="43">
        <v>3190030</v>
      </c>
      <c r="J128" s="445">
        <v>416691</v>
      </c>
      <c r="K128" s="445">
        <v>42491760</v>
      </c>
      <c r="L128" s="446">
        <v>64666</v>
      </c>
      <c r="M128" s="446">
        <v>6170400</v>
      </c>
      <c r="N128" s="43">
        <v>21463</v>
      </c>
      <c r="O128" s="43">
        <v>4062800</v>
      </c>
      <c r="P128" s="43">
        <v>15137</v>
      </c>
      <c r="Q128" s="43">
        <v>2034140</v>
      </c>
      <c r="R128" s="43">
        <f t="shared" si="17"/>
        <v>2988328</v>
      </c>
      <c r="S128" s="43">
        <f t="shared" si="18"/>
        <v>306119680</v>
      </c>
    </row>
    <row r="129" spans="1:19">
      <c r="A129" s="40" t="s">
        <v>289</v>
      </c>
      <c r="B129" s="445">
        <v>2142212</v>
      </c>
      <c r="C129" s="445">
        <v>213506120</v>
      </c>
      <c r="D129" s="446">
        <v>164724</v>
      </c>
      <c r="E129" s="443">
        <v>16738280</v>
      </c>
      <c r="F129" s="43">
        <v>225863</v>
      </c>
      <c r="G129" s="43">
        <v>25015840</v>
      </c>
      <c r="H129" s="43">
        <v>22641</v>
      </c>
      <c r="I129" s="43">
        <v>2730790</v>
      </c>
      <c r="J129" s="445">
        <v>305093</v>
      </c>
      <c r="K129" s="445">
        <v>36076520</v>
      </c>
      <c r="L129" s="446">
        <v>60638</v>
      </c>
      <c r="M129" s="443">
        <v>6248410</v>
      </c>
      <c r="N129" s="43">
        <v>15531</v>
      </c>
      <c r="O129" s="43">
        <v>3502610</v>
      </c>
      <c r="P129" s="43">
        <v>14440</v>
      </c>
      <c r="Q129" s="43">
        <v>1999810</v>
      </c>
      <c r="R129" s="43">
        <f t="shared" si="17"/>
        <v>2951142</v>
      </c>
      <c r="S129" s="43">
        <f t="shared" si="18"/>
        <v>305818380</v>
      </c>
    </row>
    <row r="130" spans="1:19">
      <c r="A130" s="40" t="s">
        <v>290</v>
      </c>
      <c r="B130" s="445">
        <v>2491583</v>
      </c>
      <c r="C130" s="445">
        <v>317533170</v>
      </c>
      <c r="D130" s="446">
        <v>183993</v>
      </c>
      <c r="E130" s="446">
        <v>23899860</v>
      </c>
      <c r="F130" s="43">
        <v>242968</v>
      </c>
      <c r="G130" s="43">
        <v>34281920</v>
      </c>
      <c r="H130" s="43">
        <v>22374</v>
      </c>
      <c r="I130" s="43">
        <v>3168510</v>
      </c>
      <c r="J130" s="445">
        <v>353526</v>
      </c>
      <c r="K130" s="445">
        <v>42879590</v>
      </c>
      <c r="L130" s="446">
        <v>72710</v>
      </c>
      <c r="M130" s="446">
        <v>7934570</v>
      </c>
      <c r="N130" s="43">
        <v>19826</v>
      </c>
      <c r="O130" s="43">
        <v>4189800</v>
      </c>
      <c r="P130" s="43">
        <v>21970</v>
      </c>
      <c r="Q130" s="43">
        <v>4055710</v>
      </c>
      <c r="R130" s="43">
        <f t="shared" si="17"/>
        <v>3408950</v>
      </c>
      <c r="S130" s="43">
        <f t="shared" si="18"/>
        <v>437943130</v>
      </c>
    </row>
    <row r="131" spans="1:19">
      <c r="A131" s="40" t="s">
        <v>291</v>
      </c>
      <c r="B131" s="445">
        <v>2794758</v>
      </c>
      <c r="C131" s="445">
        <v>373176390</v>
      </c>
      <c r="D131" s="446">
        <v>209472</v>
      </c>
      <c r="E131" s="446">
        <v>28151910</v>
      </c>
      <c r="F131" s="43">
        <v>300661</v>
      </c>
      <c r="G131" s="43">
        <v>43073240</v>
      </c>
      <c r="H131" s="43">
        <v>17654</v>
      </c>
      <c r="I131" s="43">
        <v>3197640</v>
      </c>
      <c r="J131" s="445">
        <v>406290</v>
      </c>
      <c r="K131" s="445">
        <v>62065040</v>
      </c>
      <c r="L131" s="446">
        <v>78786</v>
      </c>
      <c r="M131" s="446">
        <v>11276160</v>
      </c>
      <c r="N131" s="43">
        <v>23636</v>
      </c>
      <c r="O131" s="43">
        <v>5701600</v>
      </c>
      <c r="P131" s="43">
        <v>15807</v>
      </c>
      <c r="Q131" s="43">
        <v>2437060</v>
      </c>
      <c r="R131" s="43">
        <f t="shared" si="17"/>
        <v>3847064</v>
      </c>
      <c r="S131" s="43">
        <f t="shared" si="18"/>
        <v>529079040</v>
      </c>
    </row>
    <row r="132" spans="1:19">
      <c r="A132" s="40" t="s">
        <v>292</v>
      </c>
      <c r="B132" s="445">
        <v>3041826</v>
      </c>
      <c r="C132" s="445">
        <v>397019360</v>
      </c>
      <c r="D132" s="446">
        <v>229124</v>
      </c>
      <c r="E132" s="446">
        <v>30525580</v>
      </c>
      <c r="F132" s="43">
        <v>304681</v>
      </c>
      <c r="G132" s="43">
        <v>43857350</v>
      </c>
      <c r="H132" s="43">
        <v>50153</v>
      </c>
      <c r="I132" s="43">
        <v>7413130</v>
      </c>
      <c r="J132" s="445">
        <v>449246</v>
      </c>
      <c r="K132" s="445">
        <v>66522120</v>
      </c>
      <c r="L132" s="446">
        <v>83600</v>
      </c>
      <c r="M132" s="446">
        <v>11847050</v>
      </c>
      <c r="N132" s="43">
        <v>28557</v>
      </c>
      <c r="O132" s="43">
        <v>6421060</v>
      </c>
      <c r="P132" s="43">
        <v>9251</v>
      </c>
      <c r="Q132" s="43">
        <v>988450</v>
      </c>
      <c r="R132" s="43">
        <f t="shared" si="17"/>
        <v>4196438</v>
      </c>
      <c r="S132" s="43">
        <f t="shared" si="18"/>
        <v>564594100</v>
      </c>
    </row>
    <row r="133" spans="1:19">
      <c r="A133" s="40" t="s">
        <v>293</v>
      </c>
      <c r="B133" s="444">
        <v>2593117</v>
      </c>
      <c r="C133" s="444">
        <v>261330440</v>
      </c>
      <c r="D133" s="444">
        <v>179688</v>
      </c>
      <c r="E133" s="444">
        <v>18863640</v>
      </c>
      <c r="F133" s="444">
        <v>270825</v>
      </c>
      <c r="G133" s="444">
        <v>30140570</v>
      </c>
      <c r="H133" s="444">
        <v>40196</v>
      </c>
      <c r="I133" s="444">
        <v>5024740</v>
      </c>
      <c r="J133" s="444">
        <v>433315</v>
      </c>
      <c r="K133" s="444">
        <v>60373180</v>
      </c>
      <c r="L133" s="444">
        <v>84122</v>
      </c>
      <c r="M133" s="444">
        <v>11075220</v>
      </c>
      <c r="N133" s="444">
        <v>25495</v>
      </c>
      <c r="O133" s="444">
        <v>5763430</v>
      </c>
      <c r="P133" s="444">
        <v>17424</v>
      </c>
      <c r="Q133" s="444">
        <v>2672570</v>
      </c>
      <c r="R133" s="43">
        <f>B133+D133+F133+H133+J133+L133+N133+P133</f>
        <v>3644182</v>
      </c>
      <c r="S133" s="43">
        <f>C133+E133+G133+I133+K133+M133+O133+Q133</f>
        <v>395243790</v>
      </c>
    </row>
    <row r="134" spans="1:19">
      <c r="A134" s="40" t="s">
        <v>294</v>
      </c>
      <c r="B134" s="538">
        <v>2199191</v>
      </c>
      <c r="C134" s="538">
        <v>245225640</v>
      </c>
      <c r="D134" s="538">
        <v>152288</v>
      </c>
      <c r="E134" s="538">
        <v>17774940</v>
      </c>
      <c r="F134" s="538">
        <v>230575</v>
      </c>
      <c r="G134" s="538">
        <v>28260130</v>
      </c>
      <c r="H134" s="43">
        <v>45419</v>
      </c>
      <c r="I134" s="538">
        <v>5158750</v>
      </c>
      <c r="J134" s="539">
        <v>367825</v>
      </c>
      <c r="K134" s="539">
        <v>43995160</v>
      </c>
      <c r="L134" s="539">
        <v>68967</v>
      </c>
      <c r="M134" s="539">
        <v>7388620</v>
      </c>
      <c r="N134" s="539">
        <v>21132</v>
      </c>
      <c r="O134" s="539">
        <v>4436270</v>
      </c>
      <c r="P134" s="539">
        <v>19339</v>
      </c>
      <c r="Q134" s="539">
        <v>3542540</v>
      </c>
      <c r="R134" s="540"/>
      <c r="S134" s="43"/>
    </row>
    <row r="135" spans="1:19">
      <c r="A135" s="40" t="s">
        <v>295</v>
      </c>
      <c r="B135" s="41"/>
      <c r="C135" s="41"/>
      <c r="D135" s="42"/>
      <c r="E135" s="42"/>
      <c r="F135" s="43"/>
      <c r="G135" s="43"/>
      <c r="H135" s="43"/>
      <c r="I135" s="43"/>
      <c r="J135" s="538">
        <v>324020</v>
      </c>
      <c r="K135" s="538">
        <v>44435280</v>
      </c>
      <c r="L135" s="538">
        <v>60005</v>
      </c>
      <c r="M135" s="538">
        <v>7442030</v>
      </c>
      <c r="N135" s="538">
        <v>18532</v>
      </c>
      <c r="O135" s="538">
        <v>4451580</v>
      </c>
      <c r="P135" s="538">
        <v>14587</v>
      </c>
      <c r="Q135" s="538">
        <v>2231290</v>
      </c>
      <c r="R135" s="43"/>
      <c r="S135" s="43"/>
    </row>
    <row r="136" spans="1:19">
      <c r="A136" s="40" t="s">
        <v>296</v>
      </c>
      <c r="B136" s="41"/>
      <c r="C136" s="41"/>
      <c r="D136" s="42"/>
      <c r="E136" s="42"/>
      <c r="F136" s="43"/>
      <c r="G136" s="43"/>
      <c r="H136" s="43"/>
      <c r="I136" s="43"/>
      <c r="J136" s="41"/>
      <c r="K136" s="41"/>
      <c r="L136" s="42"/>
      <c r="M136" s="42"/>
      <c r="N136" s="43"/>
      <c r="O136" s="43"/>
      <c r="P136" s="43"/>
      <c r="Q136" s="43"/>
      <c r="R136" s="43"/>
      <c r="S136" s="43"/>
    </row>
    <row r="137" spans="1:19">
      <c r="A137" s="40" t="s">
        <v>43</v>
      </c>
      <c r="B137" s="43">
        <f>SUM(B125:B136)</f>
        <v>26159825</v>
      </c>
      <c r="C137" s="43">
        <f t="shared" ref="C137:I137" si="19">SUM(C125:C136)</f>
        <v>2902897650</v>
      </c>
      <c r="D137" s="43">
        <f t="shared" si="19"/>
        <v>1829055</v>
      </c>
      <c r="E137" s="43">
        <f t="shared" si="19"/>
        <v>210696650</v>
      </c>
      <c r="F137" s="43">
        <f t="shared" si="19"/>
        <v>2652146</v>
      </c>
      <c r="G137" s="43">
        <f t="shared" si="19"/>
        <v>324604230</v>
      </c>
      <c r="H137" s="43">
        <f t="shared" si="19"/>
        <v>337462</v>
      </c>
      <c r="I137" s="43">
        <f t="shared" si="19"/>
        <v>42549080</v>
      </c>
      <c r="J137" s="43">
        <f t="shared" ref="J137:S137" si="20">SUM(J125:J136)</f>
        <v>4502009</v>
      </c>
      <c r="K137" s="43">
        <f t="shared" si="20"/>
        <v>572298990</v>
      </c>
      <c r="L137" s="43">
        <f t="shared" si="20"/>
        <v>814595</v>
      </c>
      <c r="M137" s="43">
        <f t="shared" si="20"/>
        <v>96225140</v>
      </c>
      <c r="N137" s="43">
        <f t="shared" si="20"/>
        <v>259874</v>
      </c>
      <c r="O137" s="43">
        <f t="shared" si="20"/>
        <v>55571230</v>
      </c>
      <c r="P137" s="43">
        <f t="shared" si="20"/>
        <v>159542</v>
      </c>
      <c r="Q137" s="43">
        <f t="shared" si="20"/>
        <v>23652090</v>
      </c>
      <c r="R137" s="43">
        <f t="shared" si="20"/>
        <v>33192628</v>
      </c>
      <c r="S137" s="43">
        <f t="shared" si="20"/>
        <v>3814152830</v>
      </c>
    </row>
  </sheetData>
  <mergeCells count="46">
    <mergeCell ref="L123:M123"/>
    <mergeCell ref="N123:O123"/>
    <mergeCell ref="P123:Q123"/>
    <mergeCell ref="R123:S123"/>
    <mergeCell ref="A123:A124"/>
    <mergeCell ref="B123:C123"/>
    <mergeCell ref="D123:E123"/>
    <mergeCell ref="F123:G123"/>
    <mergeCell ref="H123:I123"/>
    <mergeCell ref="J123:K123"/>
    <mergeCell ref="J2:K2"/>
    <mergeCell ref="A79:A80"/>
    <mergeCell ref="B79:C79"/>
    <mergeCell ref="D79:E79"/>
    <mergeCell ref="F79:G79"/>
    <mergeCell ref="H79:I79"/>
    <mergeCell ref="J79:K79"/>
    <mergeCell ref="A2:A3"/>
    <mergeCell ref="B2:C2"/>
    <mergeCell ref="D2:E2"/>
    <mergeCell ref="F2:G2"/>
    <mergeCell ref="H2:I2"/>
    <mergeCell ref="J39:K39"/>
    <mergeCell ref="A19:A20"/>
    <mergeCell ref="B19:C19"/>
    <mergeCell ref="D19:E19"/>
    <mergeCell ref="F19:G19"/>
    <mergeCell ref="H19:I19"/>
    <mergeCell ref="J19:K19"/>
    <mergeCell ref="A39:A40"/>
    <mergeCell ref="B39:C39"/>
    <mergeCell ref="D39:E39"/>
    <mergeCell ref="F39:G39"/>
    <mergeCell ref="H39:I39"/>
    <mergeCell ref="J101:K101"/>
    <mergeCell ref="A59:A60"/>
    <mergeCell ref="B59:C59"/>
    <mergeCell ref="D59:E59"/>
    <mergeCell ref="F59:G59"/>
    <mergeCell ref="H59:I59"/>
    <mergeCell ref="J59:K59"/>
    <mergeCell ref="A101:A102"/>
    <mergeCell ref="B101:C101"/>
    <mergeCell ref="D101:E101"/>
    <mergeCell ref="F101:G101"/>
    <mergeCell ref="H101:I101"/>
  </mergeCells>
  <phoneticPr fontId="15" type="noConversion"/>
  <pageMargins left="0.7" right="0.7" top="0.75" bottom="0.75" header="0.3" footer="0.3"/>
  <pageSetup paperSize="9" scale="92" orientation="landscape" r:id="rId1"/>
  <ignoredErrors>
    <ignoredError sqref="A30 A50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55"/>
  <sheetViews>
    <sheetView showGridLines="0" view="pageBreakPreview" topLeftCell="A40" zoomScaleNormal="100" zoomScaleSheetLayoutView="100" workbookViewId="0">
      <selection activeCell="L52" sqref="L52"/>
    </sheetView>
  </sheetViews>
  <sheetFormatPr defaultRowHeight="16.5"/>
  <cols>
    <col min="1" max="1" width="9" style="24" customWidth="1"/>
    <col min="2" max="2" width="6.625" style="24" customWidth="1"/>
    <col min="3" max="3" width="14.625" style="24" customWidth="1"/>
    <col min="4" max="12" width="8.375" style="24" customWidth="1"/>
    <col min="13" max="13" width="8.375" style="1" customWidth="1"/>
    <col min="14" max="15" width="8.375" style="24" customWidth="1"/>
    <col min="16" max="16" width="10.625" style="24" customWidth="1"/>
    <col min="17" max="17" width="9" style="16"/>
    <col min="18" max="16384" width="9" style="24"/>
  </cols>
  <sheetData>
    <row r="1" spans="1:18" ht="30.75" customHeight="1">
      <c r="A1" s="519" t="s">
        <v>100</v>
      </c>
      <c r="B1" s="519"/>
      <c r="C1" s="519"/>
      <c r="D1" s="519"/>
      <c r="E1" s="519"/>
      <c r="F1" s="519"/>
      <c r="G1" s="519"/>
    </row>
    <row r="2" spans="1:18" s="207" customFormat="1" ht="21.95" customHeight="1">
      <c r="A2" s="280"/>
      <c r="B2" s="280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7"/>
    </row>
    <row r="3" spans="1:18" s="207" customFormat="1" ht="20.100000000000001" customHeight="1">
      <c r="A3" s="506" t="s">
        <v>208</v>
      </c>
      <c r="B3" s="506"/>
      <c r="C3" s="506"/>
      <c r="D3" s="506"/>
      <c r="E3" s="506"/>
      <c r="F3" s="506"/>
      <c r="G3" s="506"/>
      <c r="M3" s="1"/>
      <c r="P3" s="4" t="s">
        <v>102</v>
      </c>
      <c r="Q3" s="17"/>
    </row>
    <row r="4" spans="1:18" s="207" customFormat="1" ht="30" customHeight="1">
      <c r="A4" s="507" t="s">
        <v>0</v>
      </c>
      <c r="B4" s="507"/>
      <c r="C4" s="507"/>
      <c r="D4" s="270" t="s">
        <v>12</v>
      </c>
      <c r="E4" s="270" t="s">
        <v>1</v>
      </c>
      <c r="F4" s="270" t="s">
        <v>2</v>
      </c>
      <c r="G4" s="270" t="s">
        <v>3</v>
      </c>
      <c r="H4" s="270" t="s">
        <v>4</v>
      </c>
      <c r="I4" s="270" t="s">
        <v>5</v>
      </c>
      <c r="J4" s="270" t="s">
        <v>6</v>
      </c>
      <c r="K4" s="270" t="s">
        <v>7</v>
      </c>
      <c r="L4" s="270" t="s">
        <v>8</v>
      </c>
      <c r="M4" s="270" t="s">
        <v>9</v>
      </c>
      <c r="N4" s="270" t="s">
        <v>10</v>
      </c>
      <c r="O4" s="270" t="s">
        <v>11</v>
      </c>
      <c r="P4" s="96" t="s">
        <v>13</v>
      </c>
      <c r="Q4" s="17"/>
    </row>
    <row r="5" spans="1:18" s="207" customFormat="1" ht="30" customHeight="1">
      <c r="A5" s="503" t="s">
        <v>103</v>
      </c>
      <c r="B5" s="515" t="s">
        <v>14</v>
      </c>
      <c r="C5" s="97" t="s">
        <v>16</v>
      </c>
      <c r="D5" s="108">
        <v>117482.856</v>
      </c>
      <c r="E5" s="108">
        <v>151741.86000000004</v>
      </c>
      <c r="F5" s="108">
        <v>82542.339399999997</v>
      </c>
      <c r="G5" s="108">
        <v>38694.043200000007</v>
      </c>
      <c r="H5" s="108">
        <v>26331.7922</v>
      </c>
      <c r="I5" s="108">
        <v>32443.235800000006</v>
      </c>
      <c r="J5" s="108">
        <v>43543.089399999997</v>
      </c>
      <c r="K5" s="108">
        <v>51202.6538</v>
      </c>
      <c r="L5" s="108">
        <v>35574.579600000005</v>
      </c>
      <c r="M5" s="108">
        <v>38112.508399999992</v>
      </c>
      <c r="N5" s="108">
        <v>57488.584999999992</v>
      </c>
      <c r="O5" s="108">
        <v>100721.46339999999</v>
      </c>
      <c r="P5" s="98">
        <f t="shared" ref="P5:P12" si="0">SUM(D5:O5)</f>
        <v>775879.00620000018</v>
      </c>
      <c r="Q5" s="17"/>
    </row>
    <row r="6" spans="1:18" s="207" customFormat="1" ht="30" customHeight="1">
      <c r="A6" s="503"/>
      <c r="B6" s="516"/>
      <c r="C6" s="149"/>
      <c r="D6" s="150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2"/>
      <c r="Q6" s="112" t="s">
        <v>134</v>
      </c>
      <c r="R6" s="22"/>
    </row>
    <row r="7" spans="1:18" s="207" customFormat="1" ht="30" customHeight="1">
      <c r="A7" s="503"/>
      <c r="B7" s="517" t="s">
        <v>19</v>
      </c>
      <c r="C7" s="97" t="s">
        <v>16</v>
      </c>
      <c r="D7" s="108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98">
        <f t="shared" si="0"/>
        <v>0</v>
      </c>
      <c r="Q7" s="17"/>
    </row>
    <row r="8" spans="1:18" s="207" customFormat="1" ht="30" customHeight="1">
      <c r="A8" s="503"/>
      <c r="B8" s="518"/>
      <c r="C8" s="99"/>
      <c r="D8" s="108"/>
      <c r="E8" s="107"/>
      <c r="F8" s="100"/>
      <c r="G8" s="100"/>
      <c r="H8" s="100"/>
      <c r="I8" s="100"/>
      <c r="J8" s="100"/>
      <c r="K8" s="100"/>
      <c r="L8" s="100"/>
      <c r="M8" s="101"/>
      <c r="N8" s="100"/>
      <c r="O8" s="102"/>
      <c r="P8" s="98">
        <f t="shared" si="0"/>
        <v>0</v>
      </c>
      <c r="Q8" s="19" t="s">
        <v>23</v>
      </c>
    </row>
    <row r="9" spans="1:18" s="207" customFormat="1" ht="30" customHeight="1">
      <c r="A9" s="503"/>
      <c r="B9" s="503" t="s">
        <v>108</v>
      </c>
      <c r="C9" s="5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98">
        <f t="shared" si="0"/>
        <v>0</v>
      </c>
      <c r="Q9" s="17"/>
    </row>
    <row r="10" spans="1:18" s="207" customFormat="1" ht="30" customHeight="1">
      <c r="A10" s="503" t="s">
        <v>105</v>
      </c>
      <c r="B10" s="269" t="s">
        <v>106</v>
      </c>
      <c r="C10" s="269" t="s">
        <v>109</v>
      </c>
      <c r="D10" s="276">
        <v>106146530</v>
      </c>
      <c r="E10" s="276">
        <v>135152440</v>
      </c>
      <c r="F10" s="276">
        <v>68901160</v>
      </c>
      <c r="G10" s="277">
        <v>32765920</v>
      </c>
      <c r="H10" s="277">
        <v>21110530</v>
      </c>
      <c r="I10" s="277">
        <v>20696730</v>
      </c>
      <c r="J10" s="277">
        <v>24341310</v>
      </c>
      <c r="K10" s="277">
        <v>26553210</v>
      </c>
      <c r="L10" s="277">
        <v>22356690</v>
      </c>
      <c r="M10" s="278">
        <v>30222160</v>
      </c>
      <c r="N10" s="277">
        <v>47334620</v>
      </c>
      <c r="O10" s="279">
        <v>83322180</v>
      </c>
      <c r="P10" s="111">
        <f t="shared" si="0"/>
        <v>618903480</v>
      </c>
      <c r="Q10" s="17"/>
    </row>
    <row r="11" spans="1:18" s="207" customFormat="1" ht="30" customHeight="1">
      <c r="A11" s="503"/>
      <c r="B11" s="110" t="s">
        <v>107</v>
      </c>
      <c r="C11" s="269" t="s">
        <v>109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3">
        <f t="shared" si="0"/>
        <v>0</v>
      </c>
      <c r="Q11" s="17"/>
    </row>
    <row r="12" spans="1:18" s="207" customFormat="1" ht="30" customHeight="1">
      <c r="A12" s="503"/>
      <c r="B12" s="520" t="s">
        <v>108</v>
      </c>
      <c r="C12" s="521"/>
      <c r="D12" s="281">
        <f>SUM(D10:D11)</f>
        <v>106146530</v>
      </c>
      <c r="E12" s="281">
        <f t="shared" ref="E12:O12" si="1">SUM(E10:E11)</f>
        <v>135152440</v>
      </c>
      <c r="F12" s="281">
        <f t="shared" si="1"/>
        <v>68901160</v>
      </c>
      <c r="G12" s="281">
        <f t="shared" si="1"/>
        <v>32765920</v>
      </c>
      <c r="H12" s="281">
        <f t="shared" si="1"/>
        <v>21110530</v>
      </c>
      <c r="I12" s="281">
        <f t="shared" si="1"/>
        <v>20696730</v>
      </c>
      <c r="J12" s="281">
        <f t="shared" si="1"/>
        <v>24341310</v>
      </c>
      <c r="K12" s="281">
        <f t="shared" si="1"/>
        <v>26553210</v>
      </c>
      <c r="L12" s="281">
        <f t="shared" si="1"/>
        <v>22356690</v>
      </c>
      <c r="M12" s="281">
        <f t="shared" si="1"/>
        <v>30222160</v>
      </c>
      <c r="N12" s="281">
        <f t="shared" si="1"/>
        <v>47334620</v>
      </c>
      <c r="O12" s="281">
        <f t="shared" si="1"/>
        <v>83322180</v>
      </c>
      <c r="P12" s="281">
        <f t="shared" si="0"/>
        <v>618903480</v>
      </c>
      <c r="Q12" s="17"/>
    </row>
    <row r="13" spans="1:18" s="207" customFormat="1" ht="21.95" customHeight="1">
      <c r="A13" s="280"/>
      <c r="B13" s="280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7"/>
    </row>
    <row r="14" spans="1:18" ht="20.100000000000001" customHeight="1">
      <c r="A14" s="506" t="s">
        <v>101</v>
      </c>
      <c r="B14" s="506"/>
      <c r="C14" s="506"/>
      <c r="D14" s="506"/>
      <c r="E14" s="506"/>
      <c r="F14" s="506"/>
      <c r="G14" s="506"/>
      <c r="P14" s="4" t="s">
        <v>102</v>
      </c>
      <c r="Q14" s="17"/>
    </row>
    <row r="15" spans="1:18" ht="30" customHeight="1">
      <c r="A15" s="507" t="s">
        <v>0</v>
      </c>
      <c r="B15" s="507"/>
      <c r="C15" s="507"/>
      <c r="D15" s="95" t="s">
        <v>12</v>
      </c>
      <c r="E15" s="95" t="s">
        <v>1</v>
      </c>
      <c r="F15" s="95" t="s">
        <v>2</v>
      </c>
      <c r="G15" s="95" t="s">
        <v>3</v>
      </c>
      <c r="H15" s="95" t="s">
        <v>4</v>
      </c>
      <c r="I15" s="95" t="s">
        <v>5</v>
      </c>
      <c r="J15" s="95" t="s">
        <v>6</v>
      </c>
      <c r="K15" s="95" t="s">
        <v>7</v>
      </c>
      <c r="L15" s="95" t="s">
        <v>8</v>
      </c>
      <c r="M15" s="95" t="s">
        <v>9</v>
      </c>
      <c r="N15" s="95" t="s">
        <v>10</v>
      </c>
      <c r="O15" s="95" t="s">
        <v>11</v>
      </c>
      <c r="P15" s="96" t="s">
        <v>13</v>
      </c>
      <c r="Q15" s="17"/>
    </row>
    <row r="16" spans="1:18" ht="30" customHeight="1">
      <c r="A16" s="503" t="s">
        <v>103</v>
      </c>
      <c r="B16" s="515" t="s">
        <v>14</v>
      </c>
      <c r="C16" s="97" t="s">
        <v>16</v>
      </c>
      <c r="D16" s="108">
        <f>D18-D17</f>
        <v>98571</v>
      </c>
      <c r="E16" s="108">
        <f t="shared" ref="E16:O16" si="2">E18-E17</f>
        <v>74614</v>
      </c>
      <c r="F16" s="108">
        <f t="shared" si="2"/>
        <v>98703</v>
      </c>
      <c r="G16" s="108">
        <f t="shared" si="2"/>
        <v>52501</v>
      </c>
      <c r="H16" s="108">
        <f t="shared" si="2"/>
        <v>31642</v>
      </c>
      <c r="I16" s="108">
        <f t="shared" si="2"/>
        <v>38701</v>
      </c>
      <c r="J16" s="108">
        <f t="shared" si="2"/>
        <v>47189</v>
      </c>
      <c r="K16" s="108">
        <f t="shared" si="2"/>
        <v>52021</v>
      </c>
      <c r="L16" s="108">
        <f t="shared" si="2"/>
        <v>39088</v>
      </c>
      <c r="M16" s="108">
        <f t="shared" si="2"/>
        <v>34386</v>
      </c>
      <c r="N16" s="108">
        <f t="shared" si="2"/>
        <v>83260</v>
      </c>
      <c r="O16" s="108">
        <f t="shared" si="2"/>
        <v>116137</v>
      </c>
      <c r="P16" s="98">
        <f t="shared" ref="P16:P25" si="3">SUM(D16:O16)</f>
        <v>766813</v>
      </c>
      <c r="Q16" s="17"/>
    </row>
    <row r="17" spans="1:32" ht="30" customHeight="1">
      <c r="A17" s="503"/>
      <c r="B17" s="516"/>
      <c r="C17" s="149" t="s">
        <v>111</v>
      </c>
      <c r="D17" s="150">
        <v>178</v>
      </c>
      <c r="E17" s="151">
        <v>151</v>
      </c>
      <c r="F17" s="151">
        <v>298</v>
      </c>
      <c r="G17" s="151">
        <v>168</v>
      </c>
      <c r="H17" s="151">
        <v>280</v>
      </c>
      <c r="I17" s="151">
        <v>750</v>
      </c>
      <c r="J17" s="151">
        <v>1166</v>
      </c>
      <c r="K17" s="151">
        <v>1193</v>
      </c>
      <c r="L17" s="151">
        <v>618</v>
      </c>
      <c r="M17" s="151">
        <v>252</v>
      </c>
      <c r="N17" s="151">
        <v>157</v>
      </c>
      <c r="O17" s="151">
        <v>204</v>
      </c>
      <c r="P17" s="152">
        <f t="shared" si="3"/>
        <v>5415</v>
      </c>
      <c r="Q17" s="112" t="s">
        <v>134</v>
      </c>
      <c r="R17" s="22"/>
    </row>
    <row r="18" spans="1:32" ht="30" customHeight="1">
      <c r="A18" s="503"/>
      <c r="B18" s="523"/>
      <c r="C18" s="97" t="s">
        <v>110</v>
      </c>
      <c r="D18" s="108">
        <v>98749</v>
      </c>
      <c r="E18" s="107">
        <v>74765</v>
      </c>
      <c r="F18" s="107">
        <v>99001</v>
      </c>
      <c r="G18" s="107">
        <v>52669</v>
      </c>
      <c r="H18" s="107">
        <v>31922</v>
      </c>
      <c r="I18" s="107">
        <v>39451</v>
      </c>
      <c r="J18" s="107">
        <v>48355</v>
      </c>
      <c r="K18" s="107">
        <v>53214</v>
      </c>
      <c r="L18" s="107">
        <v>39706</v>
      </c>
      <c r="M18" s="107">
        <v>34638</v>
      </c>
      <c r="N18" s="107">
        <v>83417</v>
      </c>
      <c r="O18" s="107">
        <v>116341</v>
      </c>
      <c r="P18" s="109">
        <f t="shared" si="3"/>
        <v>772228</v>
      </c>
      <c r="Q18" s="17"/>
    </row>
    <row r="19" spans="1:32" ht="30" customHeight="1">
      <c r="A19" s="503"/>
      <c r="B19" s="517" t="s">
        <v>19</v>
      </c>
      <c r="C19" s="97" t="s">
        <v>16</v>
      </c>
      <c r="D19" s="108">
        <v>2904</v>
      </c>
      <c r="E19" s="107">
        <v>3617</v>
      </c>
      <c r="F19" s="107">
        <v>3681</v>
      </c>
      <c r="G19" s="107">
        <v>3503</v>
      </c>
      <c r="H19" s="107">
        <v>570</v>
      </c>
      <c r="I19" s="107">
        <v>1852</v>
      </c>
      <c r="J19" s="107">
        <v>2099</v>
      </c>
      <c r="K19" s="107">
        <v>2915</v>
      </c>
      <c r="L19" s="107">
        <v>2401</v>
      </c>
      <c r="M19" s="107">
        <v>552</v>
      </c>
      <c r="N19" s="107">
        <v>2648</v>
      </c>
      <c r="O19" s="107">
        <v>4160</v>
      </c>
      <c r="P19" s="98">
        <f t="shared" si="3"/>
        <v>30902</v>
      </c>
      <c r="Q19" s="17"/>
    </row>
    <row r="20" spans="1:32" ht="30" customHeight="1">
      <c r="A20" s="503"/>
      <c r="B20" s="518"/>
      <c r="C20" s="99" t="s">
        <v>104</v>
      </c>
      <c r="D20" s="108">
        <v>853</v>
      </c>
      <c r="E20" s="107">
        <v>1056</v>
      </c>
      <c r="F20" s="100">
        <v>1023</v>
      </c>
      <c r="G20" s="100">
        <v>17</v>
      </c>
      <c r="H20" s="100">
        <v>177</v>
      </c>
      <c r="I20" s="100">
        <v>844</v>
      </c>
      <c r="J20" s="100">
        <v>1361</v>
      </c>
      <c r="K20" s="100">
        <v>1497</v>
      </c>
      <c r="L20" s="100">
        <v>871</v>
      </c>
      <c r="M20" s="101">
        <v>25</v>
      </c>
      <c r="N20" s="100">
        <v>901</v>
      </c>
      <c r="O20" s="102">
        <v>1433</v>
      </c>
      <c r="P20" s="98">
        <f t="shared" si="3"/>
        <v>10058</v>
      </c>
      <c r="Q20" s="19" t="s">
        <v>23</v>
      </c>
    </row>
    <row r="21" spans="1:32" ht="30" customHeight="1">
      <c r="A21" s="503"/>
      <c r="B21" s="522"/>
      <c r="C21" s="99" t="s">
        <v>110</v>
      </c>
      <c r="D21" s="100">
        <f>SUM(D19:D20)</f>
        <v>3757</v>
      </c>
      <c r="E21" s="100">
        <f t="shared" ref="E21:O21" si="4">SUM(E19:E20)</f>
        <v>4673</v>
      </c>
      <c r="F21" s="100">
        <f t="shared" si="4"/>
        <v>4704</v>
      </c>
      <c r="G21" s="100">
        <f t="shared" si="4"/>
        <v>3520</v>
      </c>
      <c r="H21" s="100">
        <f t="shared" si="4"/>
        <v>747</v>
      </c>
      <c r="I21" s="100">
        <f t="shared" si="4"/>
        <v>2696</v>
      </c>
      <c r="J21" s="100">
        <f t="shared" si="4"/>
        <v>3460</v>
      </c>
      <c r="K21" s="100">
        <f t="shared" si="4"/>
        <v>4412</v>
      </c>
      <c r="L21" s="100">
        <f t="shared" si="4"/>
        <v>3272</v>
      </c>
      <c r="M21" s="100">
        <f t="shared" si="4"/>
        <v>577</v>
      </c>
      <c r="N21" s="100">
        <f t="shared" si="4"/>
        <v>3549</v>
      </c>
      <c r="O21" s="100">
        <f t="shared" si="4"/>
        <v>5593</v>
      </c>
      <c r="P21" s="98">
        <f t="shared" si="3"/>
        <v>40960</v>
      </c>
      <c r="Q21" s="19"/>
      <c r="R21" s="19"/>
    </row>
    <row r="22" spans="1:32" ht="30" customHeight="1">
      <c r="A22" s="503"/>
      <c r="B22" s="503" t="s">
        <v>108</v>
      </c>
      <c r="C22" s="503"/>
      <c r="D22" s="103">
        <f>D18+D21</f>
        <v>102506</v>
      </c>
      <c r="E22" s="103">
        <f t="shared" ref="E22:O22" si="5">E18+E21</f>
        <v>79438</v>
      </c>
      <c r="F22" s="103">
        <f t="shared" si="5"/>
        <v>103705</v>
      </c>
      <c r="G22" s="103">
        <f t="shared" si="5"/>
        <v>56189</v>
      </c>
      <c r="H22" s="103">
        <f t="shared" si="5"/>
        <v>32669</v>
      </c>
      <c r="I22" s="103">
        <f t="shared" si="5"/>
        <v>42147</v>
      </c>
      <c r="J22" s="103">
        <f t="shared" si="5"/>
        <v>51815</v>
      </c>
      <c r="K22" s="103">
        <f t="shared" si="5"/>
        <v>57626</v>
      </c>
      <c r="L22" s="103">
        <f t="shared" si="5"/>
        <v>42978</v>
      </c>
      <c r="M22" s="103">
        <f t="shared" si="5"/>
        <v>35215</v>
      </c>
      <c r="N22" s="103">
        <f t="shared" si="5"/>
        <v>86966</v>
      </c>
      <c r="O22" s="103">
        <f t="shared" si="5"/>
        <v>121934</v>
      </c>
      <c r="P22" s="98">
        <f t="shared" si="3"/>
        <v>813188</v>
      </c>
      <c r="Q22" s="17"/>
    </row>
    <row r="23" spans="1:32" ht="30" customHeight="1">
      <c r="A23" s="503" t="s">
        <v>105</v>
      </c>
      <c r="B23" s="106" t="s">
        <v>106</v>
      </c>
      <c r="C23" s="106" t="s">
        <v>109</v>
      </c>
      <c r="D23" s="107">
        <v>78806840</v>
      </c>
      <c r="E23" s="107">
        <v>59257360</v>
      </c>
      <c r="F23" s="107">
        <v>81270070</v>
      </c>
      <c r="G23" s="107">
        <v>43172040</v>
      </c>
      <c r="H23" s="107">
        <v>25907170</v>
      </c>
      <c r="I23" s="107">
        <v>27400410</v>
      </c>
      <c r="J23" s="107">
        <v>28766160</v>
      </c>
      <c r="K23" s="107">
        <v>31080940</v>
      </c>
      <c r="L23" s="107">
        <v>26366000</v>
      </c>
      <c r="M23" s="107">
        <v>28700130</v>
      </c>
      <c r="N23" s="107">
        <v>63629060</v>
      </c>
      <c r="O23" s="107">
        <v>88055350</v>
      </c>
      <c r="P23" s="111">
        <f t="shared" si="3"/>
        <v>582411530</v>
      </c>
      <c r="Q23" s="17"/>
    </row>
    <row r="24" spans="1:32" ht="30" customHeight="1">
      <c r="A24" s="503"/>
      <c r="B24" s="110" t="s">
        <v>107</v>
      </c>
      <c r="C24" s="106" t="s">
        <v>109</v>
      </c>
      <c r="D24" s="107">
        <v>2858050</v>
      </c>
      <c r="E24" s="107">
        <v>3607500</v>
      </c>
      <c r="F24" s="107">
        <v>3722230</v>
      </c>
      <c r="G24" s="107">
        <v>2537430</v>
      </c>
      <c r="H24" s="107">
        <v>393970</v>
      </c>
      <c r="I24" s="107">
        <v>1393100</v>
      </c>
      <c r="J24" s="107">
        <v>1725550</v>
      </c>
      <c r="K24" s="107">
        <v>2131220</v>
      </c>
      <c r="L24" s="107">
        <v>1595540</v>
      </c>
      <c r="M24" s="107">
        <v>402060</v>
      </c>
      <c r="N24" s="107">
        <v>2541670</v>
      </c>
      <c r="O24" s="107">
        <v>4031080</v>
      </c>
      <c r="P24" s="103">
        <f t="shared" si="3"/>
        <v>26939400</v>
      </c>
      <c r="Q24" s="17"/>
    </row>
    <row r="25" spans="1:32" ht="30" customHeight="1">
      <c r="A25" s="503"/>
      <c r="B25" s="520" t="s">
        <v>108</v>
      </c>
      <c r="C25" s="521"/>
      <c r="D25" s="103">
        <f>SUM(D23:D24)</f>
        <v>81664890</v>
      </c>
      <c r="E25" s="103">
        <f t="shared" ref="E25:O25" si="6">SUM(E23:E24)</f>
        <v>62864860</v>
      </c>
      <c r="F25" s="103">
        <f t="shared" si="6"/>
        <v>84992300</v>
      </c>
      <c r="G25" s="103">
        <f t="shared" si="6"/>
        <v>45709470</v>
      </c>
      <c r="H25" s="103">
        <f t="shared" si="6"/>
        <v>26301140</v>
      </c>
      <c r="I25" s="103">
        <f t="shared" si="6"/>
        <v>28793510</v>
      </c>
      <c r="J25" s="103">
        <f t="shared" si="6"/>
        <v>30491710</v>
      </c>
      <c r="K25" s="103">
        <f t="shared" si="6"/>
        <v>33212160</v>
      </c>
      <c r="L25" s="103">
        <f t="shared" si="6"/>
        <v>27961540</v>
      </c>
      <c r="M25" s="103">
        <f t="shared" si="6"/>
        <v>29102190</v>
      </c>
      <c r="N25" s="103">
        <f t="shared" si="6"/>
        <v>66170730</v>
      </c>
      <c r="O25" s="103">
        <f t="shared" si="6"/>
        <v>92086430</v>
      </c>
      <c r="P25" s="103">
        <f t="shared" si="3"/>
        <v>609350930</v>
      </c>
      <c r="Q25" s="17"/>
    </row>
    <row r="26" spans="1:32" ht="30" customHeight="1">
      <c r="A26" s="104"/>
      <c r="B26" s="104"/>
      <c r="C26" s="104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7"/>
    </row>
    <row r="27" spans="1:32" s="207" customFormat="1" ht="33.75" customHeight="1">
      <c r="A27" s="506" t="s">
        <v>182</v>
      </c>
      <c r="B27" s="506"/>
      <c r="C27" s="506"/>
      <c r="D27" s="506"/>
      <c r="E27" s="506"/>
      <c r="F27" s="506"/>
      <c r="G27" s="506"/>
      <c r="M27" s="1"/>
      <c r="P27" s="4" t="s">
        <v>102</v>
      </c>
      <c r="Q27" s="17"/>
    </row>
    <row r="28" spans="1:32" s="207" customFormat="1" ht="30" customHeight="1">
      <c r="A28" s="507" t="s">
        <v>0</v>
      </c>
      <c r="B28" s="507"/>
      <c r="C28" s="507"/>
      <c r="D28" s="173" t="s">
        <v>12</v>
      </c>
      <c r="E28" s="173" t="s">
        <v>1</v>
      </c>
      <c r="F28" s="173" t="s">
        <v>2</v>
      </c>
      <c r="G28" s="173" t="s">
        <v>3</v>
      </c>
      <c r="H28" s="173" t="s">
        <v>4</v>
      </c>
      <c r="I28" s="173" t="s">
        <v>5</v>
      </c>
      <c r="J28" s="173" t="s">
        <v>6</v>
      </c>
      <c r="K28" s="173" t="s">
        <v>7</v>
      </c>
      <c r="L28" s="173" t="s">
        <v>8</v>
      </c>
      <c r="M28" s="173" t="s">
        <v>9</v>
      </c>
      <c r="N28" s="173" t="s">
        <v>10</v>
      </c>
      <c r="O28" s="173" t="s">
        <v>11</v>
      </c>
      <c r="P28" s="96" t="s">
        <v>13</v>
      </c>
      <c r="Q28" s="17"/>
    </row>
    <row r="29" spans="1:32" s="207" customFormat="1" ht="30" customHeight="1">
      <c r="A29" s="503" t="s">
        <v>103</v>
      </c>
      <c r="B29" s="508" t="s">
        <v>14</v>
      </c>
      <c r="C29" s="227" t="s">
        <v>16</v>
      </c>
      <c r="D29" s="222">
        <v>109426</v>
      </c>
      <c r="E29" s="222">
        <v>80940</v>
      </c>
      <c r="F29" s="222">
        <v>84876</v>
      </c>
      <c r="G29" s="222">
        <v>48926</v>
      </c>
      <c r="H29" s="222">
        <v>27595</v>
      </c>
      <c r="I29" s="222">
        <v>36001</v>
      </c>
      <c r="J29" s="222">
        <v>49603</v>
      </c>
      <c r="K29" s="222">
        <v>50007</v>
      </c>
      <c r="L29" s="222">
        <v>41282</v>
      </c>
      <c r="M29" s="222">
        <v>41529</v>
      </c>
      <c r="N29" s="222">
        <v>80437</v>
      </c>
      <c r="O29" s="222">
        <v>108686</v>
      </c>
      <c r="P29" s="225">
        <f t="shared" ref="P29:P38" si="7">SUM(D29:O29)</f>
        <v>759308</v>
      </c>
      <c r="Q29" s="17"/>
    </row>
    <row r="30" spans="1:32" s="207" customFormat="1" ht="30" customHeight="1">
      <c r="A30" s="503"/>
      <c r="B30" s="509"/>
      <c r="C30" s="229" t="s">
        <v>111</v>
      </c>
      <c r="D30" s="150">
        <v>162</v>
      </c>
      <c r="E30" s="150">
        <v>109</v>
      </c>
      <c r="F30" s="150">
        <v>166</v>
      </c>
      <c r="G30" s="150">
        <v>156</v>
      </c>
      <c r="H30" s="150">
        <v>130</v>
      </c>
      <c r="I30" s="150">
        <v>518</v>
      </c>
      <c r="J30" s="150">
        <v>1235</v>
      </c>
      <c r="K30" s="150">
        <v>1120</v>
      </c>
      <c r="L30" s="150">
        <v>777</v>
      </c>
      <c r="M30" s="150">
        <v>181</v>
      </c>
      <c r="N30" s="150">
        <v>217</v>
      </c>
      <c r="O30" s="150">
        <v>228</v>
      </c>
      <c r="P30" s="152">
        <f t="shared" si="7"/>
        <v>4999</v>
      </c>
      <c r="Q30" s="112" t="s">
        <v>134</v>
      </c>
      <c r="R30" s="22"/>
      <c r="S30" s="221"/>
      <c r="T30" s="221"/>
      <c r="U30" s="223">
        <v>82307710</v>
      </c>
      <c r="V30" s="223">
        <v>62072270</v>
      </c>
      <c r="W30" s="223">
        <v>65055930</v>
      </c>
      <c r="X30" s="223">
        <v>37754960</v>
      </c>
      <c r="Y30" s="223">
        <v>20909250</v>
      </c>
      <c r="Z30" s="223">
        <v>23758860</v>
      </c>
      <c r="AA30" s="223">
        <v>30409930</v>
      </c>
      <c r="AB30" s="223">
        <v>30173470</v>
      </c>
      <c r="AC30" s="223">
        <v>26939690</v>
      </c>
      <c r="AD30" s="223">
        <v>32741120</v>
      </c>
      <c r="AE30" s="223">
        <v>62551150</v>
      </c>
      <c r="AF30" s="223">
        <v>85198820</v>
      </c>
    </row>
    <row r="31" spans="1:32" s="207" customFormat="1" ht="30" customHeight="1">
      <c r="A31" s="503"/>
      <c r="B31" s="510"/>
      <c r="C31" s="227" t="s">
        <v>110</v>
      </c>
      <c r="D31" s="222">
        <f>SUM(D29:D30)</f>
        <v>109588</v>
      </c>
      <c r="E31" s="222">
        <f t="shared" ref="E31:O31" si="8">SUM(E29:E30)</f>
        <v>81049</v>
      </c>
      <c r="F31" s="222">
        <f t="shared" si="8"/>
        <v>85042</v>
      </c>
      <c r="G31" s="222">
        <f t="shared" si="8"/>
        <v>49082</v>
      </c>
      <c r="H31" s="222">
        <f t="shared" si="8"/>
        <v>27725</v>
      </c>
      <c r="I31" s="222">
        <f t="shared" si="8"/>
        <v>36519</v>
      </c>
      <c r="J31" s="222">
        <f t="shared" si="8"/>
        <v>50838</v>
      </c>
      <c r="K31" s="222">
        <f t="shared" si="8"/>
        <v>51127</v>
      </c>
      <c r="L31" s="222">
        <f t="shared" si="8"/>
        <v>42059</v>
      </c>
      <c r="M31" s="222">
        <f t="shared" si="8"/>
        <v>41710</v>
      </c>
      <c r="N31" s="222">
        <f t="shared" si="8"/>
        <v>80654</v>
      </c>
      <c r="O31" s="222">
        <f t="shared" si="8"/>
        <v>108914</v>
      </c>
      <c r="P31" s="225">
        <f t="shared" si="7"/>
        <v>764307</v>
      </c>
      <c r="Q31" s="17"/>
      <c r="U31" s="224">
        <v>2905970</v>
      </c>
      <c r="V31" s="224">
        <v>3005880</v>
      </c>
      <c r="W31" s="224">
        <v>2770090</v>
      </c>
      <c r="X31" s="224">
        <v>475770</v>
      </c>
      <c r="Y31" s="224">
        <v>822540</v>
      </c>
      <c r="Z31" s="224">
        <v>2155320</v>
      </c>
      <c r="AA31" s="224">
        <v>3091880</v>
      </c>
      <c r="AB31" s="224">
        <v>3692570</v>
      </c>
      <c r="AC31" s="224">
        <v>1697820</v>
      </c>
      <c r="AD31" s="224">
        <v>415400</v>
      </c>
      <c r="AE31" s="224">
        <v>2758670</v>
      </c>
      <c r="AF31" s="224">
        <v>3778990</v>
      </c>
    </row>
    <row r="32" spans="1:32" s="207" customFormat="1" ht="30" customHeight="1">
      <c r="A32" s="503"/>
      <c r="B32" s="511" t="s">
        <v>19</v>
      </c>
      <c r="C32" s="227" t="s">
        <v>16</v>
      </c>
      <c r="D32" s="222">
        <v>2804</v>
      </c>
      <c r="E32" s="222">
        <v>3047</v>
      </c>
      <c r="F32" s="222">
        <v>2798</v>
      </c>
      <c r="G32" s="222">
        <v>647</v>
      </c>
      <c r="H32" s="222">
        <v>1531</v>
      </c>
      <c r="I32" s="222">
        <v>3370</v>
      </c>
      <c r="J32" s="222">
        <v>4461</v>
      </c>
      <c r="K32" s="222">
        <v>5227</v>
      </c>
      <c r="L32" s="222">
        <v>2453</v>
      </c>
      <c r="M32" s="222">
        <v>473</v>
      </c>
      <c r="N32" s="222">
        <v>3023</v>
      </c>
      <c r="O32" s="222">
        <v>3632</v>
      </c>
      <c r="P32" s="225">
        <f t="shared" si="7"/>
        <v>33466</v>
      </c>
      <c r="Q32" s="17"/>
    </row>
    <row r="33" spans="1:32" s="207" customFormat="1" ht="30" customHeight="1">
      <c r="A33" s="503"/>
      <c r="B33" s="512"/>
      <c r="C33" s="227" t="s">
        <v>104</v>
      </c>
      <c r="D33" s="222">
        <v>1290</v>
      </c>
      <c r="E33" s="222">
        <v>1023</v>
      </c>
      <c r="F33" s="100">
        <v>958</v>
      </c>
      <c r="G33" s="100">
        <v>0</v>
      </c>
      <c r="H33" s="100">
        <v>5</v>
      </c>
      <c r="I33" s="100">
        <v>687</v>
      </c>
      <c r="J33" s="100">
        <v>1291</v>
      </c>
      <c r="K33" s="100">
        <v>1645</v>
      </c>
      <c r="L33" s="100">
        <v>702</v>
      </c>
      <c r="M33" s="101">
        <v>73</v>
      </c>
      <c r="N33" s="100">
        <v>718</v>
      </c>
      <c r="O33" s="102">
        <v>1292</v>
      </c>
      <c r="P33" s="225">
        <f t="shared" si="7"/>
        <v>9684</v>
      </c>
      <c r="Q33" s="19" t="s">
        <v>23</v>
      </c>
    </row>
    <row r="34" spans="1:32" s="207" customFormat="1" ht="30" customHeight="1">
      <c r="A34" s="503"/>
      <c r="B34" s="513"/>
      <c r="C34" s="227" t="s">
        <v>110</v>
      </c>
      <c r="D34" s="100">
        <f>SUM(D32:D33)</f>
        <v>4094</v>
      </c>
      <c r="E34" s="100">
        <f t="shared" ref="E34:O34" si="9">SUM(E32:E33)</f>
        <v>4070</v>
      </c>
      <c r="F34" s="100">
        <f t="shared" si="9"/>
        <v>3756</v>
      </c>
      <c r="G34" s="100">
        <f t="shared" si="9"/>
        <v>647</v>
      </c>
      <c r="H34" s="100">
        <f t="shared" si="9"/>
        <v>1536</v>
      </c>
      <c r="I34" s="100">
        <f t="shared" si="9"/>
        <v>4057</v>
      </c>
      <c r="J34" s="100">
        <f t="shared" si="9"/>
        <v>5752</v>
      </c>
      <c r="K34" s="100">
        <f t="shared" si="9"/>
        <v>6872</v>
      </c>
      <c r="L34" s="100">
        <f t="shared" si="9"/>
        <v>3155</v>
      </c>
      <c r="M34" s="100">
        <f t="shared" si="9"/>
        <v>546</v>
      </c>
      <c r="N34" s="100">
        <f t="shared" si="9"/>
        <v>3741</v>
      </c>
      <c r="O34" s="100">
        <f t="shared" si="9"/>
        <v>4924</v>
      </c>
      <c r="P34" s="225">
        <f t="shared" si="7"/>
        <v>43150</v>
      </c>
      <c r="Q34" s="19"/>
      <c r="R34" s="19"/>
    </row>
    <row r="35" spans="1:32" s="207" customFormat="1" ht="30" customHeight="1">
      <c r="A35" s="503"/>
      <c r="B35" s="514" t="s">
        <v>108</v>
      </c>
      <c r="C35" s="514"/>
      <c r="D35" s="226">
        <f>D31+D34</f>
        <v>113682</v>
      </c>
      <c r="E35" s="226">
        <f t="shared" ref="E35:O35" si="10">E31+E34</f>
        <v>85119</v>
      </c>
      <c r="F35" s="226">
        <f t="shared" si="10"/>
        <v>88798</v>
      </c>
      <c r="G35" s="226">
        <f t="shared" si="10"/>
        <v>49729</v>
      </c>
      <c r="H35" s="226">
        <f t="shared" si="10"/>
        <v>29261</v>
      </c>
      <c r="I35" s="226">
        <f t="shared" si="10"/>
        <v>40576</v>
      </c>
      <c r="J35" s="226">
        <f t="shared" si="10"/>
        <v>56590</v>
      </c>
      <c r="K35" s="226">
        <f t="shared" si="10"/>
        <v>57999</v>
      </c>
      <c r="L35" s="226">
        <f t="shared" si="10"/>
        <v>45214</v>
      </c>
      <c r="M35" s="226">
        <f t="shared" si="10"/>
        <v>42256</v>
      </c>
      <c r="N35" s="226">
        <f t="shared" si="10"/>
        <v>84395</v>
      </c>
      <c r="O35" s="226">
        <f t="shared" si="10"/>
        <v>113838</v>
      </c>
      <c r="P35" s="225">
        <f t="shared" si="7"/>
        <v>807457</v>
      </c>
      <c r="Q35" s="17"/>
    </row>
    <row r="36" spans="1:32" s="207" customFormat="1" ht="30" customHeight="1">
      <c r="A36" s="503" t="s">
        <v>105</v>
      </c>
      <c r="B36" s="228" t="s">
        <v>106</v>
      </c>
      <c r="C36" s="228" t="s">
        <v>109</v>
      </c>
      <c r="D36" s="222">
        <v>82307710</v>
      </c>
      <c r="E36" s="222">
        <v>62072270</v>
      </c>
      <c r="F36" s="222">
        <v>65055930</v>
      </c>
      <c r="G36" s="222">
        <v>37754960</v>
      </c>
      <c r="H36" s="222">
        <v>20909250</v>
      </c>
      <c r="I36" s="222">
        <v>23758860</v>
      </c>
      <c r="J36" s="222">
        <v>30409930</v>
      </c>
      <c r="K36" s="222">
        <v>30173470</v>
      </c>
      <c r="L36" s="222">
        <v>26939690</v>
      </c>
      <c r="M36" s="222">
        <v>32741120</v>
      </c>
      <c r="N36" s="222">
        <v>62551150</v>
      </c>
      <c r="O36" s="222">
        <v>85198820</v>
      </c>
      <c r="P36" s="226">
        <f t="shared" si="7"/>
        <v>559873160</v>
      </c>
      <c r="Q36" s="17"/>
    </row>
    <row r="37" spans="1:32" s="207" customFormat="1" ht="30" customHeight="1">
      <c r="A37" s="503"/>
      <c r="B37" s="228" t="s">
        <v>107</v>
      </c>
      <c r="C37" s="228" t="s">
        <v>109</v>
      </c>
      <c r="D37" s="222">
        <v>2905970</v>
      </c>
      <c r="E37" s="222">
        <v>3005880</v>
      </c>
      <c r="F37" s="222">
        <v>2770090</v>
      </c>
      <c r="G37" s="222">
        <v>475770</v>
      </c>
      <c r="H37" s="222">
        <v>822540</v>
      </c>
      <c r="I37" s="222">
        <v>2155320</v>
      </c>
      <c r="J37" s="222">
        <v>3091880</v>
      </c>
      <c r="K37" s="222">
        <v>3692570</v>
      </c>
      <c r="L37" s="222">
        <v>1697820</v>
      </c>
      <c r="M37" s="222">
        <v>415400</v>
      </c>
      <c r="N37" s="222">
        <v>2758670</v>
      </c>
      <c r="O37" s="222">
        <v>3778990</v>
      </c>
      <c r="P37" s="226">
        <f t="shared" si="7"/>
        <v>27570900</v>
      </c>
      <c r="Q37" s="17"/>
    </row>
    <row r="38" spans="1:32" s="207" customFormat="1" ht="30" customHeight="1">
      <c r="A38" s="503"/>
      <c r="B38" s="504" t="s">
        <v>108</v>
      </c>
      <c r="C38" s="505"/>
      <c r="D38" s="226">
        <f>SUM(D36:D37)</f>
        <v>85213680</v>
      </c>
      <c r="E38" s="226">
        <f t="shared" ref="E38:O38" si="11">SUM(E36:E37)</f>
        <v>65078150</v>
      </c>
      <c r="F38" s="226">
        <f t="shared" si="11"/>
        <v>67826020</v>
      </c>
      <c r="G38" s="226">
        <f t="shared" si="11"/>
        <v>38230730</v>
      </c>
      <c r="H38" s="226">
        <f t="shared" si="11"/>
        <v>21731790</v>
      </c>
      <c r="I38" s="226">
        <f t="shared" si="11"/>
        <v>25914180</v>
      </c>
      <c r="J38" s="226">
        <f t="shared" si="11"/>
        <v>33501810</v>
      </c>
      <c r="K38" s="226">
        <f t="shared" si="11"/>
        <v>33866040</v>
      </c>
      <c r="L38" s="226">
        <f t="shared" si="11"/>
        <v>28637510</v>
      </c>
      <c r="M38" s="226">
        <f t="shared" si="11"/>
        <v>33156520</v>
      </c>
      <c r="N38" s="226">
        <f t="shared" si="11"/>
        <v>65309820</v>
      </c>
      <c r="O38" s="226">
        <f t="shared" si="11"/>
        <v>88977810</v>
      </c>
      <c r="P38" s="226">
        <f t="shared" si="7"/>
        <v>587444060</v>
      </c>
      <c r="Q38" s="17"/>
    </row>
    <row r="40" spans="1:32" s="207" customFormat="1" ht="33.75" customHeight="1">
      <c r="A40" s="506" t="s">
        <v>223</v>
      </c>
      <c r="B40" s="506"/>
      <c r="C40" s="506"/>
      <c r="D40" s="506"/>
      <c r="E40" s="506"/>
      <c r="F40" s="506"/>
      <c r="G40" s="506"/>
      <c r="M40" s="1"/>
      <c r="P40" s="4" t="s">
        <v>102</v>
      </c>
      <c r="Q40" s="17"/>
    </row>
    <row r="41" spans="1:32" s="207" customFormat="1" ht="30" customHeight="1">
      <c r="A41" s="507" t="s">
        <v>0</v>
      </c>
      <c r="B41" s="507"/>
      <c r="C41" s="507"/>
      <c r="D41" s="382" t="s">
        <v>12</v>
      </c>
      <c r="E41" s="382" t="s">
        <v>1</v>
      </c>
      <c r="F41" s="382" t="s">
        <v>2</v>
      </c>
      <c r="G41" s="382" t="s">
        <v>3</v>
      </c>
      <c r="H41" s="382" t="s">
        <v>4</v>
      </c>
      <c r="I41" s="382" t="s">
        <v>5</v>
      </c>
      <c r="J41" s="382" t="s">
        <v>6</v>
      </c>
      <c r="K41" s="382" t="s">
        <v>7</v>
      </c>
      <c r="L41" s="382" t="s">
        <v>8</v>
      </c>
      <c r="M41" s="382" t="s">
        <v>9</v>
      </c>
      <c r="N41" s="382" t="s">
        <v>10</v>
      </c>
      <c r="O41" s="382" t="s">
        <v>11</v>
      </c>
      <c r="P41" s="96" t="s">
        <v>13</v>
      </c>
      <c r="Q41" s="17"/>
    </row>
    <row r="42" spans="1:32" s="207" customFormat="1" ht="30" customHeight="1">
      <c r="A42" s="503" t="s">
        <v>103</v>
      </c>
      <c r="B42" s="508" t="s">
        <v>14</v>
      </c>
      <c r="C42" s="227" t="s">
        <v>16</v>
      </c>
      <c r="D42" s="222">
        <v>93890</v>
      </c>
      <c r="E42" s="222">
        <v>62044</v>
      </c>
      <c r="F42" s="222">
        <v>87367</v>
      </c>
      <c r="G42" s="222">
        <v>57702</v>
      </c>
      <c r="H42" s="222">
        <v>30620</v>
      </c>
      <c r="I42" s="222">
        <v>30423</v>
      </c>
      <c r="J42" s="222">
        <v>47375</v>
      </c>
      <c r="K42" s="222">
        <v>46581</v>
      </c>
      <c r="L42" s="222">
        <v>44168</v>
      </c>
      <c r="M42" s="222">
        <v>38266</v>
      </c>
      <c r="N42" s="222">
        <v>67459</v>
      </c>
      <c r="O42" s="222">
        <v>107120</v>
      </c>
      <c r="P42" s="225">
        <f t="shared" ref="P42:P49" si="12">SUM(D42:O42)</f>
        <v>713015</v>
      </c>
      <c r="Q42" s="17"/>
    </row>
    <row r="43" spans="1:32" s="207" customFormat="1" ht="30" customHeight="1">
      <c r="A43" s="503"/>
      <c r="B43" s="509"/>
      <c r="C43" s="229" t="s">
        <v>111</v>
      </c>
      <c r="D43" s="150">
        <v>317</v>
      </c>
      <c r="E43" s="150">
        <v>214</v>
      </c>
      <c r="F43" s="150">
        <v>230</v>
      </c>
      <c r="G43" s="150">
        <v>222</v>
      </c>
      <c r="H43" s="150">
        <v>247</v>
      </c>
      <c r="I43" s="150">
        <v>600</v>
      </c>
      <c r="J43" s="150">
        <v>915</v>
      </c>
      <c r="K43" s="150">
        <v>1326</v>
      </c>
      <c r="L43" s="150">
        <v>627</v>
      </c>
      <c r="M43" s="150">
        <v>363</v>
      </c>
      <c r="N43" s="150">
        <v>215</v>
      </c>
      <c r="O43" s="150">
        <v>501</v>
      </c>
      <c r="P43" s="152">
        <f t="shared" si="12"/>
        <v>5777</v>
      </c>
      <c r="Q43" s="112" t="s">
        <v>134</v>
      </c>
      <c r="R43" s="22"/>
      <c r="S43" s="221"/>
      <c r="T43" s="221"/>
      <c r="U43" s="223">
        <v>82307710</v>
      </c>
      <c r="V43" s="223">
        <v>62072270</v>
      </c>
      <c r="W43" s="223">
        <v>65055930</v>
      </c>
      <c r="X43" s="223">
        <v>37754960</v>
      </c>
      <c r="Y43" s="223">
        <v>20909250</v>
      </c>
      <c r="Z43" s="223">
        <v>23758860</v>
      </c>
      <c r="AA43" s="223">
        <v>30409930</v>
      </c>
      <c r="AB43" s="223">
        <v>30173470</v>
      </c>
      <c r="AC43" s="223">
        <v>26939690</v>
      </c>
      <c r="AD43" s="223">
        <v>32741120</v>
      </c>
      <c r="AE43" s="223">
        <v>62551150</v>
      </c>
      <c r="AF43" s="223">
        <v>85198820</v>
      </c>
    </row>
    <row r="44" spans="1:32" s="207" customFormat="1" ht="30" customHeight="1">
      <c r="A44" s="503"/>
      <c r="B44" s="509"/>
      <c r="C44" s="229" t="s">
        <v>217</v>
      </c>
      <c r="D44" s="150">
        <v>13</v>
      </c>
      <c r="E44" s="150">
        <v>330</v>
      </c>
      <c r="F44" s="150">
        <v>88</v>
      </c>
      <c r="G44" s="150">
        <v>93</v>
      </c>
      <c r="H44" s="150">
        <v>37</v>
      </c>
      <c r="I44" s="150">
        <v>240</v>
      </c>
      <c r="J44" s="150">
        <v>1174</v>
      </c>
      <c r="K44" s="150">
        <v>899</v>
      </c>
      <c r="L44" s="150">
        <v>198</v>
      </c>
      <c r="M44" s="150">
        <v>314</v>
      </c>
      <c r="N44" s="150">
        <v>248</v>
      </c>
      <c r="O44" s="150">
        <v>1105</v>
      </c>
      <c r="P44" s="152">
        <f>SUM(D44:O44)</f>
        <v>4739</v>
      </c>
      <c r="Q44" s="112"/>
      <c r="R44" s="22"/>
      <c r="S44" s="221"/>
      <c r="T44" s="221"/>
      <c r="U44" s="223"/>
      <c r="V44" s="223"/>
      <c r="W44" s="223"/>
      <c r="X44" s="223"/>
      <c r="Y44" s="223"/>
      <c r="Z44" s="223"/>
      <c r="AA44" s="223"/>
      <c r="AB44" s="223"/>
      <c r="AC44" s="223"/>
      <c r="AD44" s="223"/>
      <c r="AE44" s="223"/>
      <c r="AF44" s="223"/>
    </row>
    <row r="45" spans="1:32" s="207" customFormat="1" ht="30" customHeight="1">
      <c r="A45" s="503"/>
      <c r="B45" s="510"/>
      <c r="C45" s="227" t="s">
        <v>110</v>
      </c>
      <c r="D45" s="222">
        <f>SUM(D42:D44)</f>
        <v>94220</v>
      </c>
      <c r="E45" s="222">
        <f t="shared" ref="E45:O45" si="13">SUM(E42:E44)</f>
        <v>62588</v>
      </c>
      <c r="F45" s="222">
        <f t="shared" si="13"/>
        <v>87685</v>
      </c>
      <c r="G45" s="222">
        <f t="shared" si="13"/>
        <v>58017</v>
      </c>
      <c r="H45" s="222">
        <f t="shared" si="13"/>
        <v>30904</v>
      </c>
      <c r="I45" s="222">
        <f t="shared" si="13"/>
        <v>31263</v>
      </c>
      <c r="J45" s="222">
        <f t="shared" si="13"/>
        <v>49464</v>
      </c>
      <c r="K45" s="222">
        <f t="shared" si="13"/>
        <v>48806</v>
      </c>
      <c r="L45" s="222">
        <f t="shared" si="13"/>
        <v>44993</v>
      </c>
      <c r="M45" s="222">
        <f t="shared" si="13"/>
        <v>38943</v>
      </c>
      <c r="N45" s="222">
        <f t="shared" si="13"/>
        <v>67922</v>
      </c>
      <c r="O45" s="222">
        <f t="shared" si="13"/>
        <v>108726</v>
      </c>
      <c r="P45" s="225">
        <f t="shared" si="12"/>
        <v>723531</v>
      </c>
      <c r="Q45" s="17"/>
      <c r="U45" s="224">
        <v>2905970</v>
      </c>
      <c r="V45" s="224">
        <v>3005880</v>
      </c>
      <c r="W45" s="224">
        <v>2770090</v>
      </c>
      <c r="X45" s="224">
        <v>475770</v>
      </c>
      <c r="Y45" s="224">
        <v>822540</v>
      </c>
      <c r="Z45" s="224">
        <v>2155320</v>
      </c>
      <c r="AA45" s="224">
        <v>3091880</v>
      </c>
      <c r="AB45" s="224">
        <v>3692570</v>
      </c>
      <c r="AC45" s="224">
        <v>1697820</v>
      </c>
      <c r="AD45" s="224">
        <v>415400</v>
      </c>
      <c r="AE45" s="224">
        <v>2758670</v>
      </c>
      <c r="AF45" s="224">
        <v>3778990</v>
      </c>
    </row>
    <row r="46" spans="1:32" s="207" customFormat="1" ht="30" customHeight="1">
      <c r="A46" s="503"/>
      <c r="B46" s="511" t="s">
        <v>19</v>
      </c>
      <c r="C46" s="227" t="s">
        <v>16</v>
      </c>
      <c r="D46" s="222">
        <v>3682</v>
      </c>
      <c r="E46" s="222">
        <v>2870</v>
      </c>
      <c r="F46" s="222">
        <v>2400</v>
      </c>
      <c r="G46" s="222">
        <v>719</v>
      </c>
      <c r="H46" s="222">
        <v>1251</v>
      </c>
      <c r="I46" s="222">
        <v>1953</v>
      </c>
      <c r="J46" s="222">
        <v>3139</v>
      </c>
      <c r="K46" s="222">
        <v>4267</v>
      </c>
      <c r="L46" s="222">
        <v>2520</v>
      </c>
      <c r="M46" s="222">
        <v>1062</v>
      </c>
      <c r="N46" s="222">
        <v>2864</v>
      </c>
      <c r="O46" s="222">
        <v>4526</v>
      </c>
      <c r="P46" s="225">
        <f t="shared" si="12"/>
        <v>31253</v>
      </c>
      <c r="Q46" s="17"/>
    </row>
    <row r="47" spans="1:32" s="207" customFormat="1" ht="30" customHeight="1">
      <c r="A47" s="503"/>
      <c r="B47" s="512"/>
      <c r="C47" s="227" t="s">
        <v>104</v>
      </c>
      <c r="D47" s="222">
        <v>1359</v>
      </c>
      <c r="E47" s="222">
        <v>1006</v>
      </c>
      <c r="F47" s="100">
        <v>689</v>
      </c>
      <c r="G47" s="100">
        <v>6</v>
      </c>
      <c r="H47" s="100">
        <v>371</v>
      </c>
      <c r="I47" s="100">
        <v>971</v>
      </c>
      <c r="J47" s="100">
        <v>1230</v>
      </c>
      <c r="K47" s="100">
        <v>1644</v>
      </c>
      <c r="L47" s="100">
        <v>1127</v>
      </c>
      <c r="M47" s="101">
        <v>185</v>
      </c>
      <c r="N47" s="100">
        <v>1117</v>
      </c>
      <c r="O47" s="102">
        <v>1577</v>
      </c>
      <c r="P47" s="225">
        <f t="shared" si="12"/>
        <v>11282</v>
      </c>
      <c r="Q47" s="19" t="s">
        <v>23</v>
      </c>
    </row>
    <row r="48" spans="1:32" s="207" customFormat="1" ht="30" customHeight="1">
      <c r="A48" s="503"/>
      <c r="B48" s="513"/>
      <c r="C48" s="227" t="s">
        <v>110</v>
      </c>
      <c r="D48" s="100">
        <f>SUM(D46:D47)</f>
        <v>5041</v>
      </c>
      <c r="E48" s="100">
        <f t="shared" ref="E48:O48" si="14">SUM(E46:E47)</f>
        <v>3876</v>
      </c>
      <c r="F48" s="100">
        <f t="shared" si="14"/>
        <v>3089</v>
      </c>
      <c r="G48" s="100">
        <f t="shared" si="14"/>
        <v>725</v>
      </c>
      <c r="H48" s="100">
        <f t="shared" si="14"/>
        <v>1622</v>
      </c>
      <c r="I48" s="100">
        <f t="shared" si="14"/>
        <v>2924</v>
      </c>
      <c r="J48" s="100">
        <f t="shared" si="14"/>
        <v>4369</v>
      </c>
      <c r="K48" s="100">
        <f t="shared" si="14"/>
        <v>5911</v>
      </c>
      <c r="L48" s="100">
        <f t="shared" si="14"/>
        <v>3647</v>
      </c>
      <c r="M48" s="100">
        <f t="shared" si="14"/>
        <v>1247</v>
      </c>
      <c r="N48" s="100">
        <f t="shared" si="14"/>
        <v>3981</v>
      </c>
      <c r="O48" s="100">
        <f t="shared" si="14"/>
        <v>6103</v>
      </c>
      <c r="P48" s="225">
        <f t="shared" si="12"/>
        <v>42535</v>
      </c>
      <c r="Q48" s="19"/>
      <c r="R48" s="19"/>
    </row>
    <row r="49" spans="1:17" s="207" customFormat="1" ht="30" customHeight="1">
      <c r="A49" s="503"/>
      <c r="B49" s="514" t="s">
        <v>108</v>
      </c>
      <c r="C49" s="514"/>
      <c r="D49" s="226">
        <f>D45+D48</f>
        <v>99261</v>
      </c>
      <c r="E49" s="226">
        <f t="shared" ref="E49:O49" si="15">E45+E48</f>
        <v>66464</v>
      </c>
      <c r="F49" s="226">
        <f t="shared" si="15"/>
        <v>90774</v>
      </c>
      <c r="G49" s="226">
        <f t="shared" si="15"/>
        <v>58742</v>
      </c>
      <c r="H49" s="226">
        <f t="shared" si="15"/>
        <v>32526</v>
      </c>
      <c r="I49" s="226">
        <f t="shared" si="15"/>
        <v>34187</v>
      </c>
      <c r="J49" s="226">
        <f t="shared" si="15"/>
        <v>53833</v>
      </c>
      <c r="K49" s="226">
        <f t="shared" si="15"/>
        <v>54717</v>
      </c>
      <c r="L49" s="226">
        <f t="shared" si="15"/>
        <v>48640</v>
      </c>
      <c r="M49" s="226">
        <f t="shared" si="15"/>
        <v>40190</v>
      </c>
      <c r="N49" s="226">
        <f t="shared" si="15"/>
        <v>71903</v>
      </c>
      <c r="O49" s="226">
        <f t="shared" si="15"/>
        <v>114829</v>
      </c>
      <c r="P49" s="225">
        <f t="shared" si="12"/>
        <v>766066</v>
      </c>
      <c r="Q49" s="17"/>
    </row>
    <row r="50" spans="1:17" s="207" customFormat="1" ht="30" customHeight="1">
      <c r="A50" s="503" t="s">
        <v>105</v>
      </c>
      <c r="B50" s="383" t="s">
        <v>106</v>
      </c>
      <c r="C50" s="383" t="s">
        <v>109</v>
      </c>
      <c r="D50" s="222"/>
      <c r="E50" s="222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6">
        <v>546844020</v>
      </c>
      <c r="Q50" s="17"/>
    </row>
    <row r="51" spans="1:17" s="207" customFormat="1" ht="30" customHeight="1">
      <c r="A51" s="503"/>
      <c r="B51" s="383" t="s">
        <v>107</v>
      </c>
      <c r="C51" s="383" t="s">
        <v>109</v>
      </c>
      <c r="D51" s="222"/>
      <c r="E51" s="222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6">
        <v>28812990</v>
      </c>
      <c r="Q51" s="17"/>
    </row>
    <row r="52" spans="1:17" s="207" customFormat="1" ht="30" customHeight="1">
      <c r="A52" s="503"/>
      <c r="B52" s="504" t="s">
        <v>108</v>
      </c>
      <c r="C52" s="505"/>
      <c r="D52" s="226">
        <f>SUM(D50:D51)</f>
        <v>0</v>
      </c>
      <c r="E52" s="226">
        <f t="shared" ref="E52:O52" si="16">SUM(E50:E51)</f>
        <v>0</v>
      </c>
      <c r="F52" s="226">
        <f t="shared" si="16"/>
        <v>0</v>
      </c>
      <c r="G52" s="226">
        <f t="shared" si="16"/>
        <v>0</v>
      </c>
      <c r="H52" s="226">
        <f t="shared" si="16"/>
        <v>0</v>
      </c>
      <c r="I52" s="226">
        <f t="shared" si="16"/>
        <v>0</v>
      </c>
      <c r="J52" s="226">
        <f t="shared" si="16"/>
        <v>0</v>
      </c>
      <c r="K52" s="226">
        <f t="shared" si="16"/>
        <v>0</v>
      </c>
      <c r="L52" s="226">
        <f t="shared" si="16"/>
        <v>0</v>
      </c>
      <c r="M52" s="226">
        <f t="shared" si="16"/>
        <v>0</v>
      </c>
      <c r="N52" s="226">
        <f t="shared" si="16"/>
        <v>0</v>
      </c>
      <c r="O52" s="226">
        <f t="shared" si="16"/>
        <v>0</v>
      </c>
      <c r="P52" s="226">
        <f>SUM(P50:P51)</f>
        <v>575657010</v>
      </c>
      <c r="Q52" s="17"/>
    </row>
    <row r="55" spans="1:17">
      <c r="D55" s="165">
        <f>D45*95%</f>
        <v>89509</v>
      </c>
      <c r="E55" s="165">
        <f t="shared" ref="E55:O55" si="17">E45*95%</f>
        <v>59458.6</v>
      </c>
      <c r="F55" s="165">
        <f t="shared" si="17"/>
        <v>83300.75</v>
      </c>
      <c r="G55" s="165">
        <f t="shared" si="17"/>
        <v>55116.149999999994</v>
      </c>
      <c r="H55" s="165">
        <f t="shared" si="17"/>
        <v>29358.799999999999</v>
      </c>
      <c r="I55" s="165">
        <f t="shared" si="17"/>
        <v>29699.85</v>
      </c>
      <c r="J55" s="165">
        <f t="shared" si="17"/>
        <v>46990.799999999996</v>
      </c>
      <c r="K55" s="165">
        <f t="shared" si="17"/>
        <v>46365.7</v>
      </c>
      <c r="L55" s="165">
        <f t="shared" si="17"/>
        <v>42743.35</v>
      </c>
      <c r="M55" s="165">
        <f t="shared" si="17"/>
        <v>36995.85</v>
      </c>
      <c r="N55" s="165">
        <f t="shared" si="17"/>
        <v>64525.899999999994</v>
      </c>
      <c r="O55" s="251">
        <f t="shared" si="17"/>
        <v>103289.7</v>
      </c>
      <c r="P55" s="165">
        <f>SUM(D55:O55)</f>
        <v>687354.44999999984</v>
      </c>
    </row>
  </sheetData>
  <mergeCells count="33">
    <mergeCell ref="A36:A38"/>
    <mergeCell ref="B38:C38"/>
    <mergeCell ref="A27:G27"/>
    <mergeCell ref="A15:C15"/>
    <mergeCell ref="A28:C28"/>
    <mergeCell ref="A29:A35"/>
    <mergeCell ref="B29:B31"/>
    <mergeCell ref="B32:B34"/>
    <mergeCell ref="B35:C35"/>
    <mergeCell ref="A1:G1"/>
    <mergeCell ref="B22:C22"/>
    <mergeCell ref="A16:A22"/>
    <mergeCell ref="A23:A25"/>
    <mergeCell ref="B25:C25"/>
    <mergeCell ref="B19:B21"/>
    <mergeCell ref="B16:B18"/>
    <mergeCell ref="A14:G14"/>
    <mergeCell ref="A10:A12"/>
    <mergeCell ref="B12:C12"/>
    <mergeCell ref="A3:G3"/>
    <mergeCell ref="A4:C4"/>
    <mergeCell ref="A5:A9"/>
    <mergeCell ref="B5:B6"/>
    <mergeCell ref="B7:B8"/>
    <mergeCell ref="B9:C9"/>
    <mergeCell ref="A50:A52"/>
    <mergeCell ref="B52:C52"/>
    <mergeCell ref="A40:G40"/>
    <mergeCell ref="A41:C41"/>
    <mergeCell ref="A42:A49"/>
    <mergeCell ref="B42:B45"/>
    <mergeCell ref="B46:B48"/>
    <mergeCell ref="B49:C49"/>
  </mergeCells>
  <phoneticPr fontId="25" type="noConversion"/>
  <pageMargins left="0.19685039370078741" right="0" top="0.39370078740157483" bottom="0.19685039370078741" header="0.31496062992125984" footer="0.11811023622047245"/>
  <pageSetup paperSize="9" scale="93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"/>
  <sheetViews>
    <sheetView view="pageBreakPreview" zoomScaleNormal="100" zoomScaleSheetLayoutView="100" workbookViewId="0">
      <selection activeCell="N4" sqref="N4:O4"/>
    </sheetView>
  </sheetViews>
  <sheetFormatPr defaultRowHeight="16.5"/>
  <cols>
    <col min="1" max="1" width="9" style="38"/>
    <col min="2" max="10" width="11.625" style="38" customWidth="1"/>
    <col min="11" max="11" width="13.625" style="38" customWidth="1"/>
    <col min="12" max="15" width="11.625" style="38" customWidth="1"/>
    <col min="16" max="16" width="17.5" style="38" customWidth="1"/>
    <col min="17" max="16384" width="9" style="38"/>
  </cols>
  <sheetData>
    <row r="1" spans="1:15" ht="38.25" customHeight="1">
      <c r="A1" s="68" t="s">
        <v>85</v>
      </c>
    </row>
    <row r="2" spans="1:15" ht="27.95" customHeight="1">
      <c r="A2" s="499" t="s">
        <v>76</v>
      </c>
      <c r="B2" s="500" t="s">
        <v>40</v>
      </c>
      <c r="C2" s="500"/>
      <c r="D2" s="500" t="s">
        <v>41</v>
      </c>
      <c r="E2" s="500"/>
      <c r="F2" s="499" t="s">
        <v>42</v>
      </c>
      <c r="G2" s="499"/>
      <c r="H2" s="499" t="s">
        <v>47</v>
      </c>
      <c r="I2" s="499"/>
      <c r="J2" s="501" t="s">
        <v>48</v>
      </c>
      <c r="K2" s="502"/>
      <c r="L2" s="501" t="s">
        <v>81</v>
      </c>
      <c r="M2" s="502"/>
      <c r="N2" s="501" t="s">
        <v>82</v>
      </c>
      <c r="O2" s="502"/>
    </row>
    <row r="3" spans="1:15" ht="27.95" customHeight="1" thickBot="1">
      <c r="A3" s="499"/>
      <c r="B3" s="55" t="s">
        <v>49</v>
      </c>
      <c r="C3" s="55" t="s">
        <v>50</v>
      </c>
      <c r="D3" s="55" t="s">
        <v>49</v>
      </c>
      <c r="E3" s="55" t="s">
        <v>50</v>
      </c>
      <c r="F3" s="55" t="s">
        <v>49</v>
      </c>
      <c r="G3" s="55" t="s">
        <v>50</v>
      </c>
      <c r="H3" s="55" t="s">
        <v>49</v>
      </c>
      <c r="I3" s="55" t="s">
        <v>50</v>
      </c>
      <c r="J3" s="55" t="s">
        <v>49</v>
      </c>
      <c r="K3" s="55" t="s">
        <v>50</v>
      </c>
      <c r="L3" s="55" t="s">
        <v>49</v>
      </c>
      <c r="M3" s="55" t="s">
        <v>50</v>
      </c>
      <c r="N3" s="55" t="s">
        <v>83</v>
      </c>
      <c r="O3" s="55" t="s">
        <v>84</v>
      </c>
    </row>
    <row r="4" spans="1:15" ht="27.95" customHeight="1" thickTop="1">
      <c r="A4" s="257" t="s">
        <v>199</v>
      </c>
      <c r="B4" s="261">
        <v>28233654</v>
      </c>
      <c r="C4" s="261">
        <v>3027659800</v>
      </c>
      <c r="D4" s="261">
        <v>2354765</v>
      </c>
      <c r="E4" s="261">
        <v>250714320</v>
      </c>
      <c r="F4" s="261">
        <v>3181500</v>
      </c>
      <c r="G4" s="261">
        <v>366104020</v>
      </c>
      <c r="H4" s="261">
        <v>310518</v>
      </c>
      <c r="I4" s="261">
        <v>39482520</v>
      </c>
      <c r="J4" s="261">
        <v>34080437</v>
      </c>
      <c r="K4" s="261">
        <v>3683960660</v>
      </c>
      <c r="L4" s="260">
        <f>J4-J5</f>
        <v>316911</v>
      </c>
      <c r="M4" s="260">
        <f>K4-K5</f>
        <v>41599590</v>
      </c>
      <c r="N4" s="259">
        <f>L4/J5</f>
        <v>9.3861938471710565E-3</v>
      </c>
      <c r="O4" s="259">
        <f>M4/K5</f>
        <v>1.1421050576954471E-2</v>
      </c>
    </row>
    <row r="5" spans="1:15" s="78" customFormat="1" ht="33" customHeight="1">
      <c r="A5" s="74" t="s">
        <v>90</v>
      </c>
      <c r="B5" s="79">
        <v>27822863</v>
      </c>
      <c r="C5" s="79">
        <v>2976741780</v>
      </c>
      <c r="D5" s="79">
        <v>2331099</v>
      </c>
      <c r="E5" s="79">
        <v>249062360</v>
      </c>
      <c r="F5" s="79">
        <v>3309317</v>
      </c>
      <c r="G5" s="79">
        <v>377575080</v>
      </c>
      <c r="H5" s="79">
        <v>300247</v>
      </c>
      <c r="I5" s="79">
        <v>38981850</v>
      </c>
      <c r="J5" s="80">
        <v>33763526</v>
      </c>
      <c r="K5" s="80">
        <v>3642361070</v>
      </c>
      <c r="L5" s="79">
        <f t="shared" ref="L5:M7" si="0">J5-J6</f>
        <v>359499</v>
      </c>
      <c r="M5" s="79">
        <f t="shared" si="0"/>
        <v>40036250</v>
      </c>
      <c r="N5" s="86">
        <f t="shared" ref="N5:O7" si="1">L5/J6</f>
        <v>1.0762145534129762E-2</v>
      </c>
      <c r="O5" s="86">
        <f t="shared" si="1"/>
        <v>1.1114003317446537E-2</v>
      </c>
    </row>
    <row r="6" spans="1:15" ht="33" customHeight="1">
      <c r="A6" s="40" t="s">
        <v>75</v>
      </c>
      <c r="B6" s="81">
        <v>27486045</v>
      </c>
      <c r="C6" s="81">
        <v>2940748100</v>
      </c>
      <c r="D6" s="82">
        <v>2342363</v>
      </c>
      <c r="E6" s="83">
        <v>250978910</v>
      </c>
      <c r="F6" s="84">
        <v>3252592</v>
      </c>
      <c r="G6" s="84">
        <v>369926770</v>
      </c>
      <c r="H6" s="84">
        <v>323027</v>
      </c>
      <c r="I6" s="84">
        <v>40671040</v>
      </c>
      <c r="J6" s="85">
        <f t="shared" ref="J6:K8" si="2">B6+D6+F6+H6</f>
        <v>33404027</v>
      </c>
      <c r="K6" s="85">
        <f t="shared" si="2"/>
        <v>3602324820</v>
      </c>
      <c r="L6" s="85">
        <f t="shared" si="0"/>
        <v>2586523</v>
      </c>
      <c r="M6" s="85">
        <f t="shared" si="0"/>
        <v>249629420</v>
      </c>
      <c r="N6" s="86">
        <f t="shared" si="1"/>
        <v>8.3930320898149308E-2</v>
      </c>
      <c r="O6" s="86">
        <f t="shared" si="1"/>
        <v>7.4456337429281524E-2</v>
      </c>
    </row>
    <row r="7" spans="1:15" ht="33" customHeight="1">
      <c r="A7" s="40" t="s">
        <v>77</v>
      </c>
      <c r="B7" s="81">
        <v>25485609</v>
      </c>
      <c r="C7" s="81">
        <v>2738602040</v>
      </c>
      <c r="D7" s="87">
        <v>2161920</v>
      </c>
      <c r="E7" s="88">
        <v>235163430</v>
      </c>
      <c r="F7" s="84">
        <v>2847647</v>
      </c>
      <c r="G7" s="84">
        <v>338108880</v>
      </c>
      <c r="H7" s="84">
        <v>322328</v>
      </c>
      <c r="I7" s="84">
        <v>40821050</v>
      </c>
      <c r="J7" s="85">
        <f t="shared" si="2"/>
        <v>30817504</v>
      </c>
      <c r="K7" s="85">
        <f t="shared" si="2"/>
        <v>3352695400</v>
      </c>
      <c r="L7" s="85">
        <f t="shared" si="0"/>
        <v>259074</v>
      </c>
      <c r="M7" s="85">
        <f t="shared" si="0"/>
        <v>33652710</v>
      </c>
      <c r="N7" s="86">
        <f t="shared" si="1"/>
        <v>8.4779879071012476E-3</v>
      </c>
      <c r="O7" s="86">
        <f t="shared" si="1"/>
        <v>1.0139282059068664E-2</v>
      </c>
    </row>
    <row r="8" spans="1:15" ht="33" customHeight="1">
      <c r="A8" s="40" t="s">
        <v>78</v>
      </c>
      <c r="B8" s="83">
        <v>25300487</v>
      </c>
      <c r="C8" s="81">
        <v>2696755040</v>
      </c>
      <c r="D8" s="88">
        <v>2123478</v>
      </c>
      <c r="E8" s="88">
        <v>231748460</v>
      </c>
      <c r="F8" s="84">
        <v>2854969</v>
      </c>
      <c r="G8" s="84">
        <v>353637630</v>
      </c>
      <c r="H8" s="84">
        <v>279496</v>
      </c>
      <c r="I8" s="84">
        <v>36901560</v>
      </c>
      <c r="J8" s="85">
        <f t="shared" si="2"/>
        <v>30558430</v>
      </c>
      <c r="K8" s="85">
        <f t="shared" si="2"/>
        <v>3319042690</v>
      </c>
      <c r="L8" s="89" t="s">
        <v>79</v>
      </c>
      <c r="M8" s="90" t="s">
        <v>80</v>
      </c>
      <c r="N8" s="89" t="s">
        <v>79</v>
      </c>
      <c r="O8" s="90" t="s">
        <v>80</v>
      </c>
    </row>
  </sheetData>
  <mergeCells count="8">
    <mergeCell ref="L2:M2"/>
    <mergeCell ref="N2:O2"/>
    <mergeCell ref="A2:A3"/>
    <mergeCell ref="B2:C2"/>
    <mergeCell ref="D2:E2"/>
    <mergeCell ref="F2:G2"/>
    <mergeCell ref="H2:I2"/>
    <mergeCell ref="J2:K2"/>
  </mergeCells>
  <phoneticPr fontId="21" type="noConversion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8</vt:i4>
      </vt:variant>
    </vt:vector>
  </HeadingPairs>
  <TitlesOfParts>
    <vt:vector size="20" baseType="lpstr">
      <vt:lpstr>Sheet1</vt:lpstr>
      <vt:lpstr>도표(전년대비,실적)</vt:lpstr>
      <vt:lpstr>제출본(2020전력+도시가스+차량)</vt:lpstr>
      <vt:lpstr>제출본(2019전력+도시가스+차량)</vt:lpstr>
      <vt:lpstr>제출본(2018전력+도시가스+차량)</vt:lpstr>
      <vt:lpstr>기준배출량 조젇</vt:lpstr>
      <vt:lpstr>전력사용</vt:lpstr>
      <vt:lpstr>도시가스 </vt:lpstr>
      <vt:lpstr>연간 사용현황</vt:lpstr>
      <vt:lpstr>태양광사용량</vt:lpstr>
      <vt:lpstr>피크전력</vt:lpstr>
      <vt:lpstr>3년간 에너지사용 현황</vt:lpstr>
      <vt:lpstr>'3년간 에너지사용 현황'!Print_Area</vt:lpstr>
      <vt:lpstr>'도시가스 '!Print_Area</vt:lpstr>
      <vt:lpstr>'연간 사용현황'!Print_Area</vt:lpstr>
      <vt:lpstr>전력사용!Print_Area</vt:lpstr>
      <vt:lpstr>'제출본(2018전력+도시가스+차량)'!Print_Area</vt:lpstr>
      <vt:lpstr>'제출본(2019전력+도시가스+차량)'!Print_Area</vt:lpstr>
      <vt:lpstr>'제출본(2020전력+도시가스+차량)'!Print_Area</vt:lpstr>
      <vt:lpstr>태양광사용량!Print_Area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원격자동검침시스템</dc:title>
  <dc:creator>user</dc:creator>
  <cp:lastModifiedBy>user</cp:lastModifiedBy>
  <cp:lastPrinted>2021-01-15T01:25:47Z</cp:lastPrinted>
  <dcterms:created xsi:type="dcterms:W3CDTF">2010-03-18T00:31:45Z</dcterms:created>
  <dcterms:modified xsi:type="dcterms:W3CDTF">2022-11-24T01:26:57Z</dcterms:modified>
</cp:coreProperties>
</file>