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Pax Demand" sheetId="1" state="visible" r:id="rId1"/>
    <sheet name="Airside Demand" sheetId="2" state="visible" r:id="rId2"/>
    <sheet name="Cargo Demand" sheetId="3" state="visible" r:id="rId3"/>
    <sheet name="Design" sheetId="4" state="visible" r:id="rId4"/>
    <sheet name="Financial" sheetId="5" state="visible" r:id="rId5"/>
    <sheet name="Summary" sheetId="6" state="visible" r:id="rId6"/>
    <sheet name="raw_data_pax" sheetId="7" state="visible" r:id="rId7"/>
    <sheet name="raw_data_cargo" sheetId="8" state="visible" r:id="rId8"/>
    <sheet name="raw_data_airside" sheetId="9" state="visible" r:id="rId9"/>
    <sheet name="ref" sheetId="10" state="visible" r:id="rId10"/>
    <sheet name="Financial Performance_region" sheetId="11" state="hidden" r:id="rId11"/>
    <sheet name="Sheet5" sheetId="12" state="hidden" r:id="rId12"/>
    <sheet name="filter_history" sheetId="13" state="visible" r:id="rId13"/>
    <sheet name="Final (total_pax)" sheetId="14" state="visible" r:id="rId14"/>
    <sheet name="Reg (total_pax)" sheetId="15" state="visible" r:id="rId15"/>
    <sheet name="Country Ratio (total_pax)" sheetId="16" state="visible" r:id="rId16"/>
  </sheets>
  <externalReferences>
    <externalReference r:id="rId17"/>
    <externalReference r:id="rId18"/>
    <externalReference r:id="rId19"/>
  </externalReferences>
  <definedNames>
    <definedName name="_1억원">'[1]Master sheet'!$AH$13</definedName>
    <definedName name="_2019PAX">'[1]Master sheet'!$M$16</definedName>
    <definedName name="USDKRW">'[1]Master sheet'!$AH$12</definedName>
    <definedName name="WATD_2021">[2]!Table23[[#All],[IATA Code]:[Total cargo 2019]]</definedName>
    <definedName name="WATD_2023">'[2]WATD 2022'!$I$2:$AM$2679</definedName>
    <definedName name="WATD2019">[2]!Table24[[#All],[IATA Code]:[Total cargo 2017]]</definedName>
  </definedNames>
  <calcPr calcId="191029" fullCalcOnLoad="1"/>
</workbook>
</file>

<file path=xl/styles.xml><?xml version="1.0" encoding="utf-8"?>
<styleSheet xmlns="http://schemas.openxmlformats.org/spreadsheetml/2006/main">
  <numFmts count="35">
    <numFmt numFmtId="164" formatCode="0_ "/>
    <numFmt numFmtId="165" formatCode="_-* #,##0_-;\-* #,##0_-;_-* &quot;-&quot;_-;_-@_-"/>
    <numFmt numFmtId="166" formatCode="0.0%"/>
    <numFmt numFmtId="167" formatCode="_-* #,##0.00_-;\-* #,##0.00_-;_-* &quot;-&quot;_-;_-@_-"/>
    <numFmt numFmtId="168" formatCode="_-* #,##0.0000_-;\-* #,##0.0000_-;_-* &quot;-&quot;??_-;_-@_-"/>
    <numFmt numFmtId="169" formatCode="_-* #,##0.0000_-;\-* #,##0.0000_-;_-* &quot;-&quot;_-;_-@_-"/>
    <numFmt numFmtId="170" formatCode="0.0000%"/>
    <numFmt numFmtId="171" formatCode="0_);[Red]\(0\)"/>
    <numFmt numFmtId="172" formatCode="_-* #,##0.0_-;\-* #,##0.0_-;_-* &quot;-&quot;_-;_-@_-"/>
    <numFmt numFmtId="173" formatCode="_-* #,##0.00_-;\-* #,##0.00_-;_-* &quot;-&quot;??_-;_-@_-"/>
    <numFmt numFmtId="174" formatCode="_(* #,##0_);_(* \(#,##0\);_(* &quot;-&quot;??_);_(@_)"/>
    <numFmt numFmtId="175" formatCode="_(&quot;$&quot;* #,##0.0_);_(&quot;$&quot;* \(#,##0.0\);_(&quot;$&quot;* &quot;-&quot;??_);_(@_)"/>
    <numFmt numFmtId="176" formatCode="_(&quot;$&quot;* #,##0_);_(&quot;$&quot;* \(#,##0\);_(&quot;$&quot;* &quot;-&quot;??_);_(@_)"/>
    <numFmt numFmtId="177" formatCode="#,##0_);\(#,##0\)"/>
    <numFmt numFmtId="178" formatCode="General\ &quot;year&quot;"/>
    <numFmt numFmtId="179" formatCode="#,##0_);[Red]\(#,##0\)"/>
    <numFmt numFmtId="180" formatCode="#,##0&quot; pax&quot;"/>
    <numFmt numFmtId="181" formatCode="#,##0&quot;min&quot;"/>
    <numFmt numFmtId="182" formatCode="#,##0.0&quot; ㎡&quot;"/>
    <numFmt numFmtId="183" formatCode="#,##0&quot; kiosk&quot;"/>
    <numFmt numFmtId="184" formatCode="#,##0&quot; ㎡&quot;"/>
    <numFmt numFmtId="185" formatCode="#,##0.0&quot; kiosk&quot;"/>
    <numFmt numFmtId="186" formatCode="0.000"/>
    <numFmt numFmtId="187" formatCode="#,##0.0&quot; m&quot;"/>
    <numFmt numFmtId="188" formatCode="0.00_ "/>
    <numFmt numFmtId="189" formatCode="#,##0.0_ "/>
    <numFmt numFmtId="190" formatCode="0.0"/>
    <numFmt numFmtId="191" formatCode="#,##0&quot; sec&quot;"/>
    <numFmt numFmtId="192" formatCode="#,##0&quot; min&quot;"/>
    <numFmt numFmtId="193" formatCode="#,##0.00&quot; ㎡&quot;"/>
    <numFmt numFmtId="194" formatCode="_-* #,##0_-;\-* #,##0_-;_-* &quot;-&quot;??_-;_-@_-"/>
    <numFmt numFmtId="195" formatCode="0.0_);[Red]\(0.0\)"/>
    <numFmt numFmtId="196" formatCode="#,##0.00&quot;㎡&quot;"/>
    <numFmt numFmtId="197" formatCode="#,##0&quot; person&quot;"/>
    <numFmt numFmtId="198" formatCode="_(&quot;$&quot;* #,##0.00_);_(&quot;$&quot;* \(#,##0.00\);_(&quot;$&quot;* &quot;-&quot;??_);_(@_)"/>
  </numFmts>
  <fonts count="59">
    <font>
      <name val="Pretendard"/>
      <charset val="129"/>
      <family val="2"/>
      <color theme="1"/>
      <sz val="11"/>
    </font>
    <font>
      <name val="Pretendard"/>
      <charset val="129"/>
      <family val="2"/>
      <color theme="1"/>
      <sz val="11"/>
    </font>
    <font>
      <name val="Pretendard"/>
      <charset val="129"/>
      <family val="2"/>
      <sz val="8"/>
    </font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 Narrow"/>
      <family val="2"/>
      <b val="1"/>
      <color theme="0"/>
      <sz val="18"/>
      <u val="single"/>
    </font>
    <font>
      <name val="Arial Narrow"/>
      <family val="2"/>
      <b val="1"/>
      <color theme="1"/>
      <sz val="18"/>
      <u val="single"/>
    </font>
    <font>
      <name val="Arial Narrow"/>
      <family val="2"/>
      <color theme="1"/>
      <sz val="12"/>
    </font>
    <font>
      <name val="Arial Narrow"/>
      <family val="2"/>
      <i val="1"/>
      <color theme="8" tint="-0.499984740745262"/>
      <sz val="12"/>
    </font>
    <font>
      <name val="Arial Narrow"/>
      <family val="2"/>
      <color theme="0"/>
      <sz val="12"/>
    </font>
    <font>
      <name val="Arial Narrow"/>
      <family val="2"/>
      <sz val="12"/>
    </font>
    <font>
      <name val="맑은 고딕"/>
      <family val="2"/>
      <color theme="1"/>
      <sz val="12"/>
      <scheme val="minor"/>
    </font>
    <font>
      <name val="Arial Narrow"/>
      <family val="2"/>
      <color theme="1"/>
      <sz val="14"/>
    </font>
    <font>
      <name val="Arial Narrow"/>
      <family val="2"/>
      <b val="1"/>
      <color theme="1"/>
      <sz val="12"/>
    </font>
    <font>
      <name val="Arial Narrow"/>
      <family val="2"/>
      <color rgb="FFFF0000"/>
      <sz val="12"/>
    </font>
    <font>
      <name val="Arial Narrow"/>
      <family val="2"/>
      <i val="1"/>
      <color theme="1"/>
      <sz val="12"/>
    </font>
    <font>
      <name val="Pretendard"/>
      <charset val="129"/>
      <family val="3"/>
      <i val="1"/>
      <color theme="1"/>
      <sz val="11"/>
    </font>
    <font>
      <name val="Arial Narrow"/>
      <family val="2"/>
      <color rgb="FF0000FF"/>
      <sz val="12"/>
    </font>
    <font>
      <name val="Arial Narrow"/>
      <family val="2"/>
      <b val="1"/>
      <i val="1"/>
      <color theme="1"/>
      <sz val="12"/>
    </font>
    <font>
      <name val="Arial Narrow"/>
      <family val="2"/>
      <b val="1"/>
      <color rgb="FF0000FF"/>
      <sz val="12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2"/>
    </font>
    <font>
      <name val="Arial"/>
      <family val="2"/>
      <b val="1"/>
      <color theme="4" tint="-0.249977111117893"/>
      <sz val="10"/>
    </font>
    <font>
      <name val="Arial"/>
      <family val="2"/>
      <color theme="4" tint="-0.249977111117893"/>
      <sz val="11"/>
    </font>
    <font>
      <name val="Arial"/>
      <family val="2"/>
      <b val="1"/>
      <color rgb="FF002060"/>
      <sz val="10"/>
    </font>
    <font>
      <name val="Arial"/>
      <family val="2"/>
      <color rgb="FF002060"/>
      <sz val="10"/>
    </font>
    <font>
      <name val="Arial"/>
      <family val="2"/>
      <sz val="11"/>
    </font>
    <font>
      <name val="Arial"/>
      <family val="2"/>
      <color rgb="FF002060"/>
      <sz val="11"/>
    </font>
    <font>
      <name val="Arial"/>
      <family val="2"/>
      <b val="1"/>
      <color theme="4" tint="-0.249977111117893"/>
      <sz val="11"/>
    </font>
    <font>
      <name val="Arial"/>
      <family val="2"/>
      <b val="1"/>
      <color theme="1"/>
      <sz val="11"/>
    </font>
    <font>
      <name val="맑은 고딕"/>
      <charset val="129"/>
      <family val="2"/>
      <color theme="4" tint="-0.249977111117893"/>
      <sz val="11"/>
      <scheme val="minor"/>
    </font>
    <font>
      <name val="Arial Narrow"/>
      <family val="2"/>
      <b val="1"/>
      <color theme="1"/>
      <sz val="20"/>
    </font>
    <font>
      <name val="Arial Narrow"/>
      <family val="2"/>
      <b val="1"/>
      <color theme="1"/>
      <sz val="18"/>
    </font>
    <font>
      <name val="Pretendard"/>
      <charset val="129"/>
      <family val="2"/>
      <color theme="1"/>
      <sz val="22"/>
    </font>
    <font>
      <name val="Arial Narrow"/>
      <family val="2"/>
      <b val="1"/>
      <color theme="0"/>
      <sz val="22"/>
      <u val="single"/>
    </font>
    <font>
      <name val="Arial Narrow"/>
      <family val="2"/>
      <color theme="1"/>
      <sz val="10"/>
    </font>
    <font>
      <name val="Arial Narrow"/>
      <family val="2"/>
      <color theme="1"/>
      <sz val="11"/>
    </font>
    <font>
      <name val="Arial Narrow"/>
      <family val="2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0"/>
      <sz val="10"/>
    </font>
    <font>
      <name val="Arial Narrow"/>
      <family val="2"/>
      <color rgb="FFFF0000"/>
      <sz val="10"/>
    </font>
    <font>
      <name val="Arial Narrow"/>
      <family val="2"/>
      <b val="1"/>
      <color theme="1"/>
      <sz val="16"/>
    </font>
    <font>
      <name val="Arial Narrow"/>
      <family val="2"/>
      <b val="1"/>
      <color rgb="FFFF0000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24"/>
    </font>
    <font>
      <name val="Arial Narrow"/>
      <family val="2"/>
      <color theme="0"/>
      <sz val="10"/>
    </font>
    <font>
      <name val="Arial Narrow"/>
      <family val="2"/>
      <b val="1"/>
      <sz val="20"/>
    </font>
    <font>
      <name val="Arial Narrow"/>
      <family val="2"/>
      <b val="1"/>
      <color theme="0"/>
      <sz val="16"/>
    </font>
    <font>
      <name val="Arial Narrow"/>
      <family val="3"/>
      <color theme="0"/>
      <sz val="12"/>
    </font>
    <font>
      <name val="맑은 고딕"/>
      <charset val="129"/>
      <family val="2"/>
      <i val="1"/>
      <color theme="8" tint="-0.499984740745262"/>
      <sz val="12"/>
    </font>
    <font>
      <name val="Arial Narrow"/>
      <family val="2"/>
      <b val="1"/>
      <sz val="16"/>
    </font>
    <font>
      <name val="Pretendard"/>
      <charset val="129"/>
      <family val="3"/>
      <b val="1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4" tint="0.8000122074037904"/>
        <bgColor theme="4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8000122074037904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thin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6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6" fillId="0" borderId="0"/>
    <xf numFmtId="43" fontId="16" fillId="0" borderId="0"/>
    <xf numFmtId="9" fontId="16" fillId="0" borderId="0"/>
    <xf numFmtId="198" fontId="16" fillId="0" borderId="0"/>
    <xf numFmtId="0" fontId="25" fillId="0" borderId="0" applyAlignment="1">
      <alignment vertical="center"/>
    </xf>
    <xf numFmtId="43" fontId="3" fillId="0" borderId="0" applyAlignment="1">
      <alignment vertical="center"/>
    </xf>
    <xf numFmtId="0" fontId="8" fillId="0" borderId="0"/>
    <xf numFmtId="9" fontId="3" fillId="0" borderId="0" applyAlignment="1">
      <alignment vertical="center"/>
    </xf>
    <xf numFmtId="0" fontId="31" fillId="0" borderId="0"/>
  </cellStyleXfs>
  <cellXfs count="832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9" fontId="1" fillId="0" borderId="1" applyAlignment="1" pivotButton="0" quotePrefix="0" xfId="2">
      <alignment vertical="center"/>
    </xf>
    <xf numFmtId="0" fontId="11" fillId="0" borderId="0" applyAlignment="1" pivotButton="0" quotePrefix="0" xfId="0">
      <alignment vertical="center"/>
    </xf>
    <xf numFmtId="0" fontId="12" fillId="3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164" fontId="13" fillId="8" borderId="2" applyAlignment="1" pivotButton="0" quotePrefix="0" xfId="0">
      <alignment horizontal="left" vertical="center"/>
    </xf>
    <xf numFmtId="165" fontId="12" fillId="0" borderId="2" applyAlignment="1" pivotButton="0" quotePrefix="0" xfId="1">
      <alignment vertical="center"/>
    </xf>
    <xf numFmtId="165" fontId="12" fillId="4" borderId="2" applyAlignment="1" pivotButton="0" quotePrefix="0" xfId="2">
      <alignment vertical="center" shrinkToFit="1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0" fontId="12" fillId="3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164" fontId="13" fillId="8" borderId="0" applyAlignment="1" pivotButton="0" quotePrefix="0" xfId="0">
      <alignment horizontal="left" vertical="center"/>
    </xf>
    <xf numFmtId="165" fontId="12" fillId="0" borderId="0" applyAlignment="1" pivotButton="0" quotePrefix="0" xfId="1">
      <alignment vertical="center"/>
    </xf>
    <xf numFmtId="165" fontId="12" fillId="0" borderId="0" applyAlignment="1" pivotButton="0" quotePrefix="0" xfId="2">
      <alignment vertical="center" shrinkToFit="1"/>
    </xf>
    <xf numFmtId="0" fontId="12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left" vertical="center"/>
    </xf>
    <xf numFmtId="165" fontId="12" fillId="0" borderId="1" applyAlignment="1" pivotButton="0" quotePrefix="0" xfId="1">
      <alignment vertical="center"/>
    </xf>
    <xf numFmtId="165" fontId="12" fillId="0" borderId="1" applyAlignment="1" pivotButton="0" quotePrefix="0" xfId="2">
      <alignment vertical="center" shrinkToFit="1"/>
    </xf>
    <xf numFmtId="9" fontId="13" fillId="8" borderId="2" applyAlignment="1" pivotButton="0" quotePrefix="0" xfId="0">
      <alignment horizontal="left" vertical="center"/>
    </xf>
    <xf numFmtId="9" fontId="12" fillId="7" borderId="1" applyAlignment="1" pivotButton="0" quotePrefix="0" xfId="2">
      <alignment vertical="center"/>
    </xf>
    <xf numFmtId="9" fontId="12" fillId="4" borderId="0" applyAlignment="1" pivotButton="0" quotePrefix="0" xfId="2">
      <alignment vertical="center" shrinkToFit="1"/>
    </xf>
    <xf numFmtId="9" fontId="13" fillId="8" borderId="0" applyAlignment="1" pivotButton="0" quotePrefix="0" xfId="0">
      <alignment horizontal="left" vertical="center"/>
    </xf>
    <xf numFmtId="9" fontId="13" fillId="8" borderId="1" applyAlignment="1" pivotButton="0" quotePrefix="0" xfId="0">
      <alignment horizontal="left" vertical="center"/>
    </xf>
    <xf numFmtId="165" fontId="12" fillId="0" borderId="0" applyAlignment="1" pivotButton="0" quotePrefix="0" xfId="1">
      <alignment vertical="center" shrinkToFit="1"/>
    </xf>
    <xf numFmtId="9" fontId="12" fillId="3" borderId="0" applyAlignment="1" pivotButton="0" quotePrefix="0" xfId="2">
      <alignment horizontal="left" vertical="center"/>
    </xf>
    <xf numFmtId="9" fontId="13" fillId="8" borderId="0" applyAlignment="1" pivotButton="0" quotePrefix="0" xfId="2">
      <alignment horizontal="left" vertical="center"/>
    </xf>
    <xf numFmtId="166" fontId="12" fillId="0" borderId="0" applyAlignment="1" pivotButton="0" quotePrefix="0" xfId="2">
      <alignment vertical="center"/>
    </xf>
    <xf numFmtId="10" fontId="12" fillId="4" borderId="0" applyAlignment="1" pivotButton="0" quotePrefix="0" xfId="2">
      <alignment vertical="center" shrinkToFit="1"/>
    </xf>
    <xf numFmtId="9" fontId="12" fillId="3" borderId="1" applyAlignment="1" pivotButton="0" quotePrefix="0" xfId="2">
      <alignment horizontal="left" vertical="center"/>
    </xf>
    <xf numFmtId="9" fontId="13" fillId="8" borderId="1" applyAlignment="1" pivotButton="0" quotePrefix="0" xfId="2">
      <alignment horizontal="left" vertical="center"/>
    </xf>
    <xf numFmtId="166" fontId="12" fillId="0" borderId="1" applyAlignment="1" pivotButton="0" quotePrefix="0" xfId="2">
      <alignment vertical="center"/>
    </xf>
    <xf numFmtId="166" fontId="12" fillId="4" borderId="1" applyAlignment="1" pivotButton="0" quotePrefix="0" xfId="2">
      <alignment vertical="center" shrinkToFit="1"/>
    </xf>
    <xf numFmtId="165" fontId="12" fillId="0" borderId="2" applyAlignment="1" pivotButton="0" quotePrefix="0" xfId="2">
      <alignment vertical="center" shrinkToFit="1"/>
    </xf>
    <xf numFmtId="165" fontId="12" fillId="0" borderId="0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10" fontId="12" fillId="0" borderId="0" applyAlignment="1" pivotButton="0" quotePrefix="0" xfId="2">
      <alignment vertical="center"/>
    </xf>
    <xf numFmtId="10" fontId="12" fillId="4" borderId="1" applyAlignment="1" pivotButton="0" quotePrefix="0" xfId="2">
      <alignment vertical="center" shrinkToFit="1"/>
    </xf>
    <xf numFmtId="9" fontId="12" fillId="3" borderId="2" applyAlignment="1" pivotButton="0" quotePrefix="0" xfId="2">
      <alignment horizontal="left" vertical="center"/>
    </xf>
    <xf numFmtId="9" fontId="13" fillId="8" borderId="2" applyAlignment="1" pivotButton="0" quotePrefix="0" xfId="2">
      <alignment horizontal="left" vertical="center"/>
    </xf>
    <xf numFmtId="167" fontId="12" fillId="0" borderId="2" applyAlignment="1" pivotButton="0" quotePrefix="0" xfId="1">
      <alignment vertical="center"/>
    </xf>
    <xf numFmtId="165" fontId="12" fillId="4" borderId="2" applyAlignment="1" pivotButton="0" quotePrefix="0" xfId="1">
      <alignment vertical="center"/>
    </xf>
    <xf numFmtId="165" fontId="12" fillId="4" borderId="0" applyAlignment="1" pivotButton="0" quotePrefix="0" xfId="1">
      <alignment vertical="center"/>
    </xf>
    <xf numFmtId="165" fontId="12" fillId="4" borderId="1" applyAlignment="1" pivotButton="0" quotePrefix="0" xfId="1">
      <alignment vertical="center"/>
    </xf>
    <xf numFmtId="165" fontId="12" fillId="0" borderId="1" applyAlignment="1" pivotButton="0" quotePrefix="0" xfId="1">
      <alignment vertical="center" shrinkToFit="1"/>
    </xf>
    <xf numFmtId="168" fontId="12" fillId="0" borderId="0" applyAlignment="1" pivotButton="0" quotePrefix="0" xfId="0">
      <alignment vertical="center" shrinkToFit="1"/>
    </xf>
    <xf numFmtId="9" fontId="12" fillId="0" borderId="0" applyAlignment="1" pivotButton="0" quotePrefix="0" xfId="2">
      <alignment vertical="center" shrinkToFit="1"/>
    </xf>
    <xf numFmtId="9" fontId="12" fillId="0" borderId="1" applyAlignment="1" pivotButton="0" quotePrefix="0" xfId="2">
      <alignment vertical="center" shrinkToFit="1"/>
    </xf>
    <xf numFmtId="9" fontId="12" fillId="0" borderId="2" applyAlignment="1" pivotButton="0" quotePrefix="0" xfId="2">
      <alignment vertical="center"/>
    </xf>
    <xf numFmtId="168" fontId="12" fillId="0" borderId="2" applyAlignment="1" pivotButton="0" quotePrefix="0" xfId="0">
      <alignment vertical="center" shrinkToFit="1"/>
    </xf>
    <xf numFmtId="166" fontId="12" fillId="0" borderId="0" applyAlignment="1" pivotButton="0" quotePrefix="0" xfId="2">
      <alignment vertical="center" shrinkToFit="1"/>
    </xf>
    <xf numFmtId="166" fontId="12" fillId="0" borderId="1" applyAlignment="1" pivotButton="0" quotePrefix="0" xfId="2">
      <alignment vertical="center" shrinkToFit="1"/>
    </xf>
    <xf numFmtId="165" fontId="12" fillId="0" borderId="2" applyAlignment="1" pivotButton="0" quotePrefix="0" xfId="0">
      <alignment vertical="center"/>
    </xf>
    <xf numFmtId="0" fontId="14" fillId="2" borderId="1" applyAlignment="1" pivotButton="0" quotePrefix="0" xfId="0">
      <alignment vertical="center" shrinkToFit="1"/>
    </xf>
    <xf numFmtId="169" fontId="12" fillId="3" borderId="0" applyAlignment="1" pivotButton="0" quotePrefix="0" xfId="1">
      <alignment horizontal="left" vertical="center"/>
    </xf>
    <xf numFmtId="169" fontId="13" fillId="8" borderId="0" applyAlignment="1" pivotButton="0" quotePrefix="0" xfId="1">
      <alignment horizontal="left" vertical="center"/>
    </xf>
    <xf numFmtId="169" fontId="13" fillId="8" borderId="0" applyAlignment="1" pivotButton="0" quotePrefix="0" xfId="2">
      <alignment horizontal="left" vertical="center"/>
    </xf>
    <xf numFmtId="170" fontId="12" fillId="0" borderId="0" applyAlignment="1" pivotButton="0" quotePrefix="0" xfId="2">
      <alignment vertical="center"/>
    </xf>
    <xf numFmtId="171" fontId="13" fillId="8" borderId="0" applyAlignment="1" pivotButton="0" quotePrefix="0" xfId="2">
      <alignment horizontal="left" vertical="center"/>
    </xf>
    <xf numFmtId="172" fontId="12" fillId="0" borderId="0" applyAlignment="1" pivotButton="0" quotePrefix="0" xfId="1">
      <alignment vertical="center"/>
    </xf>
    <xf numFmtId="170" fontId="12" fillId="7" borderId="0" applyAlignment="1" pivotButton="0" quotePrefix="0" xfId="2">
      <alignment vertical="center" shrinkToFit="1"/>
    </xf>
    <xf numFmtId="166" fontId="13" fillId="8" borderId="0" applyAlignment="1" pivotButton="0" quotePrefix="0" xfId="2">
      <alignment horizontal="left" vertical="center"/>
    </xf>
    <xf numFmtId="9" fontId="12" fillId="7" borderId="0" applyAlignment="1" pivotButton="0" quotePrefix="0" xfId="2">
      <alignment vertical="center" shrinkToFit="1"/>
    </xf>
    <xf numFmtId="165" fontId="12" fillId="3" borderId="0" applyAlignment="1" pivotButton="0" quotePrefix="0" xfId="1">
      <alignment horizontal="left" vertical="center"/>
    </xf>
    <xf numFmtId="165" fontId="13" fillId="8" borderId="0" applyAlignment="1" pivotButton="0" quotePrefix="0" xfId="1">
      <alignment horizontal="left" vertical="center"/>
    </xf>
    <xf numFmtId="165" fontId="12" fillId="3" borderId="1" applyAlignment="1" pivotButton="0" quotePrefix="0" xfId="1">
      <alignment horizontal="left" vertical="center"/>
    </xf>
    <xf numFmtId="165" fontId="13" fillId="8" borderId="1" applyAlignment="1" pivotButton="0" quotePrefix="0" xfId="1">
      <alignment horizontal="left" vertical="center"/>
    </xf>
    <xf numFmtId="171" fontId="13" fillId="8" borderId="1" applyAlignment="1" pivotButton="0" quotePrefix="0" xfId="2">
      <alignment horizontal="left" vertical="center"/>
    </xf>
    <xf numFmtId="165" fontId="12" fillId="3" borderId="2" applyAlignment="1" pivotButton="0" quotePrefix="0" xfId="1">
      <alignment horizontal="left" vertical="center"/>
    </xf>
    <xf numFmtId="165" fontId="13" fillId="8" borderId="2" applyAlignment="1" pivotButton="0" quotePrefix="0" xfId="1">
      <alignment horizontal="left" vertical="center"/>
    </xf>
    <xf numFmtId="165" fontId="12" fillId="7" borderId="2" applyAlignment="1" pivotButton="0" quotePrefix="0" xfId="1">
      <alignment vertical="center"/>
    </xf>
    <xf numFmtId="9" fontId="12" fillId="0" borderId="0" applyAlignment="1" pivotButton="0" quotePrefix="0" xfId="2">
      <alignment vertical="center"/>
    </xf>
    <xf numFmtId="165" fontId="12" fillId="7" borderId="0" applyAlignment="1" pivotButton="0" quotePrefix="0" xfId="1">
      <alignment vertical="center"/>
    </xf>
    <xf numFmtId="165" fontId="12" fillId="7" borderId="1" applyAlignment="1" pivotButton="0" quotePrefix="0" xfId="1">
      <alignment vertical="center"/>
    </xf>
    <xf numFmtId="167" fontId="12" fillId="7" borderId="2" applyAlignment="1" pivotButton="0" quotePrefix="0" xfId="1">
      <alignment vertical="center"/>
    </xf>
    <xf numFmtId="167" fontId="12" fillId="7" borderId="0" applyAlignment="1" pivotButton="0" quotePrefix="0" xfId="1">
      <alignment vertical="center"/>
    </xf>
    <xf numFmtId="10" fontId="12" fillId="7" borderId="0" applyAlignment="1" pivotButton="0" quotePrefix="0" xfId="2">
      <alignment vertical="center"/>
    </xf>
    <xf numFmtId="9" fontId="15" fillId="3" borderId="0" applyAlignment="1" pivotButton="0" quotePrefix="0" xfId="2">
      <alignment horizontal="left" vertical="center"/>
    </xf>
    <xf numFmtId="10" fontId="12" fillId="7" borderId="1" applyAlignment="1" pivotButton="0" quotePrefix="0" xfId="2">
      <alignment vertical="center"/>
    </xf>
    <xf numFmtId="9" fontId="12" fillId="0" borderId="1" applyAlignment="1" pivotButton="0" quotePrefix="0" xfId="2">
      <alignment vertical="center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173" fontId="12" fillId="0" borderId="0" pivotButton="0" quotePrefix="0" xfId="0"/>
    <xf numFmtId="170" fontId="12" fillId="6" borderId="0" applyAlignment="1" pivotButton="0" quotePrefix="0" xfId="2">
      <alignment vertical="center" shrinkToFit="1"/>
    </xf>
    <xf numFmtId="9" fontId="12" fillId="6" borderId="0" applyAlignment="1" pivotButton="0" quotePrefix="0" xfId="2">
      <alignment vertical="center" shrinkToFit="1"/>
    </xf>
    <xf numFmtId="169" fontId="12" fillId="0" borderId="0" applyAlignment="1" pivotButton="0" quotePrefix="0" xfId="1">
      <alignment vertical="center"/>
    </xf>
    <xf numFmtId="9" fontId="12" fillId="6" borderId="1" applyAlignment="1" pivotButton="0" quotePrefix="0" xfId="2">
      <alignment vertical="center"/>
    </xf>
    <xf numFmtId="0" fontId="12" fillId="5" borderId="0" applyAlignment="1" pivotButton="0" quotePrefix="0" xfId="0">
      <alignment horizontal="center" vertical="center"/>
    </xf>
    <xf numFmtId="0" fontId="10" fillId="12" borderId="0" applyAlignment="1" pivotButton="0" quotePrefix="0" xfId="7">
      <alignment horizontal="center" vertical="center"/>
    </xf>
    <xf numFmtId="0" fontId="10" fillId="13" borderId="1" applyAlignment="1" pivotButton="0" quotePrefix="0" xfId="0">
      <alignment vertical="center" shrinkToFit="1"/>
    </xf>
    <xf numFmtId="0" fontId="10" fillId="12" borderId="0" applyAlignment="1" pivotButton="0" quotePrefix="0" xfId="7">
      <alignment horizontal="right" vertical="center"/>
    </xf>
    <xf numFmtId="164" fontId="13" fillId="8" borderId="2" applyAlignment="1" pivotButton="0" quotePrefix="0" xfId="0">
      <alignment horizontal="right" vertical="center"/>
    </xf>
    <xf numFmtId="164" fontId="13" fillId="8" borderId="0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9" fontId="13" fillId="8" borderId="2" applyAlignment="1" pivotButton="0" quotePrefix="0" xfId="0">
      <alignment horizontal="right" vertical="center"/>
    </xf>
    <xf numFmtId="9" fontId="13" fillId="8" borderId="0" applyAlignment="1" pivotButton="0" quotePrefix="0" xfId="0">
      <alignment horizontal="right" vertical="center"/>
    </xf>
    <xf numFmtId="9" fontId="13" fillId="8" borderId="1" applyAlignment="1" pivotButton="0" quotePrefix="0" xfId="0">
      <alignment horizontal="right" vertical="center"/>
    </xf>
    <xf numFmtId="0" fontId="13" fillId="8" borderId="0" applyAlignment="1" pivotButton="0" quotePrefix="0" xfId="0">
      <alignment horizontal="right" vertical="center"/>
    </xf>
    <xf numFmtId="0" fontId="13" fillId="8" borderId="1" applyAlignment="1" pivotButton="0" quotePrefix="0" xfId="0">
      <alignment horizontal="right" vertical="center"/>
    </xf>
    <xf numFmtId="0" fontId="13" fillId="8" borderId="2" applyAlignment="1" pivotButton="0" quotePrefix="0" xfId="0">
      <alignment horizontal="right" vertical="center"/>
    </xf>
    <xf numFmtId="169" fontId="13" fillId="8" borderId="0" applyAlignment="1" pivotButton="0" quotePrefix="0" xfId="2">
      <alignment horizontal="right" vertical="center"/>
    </xf>
    <xf numFmtId="171" fontId="13" fillId="8" borderId="0" applyAlignment="1" pivotButton="0" quotePrefix="0" xfId="2">
      <alignment horizontal="right" vertical="center"/>
    </xf>
    <xf numFmtId="166" fontId="13" fillId="8" borderId="0" applyAlignment="1" pivotButton="0" quotePrefix="0" xfId="2">
      <alignment horizontal="right" vertical="center"/>
    </xf>
    <xf numFmtId="171" fontId="13" fillId="8" borderId="1" applyAlignment="1" pivotButton="0" quotePrefix="0" xfId="2">
      <alignment horizontal="right" vertical="center"/>
    </xf>
    <xf numFmtId="9" fontId="13" fillId="8" borderId="0" applyAlignment="1" pivotButton="0" quotePrefix="0" xfId="2">
      <alignment horizontal="right" vertical="center"/>
    </xf>
    <xf numFmtId="9" fontId="13" fillId="8" borderId="1" applyAlignment="1" pivotButton="0" quotePrefix="0" xfId="2">
      <alignment horizontal="right" vertical="center"/>
    </xf>
    <xf numFmtId="9" fontId="13" fillId="8" borderId="2" applyAlignment="1" pivotButton="0" quotePrefix="0" xfId="2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right" vertical="center" shrinkToFit="1"/>
    </xf>
    <xf numFmtId="0" fontId="12" fillId="5" borderId="0" applyAlignment="1" pivotButton="0" quotePrefix="0" xfId="0">
      <alignment horizontal="right" vertical="center"/>
    </xf>
    <xf numFmtId="174" fontId="12" fillId="14" borderId="0" pivotButton="0" quotePrefix="0" xfId="8"/>
    <xf numFmtId="172" fontId="12" fillId="15" borderId="0" applyAlignment="1" pivotButton="0" quotePrefix="0" xfId="1">
      <alignment vertical="center"/>
    </xf>
    <xf numFmtId="165" fontId="12" fillId="15" borderId="0" applyAlignment="1" pivotButton="0" quotePrefix="0" xfId="1">
      <alignment vertical="center"/>
    </xf>
    <xf numFmtId="174" fontId="12" fillId="15" borderId="0" pivotButton="0" quotePrefix="0" xfId="8"/>
    <xf numFmtId="172" fontId="12" fillId="15" borderId="1" applyAlignment="1" pivotButton="0" quotePrefix="0" xfId="1">
      <alignment vertical="center"/>
    </xf>
    <xf numFmtId="165" fontId="12" fillId="15" borderId="1" applyAlignment="1" pivotButton="0" quotePrefix="0" xfId="1">
      <alignment vertical="center"/>
    </xf>
    <xf numFmtId="165" fontId="12" fillId="15" borderId="2" applyAlignment="1" pivotButton="0" quotePrefix="0" xfId="1">
      <alignment vertical="center"/>
    </xf>
    <xf numFmtId="9" fontId="12" fillId="14" borderId="0" pivotButton="0" quotePrefix="0" xfId="9"/>
    <xf numFmtId="9" fontId="12" fillId="14" borderId="10" pivotButton="0" quotePrefix="0" xfId="9"/>
    <xf numFmtId="9" fontId="12" fillId="0" borderId="0" pivotButton="0" quotePrefix="0" xfId="9"/>
    <xf numFmtId="9" fontId="12" fillId="0" borderId="10" pivotButton="0" quotePrefix="0" xfId="9"/>
    <xf numFmtId="170" fontId="1" fillId="0" borderId="0" applyAlignment="1" pivotButton="0" quotePrefix="0" xfId="2">
      <alignment vertical="center"/>
    </xf>
    <xf numFmtId="174" fontId="12" fillId="0" borderId="0" pivotButton="0" quotePrefix="0" xfId="8"/>
    <xf numFmtId="9" fontId="12" fillId="0" borderId="1" pivotButton="0" quotePrefix="0" xfId="9"/>
    <xf numFmtId="9" fontId="12" fillId="0" borderId="8" pivotButton="0" quotePrefix="0" xfId="9"/>
    <xf numFmtId="174" fontId="12" fillId="0" borderId="1" pivotButton="0" quotePrefix="0" xfId="8"/>
    <xf numFmtId="0" fontId="17" fillId="0" borderId="0" pivotButton="0" quotePrefix="0" xfId="7"/>
    <xf numFmtId="0" fontId="1" fillId="0" borderId="10" applyAlignment="1" pivotButton="0" quotePrefix="0" xfId="0">
      <alignment vertical="center"/>
    </xf>
    <xf numFmtId="174" fontId="12" fillId="0" borderId="0" applyAlignment="1" pivotButton="0" quotePrefix="0" xfId="8">
      <alignment horizontal="right"/>
    </xf>
    <xf numFmtId="9" fontId="12" fillId="4" borderId="16" pivotButton="0" quotePrefix="0" xfId="9"/>
    <xf numFmtId="9" fontId="12" fillId="4" borderId="15" pivotButton="0" quotePrefix="0" xfId="9"/>
    <xf numFmtId="174" fontId="12" fillId="4" borderId="16" pivotButton="0" quotePrefix="0" xfId="8"/>
    <xf numFmtId="0" fontId="0" fillId="0" borderId="10" applyAlignment="1" pivotButton="0" quotePrefix="0" xfId="0">
      <alignment vertical="center"/>
    </xf>
    <xf numFmtId="165" fontId="1" fillId="0" borderId="10" applyAlignment="1" pivotButton="0" quotePrefix="0" xfId="1">
      <alignment vertical="center"/>
    </xf>
    <xf numFmtId="175" fontId="12" fillId="0" borderId="0" pivotButton="0" quotePrefix="0" xfId="10"/>
    <xf numFmtId="165" fontId="1" fillId="0" borderId="8" applyAlignment="1" pivotButton="0" quotePrefix="0" xfId="1">
      <alignment vertical="center"/>
    </xf>
    <xf numFmtId="175" fontId="12" fillId="0" borderId="1" pivotButton="0" quotePrefix="0" xfId="10"/>
    <xf numFmtId="0" fontId="12" fillId="0" borderId="0" pivotButton="0" quotePrefix="0" xfId="7"/>
    <xf numFmtId="9" fontId="12" fillId="4" borderId="0" pivotButton="0" quotePrefix="0" xfId="9"/>
    <xf numFmtId="0" fontId="1" fillId="4" borderId="10" applyAlignment="1" pivotButton="0" quotePrefix="0" xfId="0">
      <alignment vertical="center"/>
    </xf>
    <xf numFmtId="9" fontId="1" fillId="4" borderId="0" applyAlignment="1" pivotButton="0" quotePrefix="0" xfId="2">
      <alignment vertical="center"/>
    </xf>
    <xf numFmtId="0" fontId="1" fillId="0" borderId="8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9" fontId="1" fillId="4" borderId="16" applyAlignment="1" pivotButton="0" quotePrefix="0" xfId="2">
      <alignment vertical="center"/>
    </xf>
    <xf numFmtId="0" fontId="12" fillId="0" borderId="10" pivotButton="0" quotePrefix="0" xfId="7"/>
    <xf numFmtId="176" fontId="12" fillId="0" borderId="0" pivotButton="0" quotePrefix="0" xfId="10"/>
    <xf numFmtId="177" fontId="12" fillId="0" borderId="0" pivotButton="0" quotePrefix="0" xfId="10"/>
    <xf numFmtId="176" fontId="18" fillId="4" borderId="0" pivotButton="0" quotePrefix="0" xfId="10"/>
    <xf numFmtId="0" fontId="0" fillId="4" borderId="10" applyAlignment="1" pivotButton="0" quotePrefix="0" xfId="0">
      <alignment vertical="center"/>
    </xf>
    <xf numFmtId="176" fontId="18" fillId="4" borderId="0" pivotButton="0" quotePrefix="0" xfId="7"/>
    <xf numFmtId="178" fontId="12" fillId="0" borderId="10" pivotButton="0" quotePrefix="0" xfId="10"/>
    <xf numFmtId="176" fontId="12" fillId="0" borderId="1" pivotButton="0" quotePrefix="0" xfId="10"/>
    <xf numFmtId="176" fontId="18" fillId="0" borderId="1" pivotButton="0" quotePrefix="0" xfId="7"/>
    <xf numFmtId="0" fontId="12" fillId="0" borderId="8" pivotButton="0" quotePrefix="0" xfId="7"/>
    <xf numFmtId="176" fontId="19" fillId="14" borderId="1" pivotButton="0" quotePrefix="0" xfId="10"/>
    <xf numFmtId="0" fontId="17" fillId="0" borderId="16" pivotButton="0" quotePrefix="0" xfId="7"/>
    <xf numFmtId="176" fontId="12" fillId="0" borderId="15" pivotButton="0" quotePrefix="0" xfId="10"/>
    <xf numFmtId="176" fontId="12" fillId="0" borderId="16" pivotButton="0" quotePrefix="0" xfId="10"/>
    <xf numFmtId="176" fontId="19" fillId="14" borderId="16" pivotButton="0" quotePrefix="0" xfId="10"/>
    <xf numFmtId="176" fontId="12" fillId="0" borderId="10" pivotButton="0" quotePrefix="0" xfId="10"/>
    <xf numFmtId="174" fontId="12" fillId="0" borderId="8" pivotButton="0" quotePrefix="0" xfId="8"/>
    <xf numFmtId="176" fontId="18" fillId="0" borderId="21" pivotButton="0" quotePrefix="0" xfId="7"/>
    <xf numFmtId="176" fontId="18" fillId="0" borderId="22" pivotButton="0" quotePrefix="0" xfId="7"/>
    <xf numFmtId="176" fontId="0" fillId="0" borderId="1" applyAlignment="1" pivotButton="0" quotePrefix="0" xfId="0">
      <alignment vertical="center"/>
    </xf>
    <xf numFmtId="176" fontId="18" fillId="0" borderId="2" pivotButton="0" quotePrefix="0" xfId="7"/>
    <xf numFmtId="176" fontId="18" fillId="0" borderId="5" pivotButton="0" quotePrefix="0" xfId="7"/>
    <xf numFmtId="176" fontId="12" fillId="0" borderId="2" pivotButton="0" quotePrefix="0" xfId="10"/>
    <xf numFmtId="176" fontId="18" fillId="0" borderId="0" pivotButton="0" quotePrefix="0" xfId="7"/>
    <xf numFmtId="176" fontId="18" fillId="0" borderId="10" pivotButton="0" quotePrefix="0" xfId="7"/>
    <xf numFmtId="176" fontId="12" fillId="0" borderId="0" pivotButton="0" quotePrefix="0" xfId="7"/>
    <xf numFmtId="176" fontId="12" fillId="0" borderId="10" pivotButton="0" quotePrefix="0" xfId="7"/>
    <xf numFmtId="9" fontId="20" fillId="0" borderId="0" pivotButton="0" quotePrefix="0" xfId="9"/>
    <xf numFmtId="9" fontId="20" fillId="0" borderId="10" pivotButton="0" quotePrefix="0" xfId="9"/>
    <xf numFmtId="9" fontId="20" fillId="14" borderId="0" pivotButton="0" quotePrefix="0" xfId="9"/>
    <xf numFmtId="176" fontId="20" fillId="0" borderId="0" pivotButton="0" quotePrefix="0" xfId="7"/>
    <xf numFmtId="176" fontId="20" fillId="0" borderId="10" pivotButton="0" quotePrefix="0" xfId="7"/>
    <xf numFmtId="0" fontId="21" fillId="0" borderId="16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9" fontId="1" fillId="14" borderId="16" applyAlignment="1" pivotButton="0" quotePrefix="0" xfId="2">
      <alignment vertical="center"/>
    </xf>
    <xf numFmtId="176" fontId="22" fillId="4" borderId="10" pivotButton="0" quotePrefix="0" xfId="7"/>
    <xf numFmtId="176" fontId="12" fillId="15" borderId="0" pivotButton="0" quotePrefix="0" xfId="7"/>
    <xf numFmtId="174" fontId="22" fillId="4" borderId="8" pivotButton="0" quotePrefix="0" xfId="8"/>
    <xf numFmtId="174" fontId="18" fillId="0" borderId="0" pivotButton="0" quotePrefix="0" xfId="8"/>
    <xf numFmtId="174" fontId="18" fillId="0" borderId="10" pivotButton="0" quotePrefix="0" xfId="8"/>
    <xf numFmtId="174" fontId="22" fillId="4" borderId="10" pivotButton="0" quotePrefix="0" xfId="8"/>
    <xf numFmtId="174" fontId="18" fillId="0" borderId="21" pivotButton="0" quotePrefix="0" xfId="8"/>
    <xf numFmtId="174" fontId="18" fillId="0" borderId="22" pivotButton="0" quotePrefix="0" xfId="8"/>
    <xf numFmtId="174" fontId="23" fillId="3" borderId="0" pivotButton="0" quotePrefix="0" xfId="8"/>
    <xf numFmtId="174" fontId="18" fillId="3" borderId="10" pivotButton="0" quotePrefix="0" xfId="8"/>
    <xf numFmtId="166" fontId="12" fillId="3" borderId="0" applyAlignment="1" pivotButton="0" quotePrefix="0" xfId="2">
      <alignment vertical="center"/>
    </xf>
    <xf numFmtId="9" fontId="12" fillId="3" borderId="0" applyAlignment="1" pivotButton="0" quotePrefix="0" xfId="2">
      <alignment vertical="center"/>
    </xf>
    <xf numFmtId="0" fontId="18" fillId="0" borderId="0" pivotButton="0" quotePrefix="0" xfId="7"/>
    <xf numFmtId="0" fontId="18" fillId="0" borderId="10" pivotButton="0" quotePrefix="0" xfId="7"/>
    <xf numFmtId="176" fontId="24" fillId="4" borderId="10" pivotButton="0" quotePrefix="0" xfId="7"/>
    <xf numFmtId="176" fontId="18" fillId="15" borderId="0" pivotButton="0" quotePrefix="0" xfId="7"/>
    <xf numFmtId="174" fontId="18" fillId="0" borderId="21" pivotButton="0" quotePrefix="0" xfId="7"/>
    <xf numFmtId="174" fontId="18" fillId="0" borderId="22" pivotButton="0" quotePrefix="0" xfId="7"/>
    <xf numFmtId="176" fontId="12" fillId="0" borderId="1" pivotButton="0" quotePrefix="0" xfId="7"/>
    <xf numFmtId="176" fontId="22" fillId="4" borderId="8" pivotButton="0" quotePrefix="0" xfId="7"/>
    <xf numFmtId="176" fontId="12" fillId="15" borderId="1" pivotButton="0" quotePrefix="0" xfId="7"/>
    <xf numFmtId="174" fontId="18" fillId="0" borderId="23" pivotButton="0" quotePrefix="0" xfId="7"/>
    <xf numFmtId="174" fontId="19" fillId="10" borderId="0" pivotButton="0" quotePrefix="0" xfId="8"/>
    <xf numFmtId="174" fontId="19" fillId="10" borderId="10" pivotButton="0" quotePrefix="0" xfId="8"/>
    <xf numFmtId="0" fontId="0" fillId="0" borderId="16" applyAlignment="1" pivotButton="0" quotePrefix="0" xfId="0">
      <alignment vertical="center"/>
    </xf>
    <xf numFmtId="176" fontId="12" fillId="0" borderId="0" applyAlignment="1" pivotButton="0" quotePrefix="0" xfId="0">
      <alignment vertical="center"/>
    </xf>
    <xf numFmtId="9" fontId="22" fillId="4" borderId="0" pivotButton="0" quotePrefix="0" xfId="7"/>
    <xf numFmtId="9" fontId="22" fillId="4" borderId="10" pivotButton="0" quotePrefix="0" xfId="7"/>
    <xf numFmtId="176" fontId="22" fillId="4" borderId="0" pivotButton="0" quotePrefix="0" xfId="10"/>
    <xf numFmtId="176" fontId="22" fillId="4" borderId="10" pivotButton="0" quotePrefix="0" xfId="10"/>
    <xf numFmtId="0" fontId="12" fillId="4" borderId="0" applyAlignment="1" pivotButton="0" quotePrefix="0" xfId="0">
      <alignment vertical="center"/>
    </xf>
    <xf numFmtId="176" fontId="18" fillId="0" borderId="16" pivotButton="0" quotePrefix="0" xfId="7"/>
    <xf numFmtId="176" fontId="18" fillId="0" borderId="15" pivotButton="0" quotePrefix="0" xfId="7"/>
    <xf numFmtId="176" fontId="12" fillId="0" borderId="23" pivotButton="0" quotePrefix="0" xfId="7"/>
    <xf numFmtId="0" fontId="18" fillId="15" borderId="0" pivotButton="0" quotePrefix="0" xfId="7"/>
    <xf numFmtId="174" fontId="12" fillId="0" borderId="10" pivotButton="0" quotePrefix="0" xfId="8"/>
    <xf numFmtId="174" fontId="12" fillId="0" borderId="0" applyAlignment="1" pivotButton="0" quotePrefix="0" xfId="0">
      <alignment vertical="center"/>
    </xf>
    <xf numFmtId="174" fontId="12" fillId="0" borderId="1" applyAlignment="1" pivotButton="0" quotePrefix="0" xfId="0">
      <alignment vertical="center"/>
    </xf>
    <xf numFmtId="176" fontId="18" fillId="0" borderId="0" pivotButton="0" quotePrefix="0" xfId="10"/>
    <xf numFmtId="176" fontId="18" fillId="0" borderId="10" pivotButton="0" quotePrefix="0" xfId="10"/>
    <xf numFmtId="176" fontId="12" fillId="0" borderId="1" applyAlignment="1" pivotButton="0" quotePrefix="0" xfId="0">
      <alignment vertical="center"/>
    </xf>
    <xf numFmtId="174" fontId="12" fillId="0" borderId="0" pivotButton="0" quotePrefix="0" xfId="7"/>
    <xf numFmtId="174" fontId="12" fillId="0" borderId="10" pivotButton="0" quotePrefix="0" xfId="7"/>
    <xf numFmtId="0" fontId="12" fillId="0" borderId="1" pivotButton="0" quotePrefix="0" xfId="7"/>
    <xf numFmtId="179" fontId="18" fillId="0" borderId="23" pivotButton="0" quotePrefix="0" xfId="7"/>
    <xf numFmtId="0" fontId="25" fillId="16" borderId="0" applyAlignment="1" pivotButton="0" quotePrefix="0" xfId="11">
      <alignment horizontal="left"/>
    </xf>
    <xf numFmtId="0" fontId="6" fillId="16" borderId="0" pivotButton="0" quotePrefix="0" xfId="3"/>
    <xf numFmtId="0" fontId="4" fillId="16" borderId="0" pivotButton="0" quotePrefix="0" xfId="3"/>
    <xf numFmtId="0" fontId="3" fillId="0" borderId="0" pivotButton="0" quotePrefix="0" xfId="3"/>
    <xf numFmtId="0" fontId="26" fillId="16" borderId="0" pivotButton="0" quotePrefix="0" xfId="3"/>
    <xf numFmtId="2" fontId="26" fillId="16" borderId="0" pivotButton="0" quotePrefix="0" xfId="3"/>
    <xf numFmtId="173" fontId="26" fillId="16" borderId="0" pivotButton="0" quotePrefix="0" xfId="12"/>
    <xf numFmtId="0" fontId="9" fillId="16" borderId="0" pivotButton="0" quotePrefix="0" xfId="3"/>
    <xf numFmtId="2" fontId="4" fillId="16" borderId="0" pivotButton="0" quotePrefix="0" xfId="3"/>
    <xf numFmtId="173" fontId="4" fillId="16" borderId="0" pivotButton="0" quotePrefix="0" xfId="12"/>
    <xf numFmtId="0" fontId="7" fillId="13" borderId="24" applyAlignment="1" pivotButton="0" quotePrefix="0" xfId="3">
      <alignment horizontal="center" vertical="center" wrapText="1"/>
    </xf>
    <xf numFmtId="0" fontId="7" fillId="13" borderId="17" applyAlignment="1" pivotButton="0" quotePrefix="0" xfId="3">
      <alignment horizontal="center" vertical="center" wrapText="1"/>
    </xf>
    <xf numFmtId="0" fontId="27" fillId="16" borderId="25" applyAlignment="1" pivotButton="0" quotePrefix="0" xfId="3">
      <alignment horizontal="center" vertical="center" wrapText="1"/>
    </xf>
    <xf numFmtId="2" fontId="7" fillId="13" borderId="24" applyAlignment="1" pivotButton="0" quotePrefix="0" xfId="3">
      <alignment horizontal="center" vertical="center" wrapText="1"/>
    </xf>
    <xf numFmtId="173" fontId="7" fillId="13" borderId="26" applyAlignment="1" pivotButton="0" quotePrefix="0" xfId="12">
      <alignment horizontal="center" vertical="center" wrapText="1"/>
    </xf>
    <xf numFmtId="0" fontId="5" fillId="16" borderId="0" applyAlignment="1" pivotButton="0" quotePrefix="0" xfId="3">
      <alignment horizontal="center" vertical="center" wrapText="1"/>
    </xf>
    <xf numFmtId="0" fontId="28" fillId="16" borderId="27" pivotButton="0" quotePrefix="0" xfId="3"/>
    <xf numFmtId="0" fontId="29" fillId="17" borderId="27" applyAlignment="1" pivotButton="0" quotePrefix="0" xfId="13">
      <alignment horizontal="center"/>
    </xf>
    <xf numFmtId="4" fontId="30" fillId="17" borderId="27" applyAlignment="1" pivotButton="0" quotePrefix="0" xfId="14">
      <alignment horizontal="center"/>
    </xf>
    <xf numFmtId="2" fontId="29" fillId="16" borderId="17" applyAlignment="1" pivotButton="0" quotePrefix="0" xfId="15">
      <alignment horizontal="left"/>
    </xf>
    <xf numFmtId="0" fontId="29" fillId="16" borderId="17" applyAlignment="1" pivotButton="0" quotePrefix="0" xfId="15">
      <alignment horizontal="left"/>
    </xf>
    <xf numFmtId="1" fontId="32" fillId="16" borderId="17" applyAlignment="1" pivotButton="0" quotePrefix="0" xfId="3">
      <alignment horizontal="center" vertical="center" wrapText="1"/>
    </xf>
    <xf numFmtId="3" fontId="32" fillId="16" borderId="27" applyAlignment="1" pivotButton="0" quotePrefix="0" xfId="3">
      <alignment horizontal="center" vertical="center" wrapText="1"/>
    </xf>
    <xf numFmtId="166" fontId="32" fillId="16" borderId="17" applyAlignment="1" pivotButton="0" quotePrefix="0" xfId="3">
      <alignment horizontal="center" vertical="center" wrapText="1"/>
    </xf>
    <xf numFmtId="0" fontId="32" fillId="16" borderId="27" applyAlignment="1" pivotButton="0" quotePrefix="0" xfId="3">
      <alignment horizontal="center" vertical="center" wrapText="1"/>
    </xf>
    <xf numFmtId="2" fontId="32" fillId="16" borderId="17" applyAlignment="1" pivotButton="0" quotePrefix="0" xfId="3">
      <alignment horizontal="center" vertical="center" wrapText="1"/>
    </xf>
    <xf numFmtId="2" fontId="32" fillId="16" borderId="17" applyAlignment="1" pivotButton="0" quotePrefix="0" xfId="12">
      <alignment horizontal="center" vertical="center" wrapText="1"/>
    </xf>
    <xf numFmtId="0" fontId="4" fillId="16" borderId="0" applyAlignment="1" pivotButton="0" quotePrefix="0" xfId="3">
      <alignment horizontal="center" vertical="center" wrapText="1"/>
    </xf>
    <xf numFmtId="0" fontId="29" fillId="16" borderId="24" pivotButton="0" quotePrefix="0" xfId="13"/>
    <xf numFmtId="0" fontId="29" fillId="16" borderId="17" pivotButton="0" quotePrefix="0" xfId="13"/>
    <xf numFmtId="4" fontId="29" fillId="16" borderId="17" applyAlignment="1" pivotButton="0" quotePrefix="0" xfId="14">
      <alignment horizontal="center"/>
    </xf>
    <xf numFmtId="0" fontId="33" fillId="16" borderId="12" pivotButton="0" quotePrefix="0" xfId="3"/>
    <xf numFmtId="166" fontId="29" fillId="16" borderId="17" applyAlignment="1" pivotButton="0" quotePrefix="0" xfId="14">
      <alignment horizontal="center"/>
    </xf>
    <xf numFmtId="166" fontId="32" fillId="16" borderId="12" pivotButton="0" quotePrefix="0" xfId="3"/>
    <xf numFmtId="166" fontId="29" fillId="16" borderId="24" applyAlignment="1" pivotButton="0" quotePrefix="0" xfId="14">
      <alignment horizontal="center"/>
    </xf>
    <xf numFmtId="166" fontId="29" fillId="16" borderId="26" applyAlignment="1" pivotButton="0" quotePrefix="0" xfId="14">
      <alignment horizontal="center"/>
    </xf>
    <xf numFmtId="0" fontId="34" fillId="16" borderId="0" pivotButton="0" quotePrefix="0" xfId="3"/>
    <xf numFmtId="0" fontId="29" fillId="18" borderId="28" applyAlignment="1" pivotButton="0" quotePrefix="0" xfId="13">
      <alignment horizontal="center"/>
    </xf>
    <xf numFmtId="0" fontId="29" fillId="18" borderId="29" applyAlignment="1" pivotButton="0" quotePrefix="0" xfId="13">
      <alignment horizontal="center"/>
    </xf>
    <xf numFmtId="4" fontId="30" fillId="18" borderId="29" applyAlignment="1" pivotButton="0" quotePrefix="0" xfId="14">
      <alignment horizontal="center"/>
    </xf>
    <xf numFmtId="0" fontId="35" fillId="19" borderId="12" pivotButton="0" quotePrefix="0" xfId="3"/>
    <xf numFmtId="166" fontId="30" fillId="18" borderId="29" applyAlignment="1" pivotButton="0" quotePrefix="0" xfId="14">
      <alignment horizontal="center"/>
    </xf>
    <xf numFmtId="0" fontId="28" fillId="16" borderId="12" pivotButton="0" quotePrefix="0" xfId="3"/>
    <xf numFmtId="166" fontId="30" fillId="16" borderId="12" pivotButton="0" quotePrefix="0" xfId="3"/>
    <xf numFmtId="166" fontId="30" fillId="18" borderId="28" applyAlignment="1" pivotButton="0" quotePrefix="0" xfId="14">
      <alignment horizontal="center"/>
    </xf>
    <xf numFmtId="166" fontId="30" fillId="18" borderId="30" applyAlignment="1" pivotButton="0" quotePrefix="0" xfId="14">
      <alignment horizontal="center"/>
    </xf>
    <xf numFmtId="0" fontId="29" fillId="16" borderId="12" applyAlignment="1" pivotButton="0" quotePrefix="0" xfId="13">
      <alignment horizontal="center"/>
    </xf>
    <xf numFmtId="0" fontId="29" fillId="16" borderId="0" applyAlignment="1" pivotButton="0" quotePrefix="0" xfId="13">
      <alignment horizontal="center"/>
    </xf>
    <xf numFmtId="4" fontId="30" fillId="16" borderId="0" applyAlignment="1" pivotButton="0" quotePrefix="0" xfId="14">
      <alignment horizontal="center"/>
    </xf>
    <xf numFmtId="0" fontId="35" fillId="0" borderId="12" pivotButton="0" quotePrefix="0" xfId="3"/>
    <xf numFmtId="166" fontId="30" fillId="16" borderId="0" applyAlignment="1" pivotButton="0" quotePrefix="0" xfId="14">
      <alignment horizontal="center"/>
    </xf>
    <xf numFmtId="166" fontId="30" fillId="16" borderId="12" applyAlignment="1" pivotButton="0" quotePrefix="0" xfId="14">
      <alignment horizontal="center"/>
    </xf>
    <xf numFmtId="166" fontId="30" fillId="16" borderId="13" applyAlignment="1" pivotButton="0" quotePrefix="0" xfId="14">
      <alignment horizontal="center"/>
    </xf>
    <xf numFmtId="0" fontId="29" fillId="18" borderId="12" applyAlignment="1" pivotButton="0" quotePrefix="0" xfId="13">
      <alignment horizontal="center"/>
    </xf>
    <xf numFmtId="0" fontId="29" fillId="18" borderId="0" applyAlignment="1" pivotButton="0" quotePrefix="0" xfId="13">
      <alignment horizontal="center"/>
    </xf>
    <xf numFmtId="4" fontId="30" fillId="18" borderId="0" applyAlignment="1" pivotButton="0" quotePrefix="0" xfId="14">
      <alignment horizontal="center"/>
    </xf>
    <xf numFmtId="166" fontId="30" fillId="18" borderId="0" applyAlignment="1" pivotButton="0" quotePrefix="0" xfId="14">
      <alignment horizontal="center"/>
    </xf>
    <xf numFmtId="166" fontId="30" fillId="18" borderId="12" applyAlignment="1" pivotButton="0" quotePrefix="0" xfId="14">
      <alignment horizontal="center"/>
    </xf>
    <xf numFmtId="166" fontId="30" fillId="18" borderId="13" applyAlignment="1" pivotButton="0" quotePrefix="0" xfId="14">
      <alignment horizontal="center"/>
    </xf>
    <xf numFmtId="0" fontId="29" fillId="17" borderId="17" applyAlignment="1" pivotButton="0" quotePrefix="0" xfId="13">
      <alignment horizontal="center"/>
    </xf>
    <xf numFmtId="4" fontId="30" fillId="17" borderId="17" applyAlignment="1" pivotButton="0" quotePrefix="0" xfId="14">
      <alignment horizontal="center"/>
    </xf>
    <xf numFmtId="0" fontId="28" fillId="16" borderId="0" pivotButton="0" quotePrefix="0" xfId="3"/>
    <xf numFmtId="166" fontId="30" fillId="17" borderId="17" applyAlignment="1" pivotButton="0" quotePrefix="0" xfId="14">
      <alignment horizontal="center"/>
    </xf>
    <xf numFmtId="166" fontId="32" fillId="16" borderId="0" pivotButton="0" quotePrefix="0" xfId="3"/>
    <xf numFmtId="0" fontId="29" fillId="20" borderId="28" applyAlignment="1" pivotButton="0" quotePrefix="0" xfId="13">
      <alignment horizontal="center"/>
    </xf>
    <xf numFmtId="0" fontId="29" fillId="20" borderId="29" applyAlignment="1" pivotButton="0" quotePrefix="0" xfId="13">
      <alignment horizontal="center"/>
    </xf>
    <xf numFmtId="4" fontId="30" fillId="20" borderId="29" applyAlignment="1" pivotButton="0" quotePrefix="0" xfId="14">
      <alignment horizontal="center"/>
    </xf>
    <xf numFmtId="166" fontId="30" fillId="20" borderId="29" applyAlignment="1" pivotButton="0" quotePrefix="0" xfId="14">
      <alignment horizontal="center"/>
    </xf>
    <xf numFmtId="166" fontId="30" fillId="20" borderId="28" applyAlignment="1" pivotButton="0" quotePrefix="0" xfId="14">
      <alignment horizontal="center"/>
    </xf>
    <xf numFmtId="166" fontId="30" fillId="20" borderId="30" applyAlignment="1" pivotButton="0" quotePrefix="0" xfId="14">
      <alignment horizontal="center"/>
    </xf>
    <xf numFmtId="0" fontId="29" fillId="20" borderId="12" applyAlignment="1" pivotButton="0" quotePrefix="0" xfId="13">
      <alignment horizontal="center"/>
    </xf>
    <xf numFmtId="0" fontId="29" fillId="20" borderId="0" applyAlignment="1" pivotButton="0" quotePrefix="0" xfId="13">
      <alignment horizontal="center"/>
    </xf>
    <xf numFmtId="4" fontId="30" fillId="20" borderId="0" applyAlignment="1" pivotButton="0" quotePrefix="0" xfId="14">
      <alignment horizontal="center"/>
    </xf>
    <xf numFmtId="166" fontId="30" fillId="20" borderId="0" applyAlignment="1" pivotButton="0" quotePrefix="0" xfId="14">
      <alignment horizontal="center"/>
    </xf>
    <xf numFmtId="166" fontId="30" fillId="20" borderId="12" applyAlignment="1" pivotButton="0" quotePrefix="0" xfId="14">
      <alignment horizontal="center"/>
    </xf>
    <xf numFmtId="166" fontId="30" fillId="20" borderId="13" applyAlignment="1" pivotButton="0" quotePrefix="0" xfId="14">
      <alignment horizontal="center"/>
    </xf>
    <xf numFmtId="0" fontId="29" fillId="20" borderId="14" applyAlignment="1" pivotButton="0" quotePrefix="0" xfId="13">
      <alignment horizontal="center"/>
    </xf>
    <xf numFmtId="0" fontId="29" fillId="20" borderId="16" applyAlignment="1" pivotButton="0" quotePrefix="0" xfId="13">
      <alignment horizontal="center"/>
    </xf>
    <xf numFmtId="4" fontId="30" fillId="20" borderId="16" applyAlignment="1" pivotButton="0" quotePrefix="0" xfId="14">
      <alignment horizontal="center"/>
    </xf>
    <xf numFmtId="0" fontId="28" fillId="16" borderId="31" pivotButton="0" quotePrefix="0" xfId="3"/>
    <xf numFmtId="166" fontId="30" fillId="20" borderId="16" applyAlignment="1" pivotButton="0" quotePrefix="0" xfId="14">
      <alignment horizontal="center"/>
    </xf>
    <xf numFmtId="166" fontId="32" fillId="16" borderId="31" pivotButton="0" quotePrefix="0" xfId="3"/>
    <xf numFmtId="166" fontId="30" fillId="20" borderId="14" applyAlignment="1" pivotButton="0" quotePrefix="0" xfId="14">
      <alignment horizontal="center"/>
    </xf>
    <xf numFmtId="166" fontId="30" fillId="20" borderId="32" applyAlignment="1" pivotButton="0" quotePrefix="0" xfId="14">
      <alignment horizontal="center"/>
    </xf>
    <xf numFmtId="166" fontId="4" fillId="16" borderId="0" pivotButton="0" quotePrefix="0" xfId="3"/>
    <xf numFmtId="166" fontId="4" fillId="16" borderId="0" pivotButton="0" quotePrefix="0" xfId="12"/>
    <xf numFmtId="0" fontId="5" fillId="16" borderId="0" pivotButton="0" quotePrefix="0" xfId="3"/>
    <xf numFmtId="2" fontId="5" fillId="16" borderId="0" pivotButton="0" quotePrefix="0" xfId="3"/>
    <xf numFmtId="173" fontId="5" fillId="16" borderId="0" pivotButton="0" quotePrefix="0" xfId="12"/>
    <xf numFmtId="175" fontId="12" fillId="0" borderId="9" pivotButton="0" quotePrefix="0" xfId="10"/>
    <xf numFmtId="175" fontId="12" fillId="0" borderId="7" pivotButton="0" quotePrefix="0" xfId="10"/>
    <xf numFmtId="9" fontId="22" fillId="4" borderId="1" pivotButton="0" quotePrefix="0" xfId="7"/>
    <xf numFmtId="9" fontId="22" fillId="4" borderId="8" pivotButton="0" quotePrefix="0" xfId="7"/>
    <xf numFmtId="9" fontId="12" fillId="4" borderId="10" pivotButton="0" quotePrefix="0" xfId="9"/>
    <xf numFmtId="0" fontId="38" fillId="0" borderId="0" pivotButton="0" quotePrefix="0" xfId="0"/>
    <xf numFmtId="0" fontId="39" fillId="12" borderId="0" applyAlignment="1" pivotButton="0" quotePrefix="0" xfId="7">
      <alignment horizontal="center" vertical="center"/>
    </xf>
    <xf numFmtId="0" fontId="39" fillId="12" borderId="10" applyAlignment="1" pivotButton="0" quotePrefix="0" xfId="7">
      <alignment horizontal="center" vertical="center"/>
    </xf>
    <xf numFmtId="0" fontId="39" fillId="13" borderId="0" applyAlignment="1" pivotButton="0" quotePrefix="0" xfId="7">
      <alignment horizontal="center" vertical="center"/>
    </xf>
    <xf numFmtId="0" fontId="38" fillId="0" borderId="0" applyAlignment="1" pivotButton="0" quotePrefix="0" xfId="0">
      <alignment vertical="center"/>
    </xf>
    <xf numFmtId="0" fontId="40" fillId="0" borderId="0" applyAlignment="1" pivotButton="0" quotePrefix="0" xfId="3">
      <alignment vertical="center"/>
    </xf>
    <xf numFmtId="0" fontId="40" fillId="0" borderId="33" applyAlignment="1" pivotButton="0" quotePrefix="0" xfId="3">
      <alignment horizontal="center" vertical="center"/>
    </xf>
    <xf numFmtId="0" fontId="40" fillId="0" borderId="33" applyAlignment="1" pivotButton="0" quotePrefix="0" xfId="3">
      <alignment horizontal="left" vertical="center"/>
    </xf>
    <xf numFmtId="0" fontId="40" fillId="0" borderId="0" applyAlignment="1" pivotButton="0" quotePrefix="0" xfId="3">
      <alignment horizontal="center" vertical="center"/>
    </xf>
    <xf numFmtId="0" fontId="40" fillId="0" borderId="0" applyAlignment="1" pivotButton="0" quotePrefix="0" xfId="3">
      <alignment horizontal="left" vertical="center"/>
    </xf>
    <xf numFmtId="0" fontId="40" fillId="0" borderId="33" applyAlignment="1" pivotButton="0" quotePrefix="0" xfId="3">
      <alignment vertical="center"/>
    </xf>
    <xf numFmtId="0" fontId="43" fillId="7" borderId="6" applyAlignment="1" pivotButton="0" quotePrefix="0" xfId="3">
      <alignment horizontal="center" vertical="center"/>
    </xf>
    <xf numFmtId="0" fontId="46" fillId="0" borderId="0" applyAlignment="1" pivotButton="0" quotePrefix="0" xfId="3">
      <alignment horizontal="center" vertical="center"/>
    </xf>
    <xf numFmtId="0" fontId="43" fillId="7" borderId="3" applyAlignment="1" pivotButton="0" quotePrefix="0" xfId="3">
      <alignment horizontal="center" vertical="center"/>
    </xf>
    <xf numFmtId="0" fontId="43" fillId="7" borderId="33" applyAlignment="1" pivotButton="0" quotePrefix="0" xfId="3">
      <alignment horizontal="center" vertical="center"/>
    </xf>
    <xf numFmtId="0" fontId="44" fillId="11" borderId="33" applyAlignment="1" pivotButton="0" quotePrefix="0" xfId="3">
      <alignment horizontal="center" vertical="center"/>
    </xf>
    <xf numFmtId="0" fontId="44" fillId="11" borderId="33" applyAlignment="1" pivotButton="0" quotePrefix="0" xfId="3">
      <alignment vertical="center"/>
    </xf>
    <xf numFmtId="0" fontId="44" fillId="9" borderId="33" applyAlignment="1" pivotButton="0" quotePrefix="0" xfId="3">
      <alignment horizontal="center" vertical="center"/>
    </xf>
    <xf numFmtId="0" fontId="44" fillId="9" borderId="33" applyAlignment="1" pivotButton="0" quotePrefix="0" xfId="3">
      <alignment vertical="center"/>
    </xf>
    <xf numFmtId="180" fontId="43" fillId="9" borderId="33" applyAlignment="1" pivotButton="0" quotePrefix="0" xfId="6">
      <alignment vertical="center"/>
    </xf>
    <xf numFmtId="181" fontId="42" fillId="0" borderId="33" applyAlignment="1" pivotButton="0" quotePrefix="0" xfId="3">
      <alignment vertical="center"/>
    </xf>
    <xf numFmtId="182" fontId="44" fillId="11" borderId="33" applyAlignment="1" pivotButton="0" quotePrefix="0" xfId="3">
      <alignment vertical="center"/>
    </xf>
    <xf numFmtId="9" fontId="40" fillId="0" borderId="33" applyAlignment="1" pivotButton="0" quotePrefix="0" xfId="3">
      <alignment vertical="center"/>
    </xf>
    <xf numFmtId="182" fontId="40" fillId="0" borderId="33" applyAlignment="1" pivotButton="0" quotePrefix="0" xfId="3">
      <alignment vertical="center"/>
    </xf>
    <xf numFmtId="0" fontId="46" fillId="0" borderId="33" applyAlignment="1" pivotButton="0" quotePrefix="0" xfId="3">
      <alignment horizontal="center" vertical="center"/>
    </xf>
    <xf numFmtId="0" fontId="48" fillId="9" borderId="33" applyAlignment="1" pivotButton="0" quotePrefix="0" xfId="3">
      <alignment horizontal="center" vertical="center"/>
    </xf>
    <xf numFmtId="180" fontId="44" fillId="9" borderId="33" applyAlignment="1" pivotButton="0" quotePrefix="0" xfId="3">
      <alignment vertical="center"/>
    </xf>
    <xf numFmtId="0" fontId="48" fillId="11" borderId="33" applyAlignment="1" pivotButton="0" quotePrefix="0" xfId="3">
      <alignment horizontal="center" vertical="center"/>
    </xf>
    <xf numFmtId="0" fontId="44" fillId="0" borderId="0" applyAlignment="1" pivotButton="0" quotePrefix="0" xfId="3">
      <alignment vertical="center" wrapText="1"/>
    </xf>
    <xf numFmtId="183" fontId="43" fillId="11" borderId="33" applyAlignment="1" pivotButton="0" quotePrefix="0" xfId="3">
      <alignment vertical="center"/>
    </xf>
    <xf numFmtId="0" fontId="40" fillId="9" borderId="33" applyAlignment="1" pivotButton="0" quotePrefix="0" xfId="3">
      <alignment horizontal="center" vertical="center"/>
    </xf>
    <xf numFmtId="180" fontId="42" fillId="9" borderId="33" applyAlignment="1" pivotButton="0" quotePrefix="0" xfId="6">
      <alignment vertical="center"/>
    </xf>
    <xf numFmtId="0" fontId="40" fillId="9" borderId="0" applyAlignment="1" pivotButton="0" quotePrefix="0" xfId="3">
      <alignment vertical="center"/>
    </xf>
    <xf numFmtId="0" fontId="40" fillId="0" borderId="33" applyAlignment="1" pivotButton="0" quotePrefix="0" xfId="3">
      <alignment horizontal="right" vertical="center"/>
    </xf>
    <xf numFmtId="9" fontId="42" fillId="0" borderId="33" applyAlignment="1" pivotButton="0" quotePrefix="0" xfId="5">
      <alignment vertical="center"/>
    </xf>
    <xf numFmtId="184" fontId="43" fillId="11" borderId="33" applyAlignment="1" pivotButton="0" quotePrefix="0" xfId="6">
      <alignment vertical="center"/>
    </xf>
    <xf numFmtId="0" fontId="40" fillId="0" borderId="33" applyAlignment="1" pivotButton="0" quotePrefix="0" xfId="3">
      <alignment vertical="center" wrapText="1"/>
    </xf>
    <xf numFmtId="0" fontId="45" fillId="21" borderId="33" applyAlignment="1" pivotButton="0" quotePrefix="0" xfId="3">
      <alignment horizontal="left" vertical="center"/>
    </xf>
    <xf numFmtId="0" fontId="45" fillId="21" borderId="0" applyAlignment="1" pivotButton="0" quotePrefix="0" xfId="3">
      <alignment horizontal="center" vertical="center"/>
    </xf>
    <xf numFmtId="0" fontId="45" fillId="21" borderId="0" applyAlignment="1" pivotButton="0" quotePrefix="0" xfId="3">
      <alignment vertical="center"/>
    </xf>
    <xf numFmtId="185" fontId="43" fillId="11" borderId="33" applyAlignment="1" pivotButton="0" quotePrefix="0" xfId="3">
      <alignment vertical="center"/>
    </xf>
    <xf numFmtId="0" fontId="42" fillId="0" borderId="33" applyAlignment="1" pivotButton="0" quotePrefix="0" xfId="6">
      <alignment vertical="center"/>
    </xf>
    <xf numFmtId="186" fontId="42" fillId="0" borderId="33" applyAlignment="1" pivotButton="0" quotePrefix="0" xfId="6">
      <alignment vertical="center"/>
    </xf>
    <xf numFmtId="9" fontId="42" fillId="0" borderId="33" applyAlignment="1" pivotButton="0" quotePrefix="0" xfId="6">
      <alignment vertical="center"/>
    </xf>
    <xf numFmtId="182" fontId="43" fillId="11" borderId="33" applyAlignment="1" pivotButton="0" quotePrefix="0" xfId="6">
      <alignment vertical="center"/>
    </xf>
    <xf numFmtId="0" fontId="43" fillId="11" borderId="33" applyAlignment="1" pivotButton="0" quotePrefix="0" xfId="6">
      <alignment vertical="center"/>
    </xf>
    <xf numFmtId="187" fontId="42" fillId="0" borderId="33" applyAlignment="1" pivotButton="0" quotePrefix="0" xfId="6">
      <alignment vertical="center"/>
    </xf>
    <xf numFmtId="182" fontId="42" fillId="0" borderId="33" applyAlignment="1" pivotButton="0" quotePrefix="0" xfId="6">
      <alignment vertical="center"/>
    </xf>
    <xf numFmtId="0" fontId="43" fillId="0" borderId="33" applyAlignment="1" pivotButton="0" quotePrefix="0" xfId="6">
      <alignment vertical="center"/>
    </xf>
    <xf numFmtId="0" fontId="43" fillId="9" borderId="33" applyAlignment="1" pivotButton="0" quotePrefix="0" xfId="6">
      <alignment vertical="center"/>
    </xf>
    <xf numFmtId="0" fontId="40" fillId="9" borderId="33" applyAlignment="1" pivotButton="0" quotePrefix="0" xfId="3">
      <alignment vertical="center"/>
    </xf>
    <xf numFmtId="0" fontId="44" fillId="0" borderId="0" applyAlignment="1" pivotButton="0" quotePrefix="0" xfId="3">
      <alignment vertical="center"/>
    </xf>
    <xf numFmtId="165" fontId="40" fillId="0" borderId="33" applyAlignment="1" pivotButton="0" quotePrefix="0" xfId="1">
      <alignment vertical="center" shrinkToFit="1"/>
    </xf>
    <xf numFmtId="166" fontId="40" fillId="0" borderId="33" applyAlignment="1" pivotButton="0" quotePrefix="0" xfId="2">
      <alignment vertical="center"/>
    </xf>
    <xf numFmtId="165" fontId="40" fillId="0" borderId="33" applyAlignment="1" pivotButton="0" quotePrefix="0" xfId="1">
      <alignment vertical="center"/>
    </xf>
    <xf numFmtId="10" fontId="40" fillId="0" borderId="33" applyAlignment="1" pivotButton="0" quotePrefix="0" xfId="2">
      <alignment vertical="center"/>
    </xf>
    <xf numFmtId="0" fontId="40" fillId="22" borderId="33" applyAlignment="1" pivotButton="0" quotePrefix="0" xfId="3">
      <alignment horizontal="center" vertical="center"/>
    </xf>
    <xf numFmtId="0" fontId="40" fillId="22" borderId="33" applyAlignment="1" pivotButton="0" quotePrefix="0" xfId="3">
      <alignment vertical="center"/>
    </xf>
    <xf numFmtId="167" fontId="1" fillId="0" borderId="0" applyAlignment="1" pivotButton="0" quotePrefix="0" xfId="1">
      <alignment vertical="center"/>
    </xf>
    <xf numFmtId="188" fontId="44" fillId="11" borderId="33" applyAlignment="1" pivotButton="0" quotePrefix="0" xfId="6">
      <alignment vertical="center"/>
    </xf>
    <xf numFmtId="188" fontId="40" fillId="0" borderId="33" applyAlignment="1" pivotButton="0" quotePrefix="0" xfId="6">
      <alignment vertical="center"/>
    </xf>
    <xf numFmtId="188" fontId="40" fillId="9" borderId="33" applyAlignment="1" pivotButton="0" quotePrefix="0" xfId="6">
      <alignment vertical="center"/>
    </xf>
    <xf numFmtId="0" fontId="40" fillId="8" borderId="33" applyAlignment="1" pivotButton="0" quotePrefix="0" xfId="3">
      <alignment horizontal="center" vertical="center"/>
    </xf>
    <xf numFmtId="0" fontId="40" fillId="8" borderId="33" applyAlignment="1" pivotButton="0" quotePrefix="0" xfId="3">
      <alignment vertical="center"/>
    </xf>
    <xf numFmtId="0" fontId="40" fillId="4" borderId="33" applyAlignment="1" pivotButton="0" quotePrefix="0" xfId="3">
      <alignment horizontal="center" vertical="center"/>
    </xf>
    <xf numFmtId="0" fontId="44" fillId="4" borderId="33" applyAlignment="1" pivotButton="0" quotePrefix="0" xfId="3">
      <alignment vertical="center"/>
    </xf>
    <xf numFmtId="0" fontId="43" fillId="4" borderId="33" applyAlignment="1" pivotButton="0" quotePrefix="0" xfId="6">
      <alignment vertical="center"/>
    </xf>
    <xf numFmtId="0" fontId="44" fillId="4" borderId="33" applyAlignment="1" pivotButton="0" quotePrefix="0" xfId="3">
      <alignment horizontal="center" vertical="center"/>
    </xf>
    <xf numFmtId="189" fontId="40" fillId="0" borderId="33" applyAlignment="1" pivotButton="0" quotePrefix="0" xfId="6">
      <alignment vertical="center"/>
    </xf>
    <xf numFmtId="189" fontId="44" fillId="9" borderId="33" applyAlignment="1" pivotButton="0" quotePrefix="0" xfId="6">
      <alignment vertical="center"/>
    </xf>
    <xf numFmtId="189" fontId="44" fillId="11" borderId="33" applyAlignment="1" pivotButton="0" quotePrefix="0" xfId="6">
      <alignment vertical="center"/>
    </xf>
    <xf numFmtId="4" fontId="40" fillId="0" borderId="33" applyAlignment="1" pivotButton="0" quotePrefix="0" xfId="3">
      <alignment vertical="center"/>
    </xf>
    <xf numFmtId="165" fontId="40" fillId="0" borderId="33" applyAlignment="1" pivotButton="0" quotePrefix="0" xfId="3">
      <alignment vertical="center"/>
    </xf>
    <xf numFmtId="165" fontId="40" fillId="0" borderId="33" applyAlignment="1" pivotButton="0" quotePrefix="0" xfId="2">
      <alignment vertical="center"/>
    </xf>
    <xf numFmtId="189" fontId="40" fillId="0" borderId="33" applyAlignment="1" pivotButton="0" quotePrefix="0" xfId="3">
      <alignment vertical="center"/>
    </xf>
    <xf numFmtId="188" fontId="40" fillId="0" borderId="33" applyAlignment="1" pivotButton="0" quotePrefix="0" xfId="3">
      <alignment vertical="center"/>
    </xf>
    <xf numFmtId="190" fontId="44" fillId="9" borderId="33" applyAlignment="1" pivotButton="0" quotePrefix="0" xfId="3">
      <alignment vertical="center"/>
    </xf>
    <xf numFmtId="190" fontId="44" fillId="11" borderId="33" applyAlignment="1" pivotButton="0" quotePrefix="0" xfId="3">
      <alignment vertical="center"/>
    </xf>
    <xf numFmtId="173" fontId="40" fillId="0" borderId="33" applyAlignment="1" pivotButton="0" quotePrefix="0" xfId="3">
      <alignment vertical="center"/>
    </xf>
    <xf numFmtId="166" fontId="40" fillId="0" borderId="33" applyAlignment="1" pivotButton="0" quotePrefix="0" xfId="3">
      <alignment vertical="center"/>
    </xf>
    <xf numFmtId="191" fontId="42" fillId="0" borderId="33" applyAlignment="1" pivotButton="0" quotePrefix="0" xfId="6">
      <alignment vertical="center"/>
    </xf>
    <xf numFmtId="192" fontId="42" fillId="0" borderId="33" applyAlignment="1" pivotButton="0" quotePrefix="0" xfId="6">
      <alignment vertical="center"/>
    </xf>
    <xf numFmtId="193" fontId="42" fillId="0" borderId="33" applyAlignment="1" pivotButton="0" quotePrefix="0" xfId="6">
      <alignment vertical="center"/>
    </xf>
    <xf numFmtId="9" fontId="42" fillId="0" borderId="33" applyAlignment="1" pivotButton="0" quotePrefix="0" xfId="3">
      <alignment vertical="center"/>
    </xf>
    <xf numFmtId="0" fontId="44" fillId="9" borderId="33" applyAlignment="1" pivotButton="0" quotePrefix="0" xfId="3">
      <alignment horizontal="left" vertical="center"/>
    </xf>
    <xf numFmtId="0" fontId="40" fillId="21" borderId="33" applyAlignment="1" pivotButton="0" quotePrefix="0" xfId="3">
      <alignment horizontal="left" vertical="center" wrapText="1"/>
    </xf>
    <xf numFmtId="0" fontId="40" fillId="21" borderId="33" applyAlignment="1" pivotButton="0" quotePrefix="0" xfId="3">
      <alignment vertical="center"/>
    </xf>
    <xf numFmtId="0" fontId="40" fillId="21" borderId="33" applyAlignment="1" pivotButton="0" quotePrefix="0" xfId="3">
      <alignment horizontal="center" vertical="center"/>
    </xf>
    <xf numFmtId="0" fontId="46" fillId="21" borderId="33" applyAlignment="1" pivotButton="0" quotePrefix="0" xfId="3">
      <alignment horizontal="center" vertical="center"/>
    </xf>
    <xf numFmtId="182" fontId="40" fillId="21" borderId="33" applyAlignment="1" pivotButton="0" quotePrefix="0" xfId="3">
      <alignment vertical="center"/>
    </xf>
    <xf numFmtId="0" fontId="44" fillId="0" borderId="33" applyAlignment="1" pivotButton="0" quotePrefix="0" xfId="3">
      <alignment horizontal="center" vertical="center"/>
    </xf>
    <xf numFmtId="9" fontId="44" fillId="4" borderId="33" applyAlignment="1" pivotButton="0" quotePrefix="0" xfId="3">
      <alignment horizontal="center" vertical="center"/>
    </xf>
    <xf numFmtId="165" fontId="44" fillId="4" borderId="33" applyAlignment="1" pivotButton="0" quotePrefix="0" xfId="1">
      <alignment vertical="center"/>
    </xf>
    <xf numFmtId="194" fontId="44" fillId="11" borderId="33" applyAlignment="1" pivotButton="0" quotePrefix="0" xfId="0">
      <alignment vertical="center"/>
    </xf>
    <xf numFmtId="0" fontId="40" fillId="11" borderId="33" applyAlignment="1" pivotButton="0" quotePrefix="0" xfId="3">
      <alignment horizontal="center" vertical="center"/>
    </xf>
    <xf numFmtId="0" fontId="40" fillId="11" borderId="33" applyAlignment="1" pivotButton="0" quotePrefix="0" xfId="3">
      <alignment vertical="center"/>
    </xf>
    <xf numFmtId="171" fontId="44" fillId="9" borderId="33" applyAlignment="1" pivotButton="0" quotePrefix="0" xfId="3">
      <alignment vertical="center"/>
    </xf>
    <xf numFmtId="195" fontId="44" fillId="9" borderId="33" applyAlignment="1" pivotButton="0" quotePrefix="0" xfId="3">
      <alignment vertical="center"/>
    </xf>
    <xf numFmtId="10" fontId="44" fillId="9" borderId="33" applyAlignment="1" pivotButton="0" quotePrefix="0" xfId="3">
      <alignment vertical="center"/>
    </xf>
    <xf numFmtId="9" fontId="44" fillId="9" borderId="33" applyAlignment="1" pivotButton="0" quotePrefix="0" xfId="3">
      <alignment vertical="center"/>
    </xf>
    <xf numFmtId="0" fontId="40" fillId="11" borderId="33" applyAlignment="1" pivotButton="0" quotePrefix="0" xfId="3">
      <alignment horizontal="right" vertical="center"/>
    </xf>
    <xf numFmtId="0" fontId="40" fillId="11" borderId="33" applyAlignment="1" pivotButton="0" quotePrefix="0" xfId="3">
      <alignment horizontal="left" vertical="center"/>
    </xf>
    <xf numFmtId="196" fontId="40" fillId="11" borderId="33" applyAlignment="1" pivotButton="0" quotePrefix="0" xfId="3">
      <alignment horizontal="right" vertical="center"/>
    </xf>
    <xf numFmtId="0" fontId="44" fillId="11" borderId="33" applyAlignment="1" pivotButton="0" quotePrefix="0" xfId="3">
      <alignment horizontal="left" vertical="center"/>
    </xf>
    <xf numFmtId="190" fontId="40" fillId="0" borderId="33" applyAlignment="1" pivotButton="0" quotePrefix="0" xfId="3">
      <alignment vertical="center"/>
    </xf>
    <xf numFmtId="197" fontId="40" fillId="0" borderId="33" applyAlignment="1" pivotButton="0" quotePrefix="0" xfId="3">
      <alignment vertical="center"/>
    </xf>
    <xf numFmtId="189" fontId="40" fillId="22" borderId="33" applyAlignment="1" pivotButton="0" quotePrefix="0" xfId="6">
      <alignment vertical="center"/>
    </xf>
    <xf numFmtId="185" fontId="42" fillId="0" borderId="33" applyAlignment="1" pivotButton="0" quotePrefix="0" xfId="3">
      <alignment vertical="center"/>
    </xf>
    <xf numFmtId="180" fontId="42" fillId="0" borderId="33" applyAlignment="1" pivotButton="0" quotePrefix="0" xfId="6">
      <alignment vertical="center"/>
    </xf>
    <xf numFmtId="183" fontId="42" fillId="0" borderId="33" applyAlignment="1" pivotButton="0" quotePrefix="0" xfId="3">
      <alignment vertical="center"/>
    </xf>
    <xf numFmtId="0" fontId="40" fillId="0" borderId="2" applyAlignment="1" pivotButton="0" quotePrefix="0" xfId="3">
      <alignment horizontal="center" vertical="center"/>
    </xf>
    <xf numFmtId="0" fontId="40" fillId="22" borderId="2" applyAlignment="1" pivotButton="0" quotePrefix="0" xfId="3">
      <alignment horizontal="center" vertical="center"/>
    </xf>
    <xf numFmtId="0" fontId="40" fillId="22" borderId="2" applyAlignment="1" pivotButton="0" quotePrefix="0" xfId="3">
      <alignment vertical="center"/>
    </xf>
    <xf numFmtId="0" fontId="40" fillId="22" borderId="5" applyAlignment="1" pivotButton="0" quotePrefix="0" xfId="3">
      <alignment vertical="center"/>
    </xf>
    <xf numFmtId="0" fontId="40" fillId="22" borderId="0" applyAlignment="1" pivotButton="0" quotePrefix="0" xfId="3">
      <alignment horizontal="center" vertical="center"/>
    </xf>
    <xf numFmtId="0" fontId="40" fillId="22" borderId="0" applyAlignment="1" pivotButton="0" quotePrefix="0" xfId="3">
      <alignment vertical="center"/>
    </xf>
    <xf numFmtId="0" fontId="40" fillId="22" borderId="10" applyAlignment="1" pivotButton="0" quotePrefix="0" xfId="3">
      <alignment vertical="center"/>
    </xf>
    <xf numFmtId="0" fontId="44" fillId="22" borderId="7" applyAlignment="1" pivotButton="0" quotePrefix="0" xfId="3">
      <alignment horizontal="center" vertical="center"/>
    </xf>
    <xf numFmtId="0" fontId="40" fillId="22" borderId="1" applyAlignment="1" pivotButton="0" quotePrefix="0" xfId="3">
      <alignment horizontal="center" vertical="center"/>
    </xf>
    <xf numFmtId="0" fontId="40" fillId="22" borderId="1" applyAlignment="1" pivotButton="0" quotePrefix="0" xfId="3">
      <alignment vertical="center"/>
    </xf>
    <xf numFmtId="0" fontId="40" fillId="22" borderId="8" applyAlignment="1" pivotButton="0" quotePrefix="0" xfId="3">
      <alignment vertical="center"/>
    </xf>
    <xf numFmtId="9" fontId="44" fillId="4" borderId="33" applyAlignment="1" pivotButton="0" quotePrefix="0" xfId="3">
      <alignment vertical="center"/>
    </xf>
    <xf numFmtId="184" fontId="44" fillId="11" borderId="33" applyAlignment="1" pivotButton="0" quotePrefix="0" xfId="3">
      <alignment vertical="center"/>
    </xf>
    <xf numFmtId="0" fontId="45" fillId="21" borderId="33" applyAlignment="1" pivotButton="0" quotePrefix="0" xfId="3">
      <alignment vertical="center"/>
    </xf>
    <xf numFmtId="0" fontId="44" fillId="11" borderId="2" applyAlignment="1" pivotButton="0" quotePrefix="0" xfId="3">
      <alignment horizontal="center" vertical="center"/>
    </xf>
    <xf numFmtId="164" fontId="44" fillId="9" borderId="33" applyAlignment="1" pivotButton="0" quotePrefix="0" xfId="3">
      <alignment horizontal="right" vertical="center"/>
    </xf>
    <xf numFmtId="0" fontId="44" fillId="9" borderId="2" applyAlignment="1" pivotButton="0" quotePrefix="0" xfId="3">
      <alignment horizontal="center" vertical="center"/>
    </xf>
    <xf numFmtId="164" fontId="40" fillId="0" borderId="33" applyAlignment="1" pivotButton="0" quotePrefix="0" xfId="3">
      <alignment horizontal="right" vertical="center"/>
    </xf>
    <xf numFmtId="0" fontId="40" fillId="6" borderId="33" applyAlignment="1" pivotButton="0" quotePrefix="0" xfId="3">
      <alignment vertical="center"/>
    </xf>
    <xf numFmtId="0" fontId="44" fillId="9" borderId="33" applyAlignment="1" pivotButton="0" quotePrefix="0" xfId="0">
      <alignment vertical="center"/>
    </xf>
    <xf numFmtId="0" fontId="44" fillId="4" borderId="33" applyAlignment="1" pivotButton="0" quotePrefix="0" xfId="0">
      <alignment vertical="center"/>
    </xf>
    <xf numFmtId="0" fontId="40" fillId="0" borderId="33" applyAlignment="1" pivotButton="0" quotePrefix="0" xfId="0">
      <alignment vertical="center"/>
    </xf>
    <xf numFmtId="1" fontId="40" fillId="0" borderId="33" applyAlignment="1" pivotButton="0" quotePrefix="0" xfId="3">
      <alignment vertical="center"/>
    </xf>
    <xf numFmtId="1" fontId="44" fillId="9" borderId="33" applyAlignment="1" pivotButton="0" quotePrefix="0" xfId="3">
      <alignment vertical="center"/>
    </xf>
    <xf numFmtId="1" fontId="44" fillId="11" borderId="33" applyAlignment="1" pivotButton="0" quotePrefix="0" xfId="3">
      <alignment vertical="center"/>
    </xf>
    <xf numFmtId="0" fontId="44" fillId="22" borderId="4" applyAlignment="1" pivotButton="0" quotePrefix="0" xfId="3">
      <alignment horizontal="left" vertical="center"/>
    </xf>
    <xf numFmtId="0" fontId="44" fillId="22" borderId="9" applyAlignment="1" pivotButton="0" quotePrefix="0" xfId="3">
      <alignment horizontal="left" vertical="center"/>
    </xf>
    <xf numFmtId="0" fontId="41" fillId="22" borderId="0" applyAlignment="1" pivotButton="0" quotePrefix="0" xfId="0">
      <alignment vertical="center" wrapText="1"/>
    </xf>
    <xf numFmtId="0" fontId="49" fillId="22" borderId="0" applyAlignment="1" pivotButton="0" quotePrefix="0" xfId="0">
      <alignment horizontal="left" vertical="center" wrapText="1"/>
    </xf>
    <xf numFmtId="164" fontId="40" fillId="11" borderId="33" applyAlignment="1" pivotButton="0" quotePrefix="0" xfId="3">
      <alignment vertical="center"/>
    </xf>
    <xf numFmtId="196" fontId="40" fillId="11" borderId="33" applyAlignment="1" pivotButton="0" quotePrefix="0" xfId="3">
      <alignment vertical="center"/>
    </xf>
    <xf numFmtId="0" fontId="0" fillId="23" borderId="0" applyAlignment="1" pivotButton="0" quotePrefix="0" xfId="0">
      <alignment vertical="center"/>
    </xf>
    <xf numFmtId="0" fontId="44" fillId="5" borderId="33" applyAlignment="1" pivotButton="0" quotePrefix="0" xfId="3">
      <alignment horizontal="center" vertical="center"/>
    </xf>
    <xf numFmtId="0" fontId="44" fillId="5" borderId="33" applyAlignment="1" pivotButton="0" quotePrefix="0" xfId="3">
      <alignment horizontal="left" vertical="center"/>
    </xf>
    <xf numFmtId="0" fontId="40" fillId="5" borderId="0" applyAlignment="1" pivotButton="0" quotePrefix="0" xfId="3">
      <alignment horizontal="center" vertical="center"/>
    </xf>
    <xf numFmtId="0" fontId="40" fillId="5" borderId="33" applyAlignment="1" pivotButton="0" quotePrefix="0" xfId="3">
      <alignment vertical="center"/>
    </xf>
    <xf numFmtId="0" fontId="40" fillId="5" borderId="33" applyAlignment="1" pivotButton="0" quotePrefix="0" xfId="3">
      <alignment horizontal="center" vertical="center"/>
    </xf>
    <xf numFmtId="0" fontId="44" fillId="24" borderId="33" applyAlignment="1" pivotButton="0" quotePrefix="0" xfId="3">
      <alignment horizontal="center" vertical="center"/>
    </xf>
    <xf numFmtId="0" fontId="44" fillId="24" borderId="33" applyAlignment="1" pivotButton="0" quotePrefix="0" xfId="3">
      <alignment vertical="center"/>
    </xf>
    <xf numFmtId="9" fontId="44" fillId="24" borderId="33" applyAlignment="1" pivotButton="0" quotePrefix="0" xfId="3">
      <alignment horizontal="center" vertical="center"/>
    </xf>
    <xf numFmtId="196" fontId="44" fillId="24" borderId="33" applyAlignment="1" pivotButton="0" quotePrefix="0" xfId="3">
      <alignment horizontal="right" vertical="center"/>
    </xf>
    <xf numFmtId="196" fontId="44" fillId="5" borderId="33" applyAlignment="1" pivotButton="0" quotePrefix="0" xfId="3">
      <alignment horizontal="right" vertical="center"/>
    </xf>
    <xf numFmtId="196" fontId="40" fillId="5" borderId="33" applyAlignment="1" pivotButton="0" quotePrefix="0" xfId="3">
      <alignment horizontal="right" vertical="center"/>
    </xf>
    <xf numFmtId="0" fontId="44" fillId="5" borderId="36" applyAlignment="1" pivotButton="0" quotePrefix="0" xfId="3">
      <alignment horizontal="center" vertical="center"/>
    </xf>
    <xf numFmtId="0" fontId="44" fillId="11" borderId="36" applyAlignment="1" pivotButton="0" quotePrefix="0" xfId="3">
      <alignment horizontal="center" vertical="center"/>
    </xf>
    <xf numFmtId="0" fontId="44" fillId="11" borderId="20" applyAlignment="1" pivotButton="0" quotePrefix="0" xfId="3">
      <alignment horizontal="center" vertical="center"/>
    </xf>
    <xf numFmtId="0" fontId="44" fillId="0" borderId="33" applyAlignment="1" pivotButton="0" quotePrefix="0" xfId="3">
      <alignment horizontal="left" vertical="center"/>
    </xf>
    <xf numFmtId="0" fontId="0" fillId="23" borderId="36" applyAlignment="1" pivotButton="0" quotePrefix="0" xfId="0">
      <alignment horizontal="left" vertical="center"/>
    </xf>
    <xf numFmtId="0" fontId="0" fillId="2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4" fillId="24" borderId="36" applyAlignment="1" pivotButton="0" quotePrefix="0" xfId="3">
      <alignment horizontal="center" vertical="center"/>
    </xf>
    <xf numFmtId="0" fontId="54" fillId="2" borderId="0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left" vertical="center"/>
    </xf>
    <xf numFmtId="0" fontId="55" fillId="8" borderId="2" applyAlignment="1" pivotButton="0" quotePrefix="0" xfId="0">
      <alignment horizontal="left" vertical="center"/>
    </xf>
    <xf numFmtId="9" fontId="1" fillId="0" borderId="0" applyAlignment="1" pivotButton="0" quotePrefix="0" xfId="2">
      <alignment vertical="center"/>
    </xf>
    <xf numFmtId="0" fontId="43" fillId="9" borderId="42" applyAlignment="1" pivotButton="0" quotePrefix="0" xfId="3">
      <alignment horizontal="center" vertical="center"/>
    </xf>
    <xf numFmtId="0" fontId="42" fillId="9" borderId="42" applyAlignment="1" pivotButton="0" quotePrefix="0" xfId="3">
      <alignment horizontal="center" vertical="center"/>
    </xf>
    <xf numFmtId="0" fontId="40" fillId="25" borderId="33" applyAlignment="1" pivotButton="0" quotePrefix="0" xfId="3">
      <alignment horizontal="center" vertical="center"/>
    </xf>
    <xf numFmtId="0" fontId="40" fillId="25" borderId="33" applyAlignment="1" pivotButton="0" quotePrefix="0" xfId="3">
      <alignment vertical="center"/>
    </xf>
    <xf numFmtId="0" fontId="43" fillId="25" borderId="42" applyAlignment="1" pivotButton="0" quotePrefix="0" xfId="3">
      <alignment horizontal="center" vertical="center"/>
    </xf>
    <xf numFmtId="171" fontId="44" fillId="25" borderId="33" applyAlignment="1" pivotButton="0" quotePrefix="0" xfId="3">
      <alignment vertical="center"/>
    </xf>
    <xf numFmtId="195" fontId="44" fillId="25" borderId="33" applyAlignment="1" pivotButton="0" quotePrefix="0" xfId="3">
      <alignment vertical="center"/>
    </xf>
    <xf numFmtId="0" fontId="42" fillId="25" borderId="42" applyAlignment="1" pivotButton="0" quotePrefix="0" xfId="3">
      <alignment horizontal="center" vertical="center"/>
    </xf>
    <xf numFmtId="0" fontId="44" fillId="25" borderId="33" applyAlignment="1" pivotButton="0" quotePrefix="0" xfId="3">
      <alignment vertical="center"/>
    </xf>
    <xf numFmtId="171" fontId="40" fillId="25" borderId="33" applyAlignment="1" pivotButton="0" quotePrefix="0" xfId="3">
      <alignment vertical="center"/>
    </xf>
    <xf numFmtId="0" fontId="44" fillId="25" borderId="33" applyAlignment="1" pivotButton="0" quotePrefix="0" xfId="3">
      <alignment horizontal="center" vertical="center"/>
    </xf>
    <xf numFmtId="9" fontId="48" fillId="25" borderId="33" applyAlignment="1" pivotButton="0" quotePrefix="0" xfId="5">
      <alignment vertical="center"/>
    </xf>
    <xf numFmtId="3" fontId="40" fillId="25" borderId="33" applyAlignment="1" pivotButton="0" quotePrefix="0" xfId="3">
      <alignment vertical="center"/>
    </xf>
    <xf numFmtId="0" fontId="51" fillId="21" borderId="42" applyAlignment="1" pivotButton="0" quotePrefix="0" xfId="3">
      <alignment vertical="center"/>
    </xf>
    <xf numFmtId="0" fontId="40" fillId="0" borderId="42" applyAlignment="1" pivotButton="0" quotePrefix="0" xfId="3">
      <alignment vertical="center"/>
    </xf>
    <xf numFmtId="1" fontId="40" fillId="0" borderId="42" applyAlignment="1" pivotButton="0" quotePrefix="0" xfId="3">
      <alignment vertical="center"/>
    </xf>
    <xf numFmtId="3" fontId="42" fillId="25" borderId="33" applyAlignment="1" pivotButton="0" quotePrefix="0" xfId="3">
      <alignment vertical="center"/>
    </xf>
    <xf numFmtId="9" fontId="46" fillId="25" borderId="33" applyAlignment="1" pivotButton="0" quotePrefix="0" xfId="5">
      <alignment vertical="center"/>
    </xf>
    <xf numFmtId="171" fontId="40" fillId="9" borderId="33" applyAlignment="1" pivotButton="0" quotePrefix="0" xfId="3">
      <alignment vertical="center"/>
    </xf>
    <xf numFmtId="195" fontId="40" fillId="9" borderId="33" applyAlignment="1" pivotButton="0" quotePrefix="0" xfId="3">
      <alignment vertical="center"/>
    </xf>
    <xf numFmtId="10" fontId="40" fillId="9" borderId="33" applyAlignment="1" pivotButton="0" quotePrefix="0" xfId="3">
      <alignment vertical="center"/>
    </xf>
    <xf numFmtId="9" fontId="40" fillId="9" borderId="33" applyAlignment="1" pivotButton="0" quotePrefix="0" xfId="3">
      <alignment vertical="center"/>
    </xf>
    <xf numFmtId="171" fontId="42" fillId="9" borderId="33" applyAlignment="1" pivotButton="0" quotePrefix="0" xfId="3">
      <alignment vertical="center"/>
    </xf>
    <xf numFmtId="171" fontId="42" fillId="9" borderId="33" applyAlignment="1" pivotButton="0" quotePrefix="0" xfId="1">
      <alignment vertical="center"/>
    </xf>
    <xf numFmtId="195" fontId="42" fillId="9" borderId="33" applyAlignment="1" pivotButton="0" quotePrefix="0" xfId="3">
      <alignment vertical="center"/>
    </xf>
    <xf numFmtId="171" fontId="42" fillId="25" borderId="33" applyAlignment="1" pivotButton="0" quotePrefix="0" xfId="3">
      <alignment vertical="center"/>
    </xf>
    <xf numFmtId="171" fontId="42" fillId="25" borderId="33" applyAlignment="1" pivotButton="0" quotePrefix="0" xfId="1">
      <alignment vertical="center"/>
    </xf>
    <xf numFmtId="195" fontId="42" fillId="25" borderId="33" applyAlignment="1" pivotButton="0" quotePrefix="0" xfId="3">
      <alignment vertical="center"/>
    </xf>
    <xf numFmtId="195" fontId="42" fillId="9" borderId="33" applyAlignment="1" pivotButton="0" quotePrefix="0" xfId="1">
      <alignment vertical="center"/>
    </xf>
    <xf numFmtId="10" fontId="42" fillId="9" borderId="33" applyAlignment="1" pivotButton="0" quotePrefix="0" xfId="3">
      <alignment vertical="center"/>
    </xf>
    <xf numFmtId="9" fontId="42" fillId="9" borderId="33" applyAlignment="1" pivotButton="0" quotePrefix="0" xfId="3">
      <alignment vertical="center"/>
    </xf>
    <xf numFmtId="9" fontId="42" fillId="25" borderId="33" applyAlignment="1" pivotButton="0" quotePrefix="0" xfId="5">
      <alignment vertical="center"/>
    </xf>
    <xf numFmtId="3" fontId="42" fillId="25" borderId="33" applyAlignment="1" pivotButton="0" quotePrefix="0" xfId="1">
      <alignment vertical="center"/>
    </xf>
    <xf numFmtId="0" fontId="40" fillId="9" borderId="33" applyAlignment="1" pivotButton="0" quotePrefix="0" xfId="3">
      <alignment horizontal="left" vertical="center"/>
    </xf>
    <xf numFmtId="0" fontId="40" fillId="25" borderId="33" applyAlignment="1" pivotButton="0" quotePrefix="0" xfId="3">
      <alignment horizontal="left" vertical="center"/>
    </xf>
    <xf numFmtId="0" fontId="40" fillId="9" borderId="36" applyAlignment="1" pivotButton="0" quotePrefix="0" xfId="3">
      <alignment horizontal="left" vertical="center"/>
    </xf>
    <xf numFmtId="0" fontId="40" fillId="25" borderId="36" applyAlignment="1" pivotButton="0" quotePrefix="0" xfId="3">
      <alignment horizontal="left" vertical="center"/>
    </xf>
    <xf numFmtId="0" fontId="40" fillId="25" borderId="20" applyAlignment="1" pivotButton="0" quotePrefix="0" xfId="3">
      <alignment horizontal="left" vertical="center"/>
    </xf>
    <xf numFmtId="0" fontId="40" fillId="25" borderId="20" applyAlignment="1" pivotButton="0" quotePrefix="0" xfId="3">
      <alignment horizontal="center" vertical="center"/>
    </xf>
    <xf numFmtId="0" fontId="40" fillId="11" borderId="36" applyAlignment="1" pivotButton="0" quotePrefix="0" xfId="3">
      <alignment horizontal="left" vertical="center"/>
    </xf>
    <xf numFmtId="0" fontId="40" fillId="11" borderId="20" applyAlignment="1" pivotButton="0" quotePrefix="0" xfId="3">
      <alignment horizontal="left" vertical="center"/>
    </xf>
    <xf numFmtId="0" fontId="40" fillId="5" borderId="36" applyAlignment="1" pivotButton="0" quotePrefix="0" xfId="3">
      <alignment horizontal="left" vertical="center"/>
    </xf>
    <xf numFmtId="0" fontId="40" fillId="24" borderId="36" applyAlignment="1" pivotButton="0" quotePrefix="0" xfId="3">
      <alignment horizontal="left" vertical="center"/>
    </xf>
    <xf numFmtId="0" fontId="57" fillId="0" borderId="45" applyAlignment="1" pivotButton="0" quotePrefix="0" xfId="0">
      <alignment horizontal="center" vertical="top"/>
    </xf>
    <xf numFmtId="165" fontId="37" fillId="3" borderId="44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9" fontId="36" fillId="3" borderId="44" applyAlignment="1" pivotButton="0" quotePrefix="0" xfId="2">
      <alignment horizontal="center" vertical="center"/>
    </xf>
    <xf numFmtId="9" fontId="36" fillId="3" borderId="44" applyAlignment="1" pivotButton="0" quotePrefix="0" xfId="2">
      <alignment horizontal="center" vertical="center" wrapText="1"/>
    </xf>
    <xf numFmtId="0" fontId="37" fillId="0" borderId="44" applyAlignment="1" pivotButton="0" quotePrefix="0" xfId="0">
      <alignment horizontal="center" vertical="center"/>
    </xf>
    <xf numFmtId="9" fontId="37" fillId="3" borderId="44" applyAlignment="1" pivotButton="0" quotePrefix="0" xfId="2">
      <alignment horizontal="center" vertical="center"/>
    </xf>
    <xf numFmtId="0" fontId="36" fillId="3" borderId="44" applyAlignment="1" pivotButton="0" quotePrefix="0" xfId="0">
      <alignment horizontal="center" vertical="center"/>
    </xf>
    <xf numFmtId="165" fontId="37" fillId="3" borderId="44" applyAlignment="1" pivotButton="0" quotePrefix="0" xfId="1">
      <alignment horizontal="center" vertical="center" wrapText="1"/>
    </xf>
    <xf numFmtId="0" fontId="36" fillId="3" borderId="44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37" fillId="3" borderId="44" applyAlignment="1" pivotButton="0" quotePrefix="0" xfId="0">
      <alignment horizontal="center" vertical="center"/>
    </xf>
    <xf numFmtId="0" fontId="52" fillId="6" borderId="1" applyAlignment="1" pivotButton="0" quotePrefix="0" xfId="3">
      <alignment horizontal="left" vertical="center"/>
    </xf>
    <xf numFmtId="0" fontId="0" fillId="0" borderId="1" pivotButton="0" quotePrefix="0" xfId="0"/>
    <xf numFmtId="0" fontId="47" fillId="0" borderId="34" applyAlignment="1" pivotButton="0" quotePrefix="0" xfId="3">
      <alignment horizontal="center" vertical="center" wrapText="1"/>
    </xf>
    <xf numFmtId="0" fontId="0" fillId="0" borderId="11" pivotButton="0" quotePrefix="0" xfId="0"/>
    <xf numFmtId="0" fontId="0" fillId="0" borderId="35" pivotButton="0" quotePrefix="0" xfId="0"/>
    <xf numFmtId="0" fontId="37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56" fillId="9" borderId="43" applyAlignment="1" pivotButton="0" quotePrefix="0" xfId="3">
      <alignment horizontal="center" vertical="center" wrapText="1"/>
    </xf>
    <xf numFmtId="0" fontId="50" fillId="0" borderId="44" applyAlignment="1" pivotButton="0" quotePrefix="0" xfId="3">
      <alignment horizontal="center" vertical="center" wrapText="1"/>
    </xf>
    <xf numFmtId="0" fontId="47" fillId="11" borderId="44" applyAlignment="1" pivotButton="0" quotePrefix="0" xfId="3">
      <alignment horizontal="center" vertical="center"/>
    </xf>
    <xf numFmtId="165" fontId="47" fillId="25" borderId="34" applyAlignment="1" pivotButton="0" quotePrefix="0" xfId="1">
      <alignment horizontal="center" vertical="center" wrapText="1" shrinkToFit="1"/>
    </xf>
    <xf numFmtId="0" fontId="44" fillId="11" borderId="44" applyAlignment="1" pivotButton="0" quotePrefix="0" xfId="3">
      <alignment horizontal="center" vertical="center"/>
    </xf>
    <xf numFmtId="0" fontId="47" fillId="0" borderId="44" applyAlignment="1" pivotButton="0" quotePrefix="0" xfId="3">
      <alignment horizontal="center" vertical="center" wrapText="1"/>
    </xf>
    <xf numFmtId="0" fontId="53" fillId="2" borderId="44" applyAlignment="1" pivotButton="0" quotePrefix="0" xfId="3">
      <alignment horizontal="center" vertical="center"/>
    </xf>
    <xf numFmtId="0" fontId="47" fillId="0" borderId="34" applyAlignment="1" pivotButton="0" quotePrefix="0" xfId="0">
      <alignment horizontal="center" vertical="center"/>
    </xf>
    <xf numFmtId="0" fontId="47" fillId="4" borderId="44" applyAlignment="1" pivotButton="0" quotePrefix="0" xfId="3">
      <alignment horizontal="center" vertical="center"/>
    </xf>
    <xf numFmtId="0" fontId="50" fillId="11" borderId="44" applyAlignment="1" pivotButton="0" quotePrefix="0" xfId="3">
      <alignment horizontal="center" vertical="center" wrapText="1"/>
    </xf>
    <xf numFmtId="0" fontId="50" fillId="11" borderId="44" applyAlignment="1" pivotButton="0" quotePrefix="0" xfId="3">
      <alignment horizontal="center" vertical="center"/>
    </xf>
    <xf numFmtId="0" fontId="47" fillId="0" borderId="6" applyAlignment="1" pivotButton="0" quotePrefix="0" xfId="3">
      <alignment horizontal="center" vertical="center" wrapText="1"/>
    </xf>
    <xf numFmtId="0" fontId="50" fillId="9" borderId="44" applyAlignment="1" pivotButton="0" quotePrefix="0" xfId="3">
      <alignment horizontal="center" vertical="center"/>
    </xf>
    <xf numFmtId="0" fontId="47" fillId="9" borderId="44" applyAlignment="1" pivotButton="0" quotePrefix="0" xfId="3">
      <alignment horizontal="center" vertical="center"/>
    </xf>
    <xf numFmtId="165" fontId="47" fillId="9" borderId="34" applyAlignment="1" pivotButton="0" quotePrefix="0" xfId="1">
      <alignment horizontal="center" vertical="center" wrapText="1" shrinkToFit="1"/>
    </xf>
    <xf numFmtId="0" fontId="56" fillId="25" borderId="44" applyAlignment="1" pivotButton="0" quotePrefix="0" xfId="3">
      <alignment horizontal="center" vertical="center" wrapText="1"/>
    </xf>
    <xf numFmtId="0" fontId="50" fillId="0" borderId="44" applyAlignment="1" pivotButton="0" quotePrefix="0" xfId="3">
      <alignment horizontal="center" vertical="center"/>
    </xf>
    <xf numFmtId="0" fontId="47" fillId="0" borderId="44" applyAlignment="1" pivotButton="0" quotePrefix="0" xfId="3">
      <alignment horizontal="center" vertical="center"/>
    </xf>
    <xf numFmtId="0" fontId="36" fillId="3" borderId="45" applyAlignment="1" pivotButton="0" quotePrefix="0" xfId="0">
      <alignment horizontal="center" vertical="center"/>
    </xf>
    <xf numFmtId="164" fontId="13" fillId="8" borderId="2" applyAlignment="1" pivotButton="0" quotePrefix="0" xfId="0">
      <alignment horizontal="left" vertical="center"/>
    </xf>
    <xf numFmtId="164" fontId="13" fillId="8" borderId="2" applyAlignment="1" pivotButton="0" quotePrefix="0" xfId="0">
      <alignment horizontal="right" vertical="center"/>
    </xf>
    <xf numFmtId="165" fontId="12" fillId="0" borderId="2" applyAlignment="1" pivotButton="0" quotePrefix="0" xfId="1">
      <alignment vertical="center"/>
    </xf>
    <xf numFmtId="165" fontId="12" fillId="4" borderId="2" applyAlignment="1" pivotButton="0" quotePrefix="0" xfId="2">
      <alignment vertical="center" shrinkToFit="1"/>
    </xf>
    <xf numFmtId="164" fontId="13" fillId="8" borderId="0" applyAlignment="1" pivotButton="0" quotePrefix="0" xfId="0">
      <alignment horizontal="left" vertical="center"/>
    </xf>
    <xf numFmtId="164" fontId="13" fillId="8" borderId="0" applyAlignment="1" pivotButton="0" quotePrefix="0" xfId="0">
      <alignment horizontal="right" vertical="center"/>
    </xf>
    <xf numFmtId="165" fontId="12" fillId="0" borderId="0" applyAlignment="1" pivotButton="0" quotePrefix="0" xfId="1">
      <alignment vertical="center"/>
    </xf>
    <xf numFmtId="165" fontId="12" fillId="0" borderId="0" applyAlignment="1" pivotButton="0" quotePrefix="0" xfId="2">
      <alignment vertical="center" shrinkToFit="1"/>
    </xf>
    <xf numFmtId="164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12" fillId="0" borderId="1" applyAlignment="1" pivotButton="0" quotePrefix="0" xfId="1">
      <alignment vertical="center"/>
    </xf>
    <xf numFmtId="165" fontId="12" fillId="0" borderId="1" applyAlignment="1" pivotButton="0" quotePrefix="0" xfId="2">
      <alignment vertical="center" shrinkToFit="1"/>
    </xf>
    <xf numFmtId="165" fontId="12" fillId="0" borderId="0" applyAlignment="1" pivotButton="0" quotePrefix="0" xfId="1">
      <alignment vertical="center" shrinkToFit="1"/>
    </xf>
    <xf numFmtId="166" fontId="12" fillId="0" borderId="0" applyAlignment="1" pivotButton="0" quotePrefix="0" xfId="2">
      <alignment vertical="center"/>
    </xf>
    <xf numFmtId="166" fontId="12" fillId="0" borderId="1" applyAlignment="1" pivotButton="0" quotePrefix="0" xfId="2">
      <alignment vertical="center"/>
    </xf>
    <xf numFmtId="166" fontId="12" fillId="4" borderId="1" applyAlignment="1" pivotButton="0" quotePrefix="0" xfId="2">
      <alignment vertical="center" shrinkToFit="1"/>
    </xf>
    <xf numFmtId="165" fontId="12" fillId="0" borderId="2" applyAlignment="1" pivotButton="0" quotePrefix="0" xfId="2">
      <alignment vertical="center" shrinkToFit="1"/>
    </xf>
    <xf numFmtId="165" fontId="12" fillId="0" borderId="0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9" fontId="36" fillId="3" borderId="45" applyAlignment="1" pivotButton="0" quotePrefix="0" xfId="2">
      <alignment horizontal="center" vertical="center"/>
    </xf>
    <xf numFmtId="167" fontId="12" fillId="0" borderId="2" applyAlignment="1" pivotButton="0" quotePrefix="0" xfId="1">
      <alignment vertical="center"/>
    </xf>
    <xf numFmtId="165" fontId="12" fillId="4" borderId="2" applyAlignment="1" pivotButton="0" quotePrefix="0" xfId="1">
      <alignment vertical="center"/>
    </xf>
    <xf numFmtId="165" fontId="12" fillId="4" borderId="0" applyAlignment="1" pivotButton="0" quotePrefix="0" xfId="1">
      <alignment vertical="center"/>
    </xf>
    <xf numFmtId="165" fontId="12" fillId="4" borderId="1" applyAlignment="1" pivotButton="0" quotePrefix="0" xfId="1">
      <alignment vertical="center"/>
    </xf>
    <xf numFmtId="165" fontId="12" fillId="0" borderId="1" applyAlignment="1" pivotButton="0" quotePrefix="0" xfId="1">
      <alignment vertical="center" shrinkToFit="1"/>
    </xf>
    <xf numFmtId="9" fontId="36" fillId="3" borderId="45" applyAlignment="1" pivotButton="0" quotePrefix="0" xfId="2">
      <alignment horizontal="center" vertical="center" wrapText="1"/>
    </xf>
    <xf numFmtId="168" fontId="12" fillId="0" borderId="0" applyAlignment="1" pivotButton="0" quotePrefix="0" xfId="0">
      <alignment vertical="center" shrinkToFit="1"/>
    </xf>
    <xf numFmtId="168" fontId="12" fillId="0" borderId="2" applyAlignment="1" pivotButton="0" quotePrefix="0" xfId="0">
      <alignment vertical="center" shrinkToFit="1"/>
    </xf>
    <xf numFmtId="166" fontId="12" fillId="0" borderId="0" applyAlignment="1" pivotButton="0" quotePrefix="0" xfId="2">
      <alignment vertical="center" shrinkToFit="1"/>
    </xf>
    <xf numFmtId="166" fontId="12" fillId="0" borderId="1" applyAlignment="1" pivotButton="0" quotePrefix="0" xfId="2">
      <alignment vertical="center" shrinkToFit="1"/>
    </xf>
    <xf numFmtId="0" fontId="36" fillId="3" borderId="45" applyAlignment="1" pivotButton="0" quotePrefix="0" xfId="0">
      <alignment horizontal="center" vertical="center" wrapText="1"/>
    </xf>
    <xf numFmtId="165" fontId="12" fillId="0" borderId="2" applyAlignment="1" pivotButton="0" quotePrefix="0" xfId="0">
      <alignment vertical="center"/>
    </xf>
    <xf numFmtId="0" fontId="37" fillId="0" borderId="45" applyAlignment="1" pivotButton="0" quotePrefix="0" xfId="0">
      <alignment horizontal="center" vertical="center"/>
    </xf>
    <xf numFmtId="165" fontId="37" fillId="3" borderId="45" applyAlignment="1" pivotButton="0" quotePrefix="0" xfId="1">
      <alignment horizontal="center" vertical="center"/>
    </xf>
    <xf numFmtId="169" fontId="12" fillId="3" borderId="0" applyAlignment="1" pivotButton="0" quotePrefix="0" xfId="1">
      <alignment horizontal="left" vertical="center"/>
    </xf>
    <xf numFmtId="169" fontId="13" fillId="8" borderId="0" applyAlignment="1" pivotButton="0" quotePrefix="0" xfId="1">
      <alignment horizontal="left" vertical="center"/>
    </xf>
    <xf numFmtId="169" fontId="13" fillId="8" borderId="0" applyAlignment="1" pivotButton="0" quotePrefix="0" xfId="2">
      <alignment horizontal="left" vertical="center"/>
    </xf>
    <xf numFmtId="169" fontId="13" fillId="8" borderId="0" applyAlignment="1" pivotButton="0" quotePrefix="0" xfId="2">
      <alignment horizontal="right" vertical="center"/>
    </xf>
    <xf numFmtId="170" fontId="12" fillId="0" borderId="0" applyAlignment="1" pivotButton="0" quotePrefix="0" xfId="2">
      <alignment vertical="center"/>
    </xf>
    <xf numFmtId="171" fontId="13" fillId="8" borderId="0" applyAlignment="1" pivotButton="0" quotePrefix="0" xfId="2">
      <alignment horizontal="left" vertical="center"/>
    </xf>
    <xf numFmtId="171" fontId="13" fillId="8" borderId="0" applyAlignment="1" pivotButton="0" quotePrefix="0" xfId="2">
      <alignment horizontal="right" vertical="center"/>
    </xf>
    <xf numFmtId="172" fontId="12" fillId="0" borderId="0" applyAlignment="1" pivotButton="0" quotePrefix="0" xfId="1">
      <alignment vertical="center"/>
    </xf>
    <xf numFmtId="170" fontId="12" fillId="7" borderId="0" applyAlignment="1" pivotButton="0" quotePrefix="0" xfId="2">
      <alignment vertical="center" shrinkToFit="1"/>
    </xf>
    <xf numFmtId="166" fontId="13" fillId="8" borderId="0" applyAlignment="1" pivotButton="0" quotePrefix="0" xfId="2">
      <alignment horizontal="left" vertical="center"/>
    </xf>
    <xf numFmtId="166" fontId="13" fillId="8" borderId="0" applyAlignment="1" pivotButton="0" quotePrefix="0" xfId="2">
      <alignment horizontal="right" vertical="center"/>
    </xf>
    <xf numFmtId="165" fontId="12" fillId="3" borderId="0" applyAlignment="1" pivotButton="0" quotePrefix="0" xfId="1">
      <alignment horizontal="left" vertical="center"/>
    </xf>
    <xf numFmtId="165" fontId="13" fillId="8" borderId="0" applyAlignment="1" pivotButton="0" quotePrefix="0" xfId="1">
      <alignment horizontal="left" vertical="center"/>
    </xf>
    <xf numFmtId="172" fontId="12" fillId="15" borderId="0" applyAlignment="1" pivotButton="0" quotePrefix="0" xfId="1">
      <alignment vertical="center"/>
    </xf>
    <xf numFmtId="165" fontId="12" fillId="15" borderId="0" applyAlignment="1" pivotButton="0" quotePrefix="0" xfId="1">
      <alignment vertical="center"/>
    </xf>
    <xf numFmtId="174" fontId="12" fillId="15" borderId="0" pivotButton="0" quotePrefix="0" xfId="8"/>
    <xf numFmtId="165" fontId="12" fillId="3" borderId="1" applyAlignment="1" pivotButton="0" quotePrefix="0" xfId="1">
      <alignment horizontal="left" vertical="center"/>
    </xf>
    <xf numFmtId="165" fontId="13" fillId="8" borderId="1" applyAlignment="1" pivotButton="0" quotePrefix="0" xfId="1">
      <alignment horizontal="left" vertical="center"/>
    </xf>
    <xf numFmtId="171" fontId="13" fillId="8" borderId="1" applyAlignment="1" pivotButton="0" quotePrefix="0" xfId="2">
      <alignment horizontal="left" vertical="center"/>
    </xf>
    <xf numFmtId="171" fontId="13" fillId="8" borderId="1" applyAlignment="1" pivotButton="0" quotePrefix="0" xfId="2">
      <alignment horizontal="right" vertical="center"/>
    </xf>
    <xf numFmtId="172" fontId="12" fillId="15" borderId="1" applyAlignment="1" pivotButton="0" quotePrefix="0" xfId="1">
      <alignment vertical="center"/>
    </xf>
    <xf numFmtId="165" fontId="12" fillId="15" borderId="1" applyAlignment="1" pivotButton="0" quotePrefix="0" xfId="1">
      <alignment vertical="center"/>
    </xf>
    <xf numFmtId="165" fontId="37" fillId="3" borderId="45" applyAlignment="1" pivotButton="0" quotePrefix="0" xfId="1">
      <alignment horizontal="center" vertical="center" wrapText="1"/>
    </xf>
    <xf numFmtId="165" fontId="12" fillId="3" borderId="2" applyAlignment="1" pivotButton="0" quotePrefix="0" xfId="1">
      <alignment horizontal="left" vertical="center"/>
    </xf>
    <xf numFmtId="165" fontId="13" fillId="8" borderId="2" applyAlignment="1" pivotButton="0" quotePrefix="0" xfId="1">
      <alignment horizontal="left" vertical="center"/>
    </xf>
    <xf numFmtId="165" fontId="12" fillId="15" borderId="2" applyAlignment="1" pivotButton="0" quotePrefix="0" xfId="1">
      <alignment vertical="center"/>
    </xf>
    <xf numFmtId="165" fontId="12" fillId="7" borderId="2" applyAlignment="1" pivotButton="0" quotePrefix="0" xfId="1">
      <alignment vertical="center"/>
    </xf>
    <xf numFmtId="165" fontId="12" fillId="7" borderId="0" applyAlignment="1" pivotButton="0" quotePrefix="0" xfId="1">
      <alignment vertical="center"/>
    </xf>
    <xf numFmtId="165" fontId="12" fillId="7" borderId="1" applyAlignment="1" pivotButton="0" quotePrefix="0" xfId="1">
      <alignment vertical="center"/>
    </xf>
    <xf numFmtId="167" fontId="12" fillId="7" borderId="2" applyAlignment="1" pivotButton="0" quotePrefix="0" xfId="1">
      <alignment vertical="center"/>
    </xf>
    <xf numFmtId="167" fontId="12" fillId="7" borderId="0" applyAlignment="1" pivotButton="0" quotePrefix="0" xfId="1">
      <alignment vertical="center"/>
    </xf>
    <xf numFmtId="9" fontId="37" fillId="3" borderId="45" applyAlignment="1" pivotButton="0" quotePrefix="0" xfId="2">
      <alignment horizontal="center" vertical="center"/>
    </xf>
    <xf numFmtId="173" fontId="12" fillId="0" borderId="0" pivotButton="0" quotePrefix="0" xfId="0"/>
    <xf numFmtId="170" fontId="12" fillId="6" borderId="0" applyAlignment="1" pivotButton="0" quotePrefix="0" xfId="2">
      <alignment vertical="center" shrinkToFit="1"/>
    </xf>
    <xf numFmtId="169" fontId="12" fillId="0" borderId="0" applyAlignment="1" pivotButton="0" quotePrefix="0" xfId="1">
      <alignment vertical="center"/>
    </xf>
    <xf numFmtId="0" fontId="37" fillId="3" borderId="45" applyAlignment="1" pivotButton="0" quotePrefix="0" xfId="0">
      <alignment horizontal="center" vertical="center"/>
    </xf>
    <xf numFmtId="0" fontId="47" fillId="4" borderId="45" applyAlignment="1" pivotButton="0" quotePrefix="0" xfId="3">
      <alignment horizontal="center" vertical="center"/>
    </xf>
    <xf numFmtId="0" fontId="53" fillId="2" borderId="45" applyAlignment="1" pivotButton="0" quotePrefix="0" xfId="3">
      <alignment horizontal="center" vertical="center"/>
    </xf>
    <xf numFmtId="0" fontId="47" fillId="9" borderId="45" applyAlignment="1" pivotButton="0" quotePrefix="0" xfId="3">
      <alignment horizontal="center" vertical="center"/>
    </xf>
    <xf numFmtId="0" fontId="47" fillId="11" borderId="45" applyAlignment="1" pivotButton="0" quotePrefix="0" xfId="3">
      <alignment horizontal="center" vertical="center"/>
    </xf>
    <xf numFmtId="0" fontId="50" fillId="9" borderId="45" applyAlignment="1" pivotButton="0" quotePrefix="0" xfId="3">
      <alignment horizontal="center" vertical="center"/>
    </xf>
    <xf numFmtId="171" fontId="44" fillId="9" borderId="33" applyAlignment="1" pivotButton="0" quotePrefix="0" xfId="3">
      <alignment vertical="center"/>
    </xf>
    <xf numFmtId="171" fontId="42" fillId="9" borderId="33" applyAlignment="1" pivotButton="0" quotePrefix="0" xfId="3">
      <alignment vertical="center"/>
    </xf>
    <xf numFmtId="171" fontId="42" fillId="9" borderId="33" applyAlignment="1" pivotButton="0" quotePrefix="0" xfId="1">
      <alignment vertical="center"/>
    </xf>
    <xf numFmtId="195" fontId="44" fillId="9" borderId="33" applyAlignment="1" pivotButton="0" quotePrefix="0" xfId="3">
      <alignment vertical="center"/>
    </xf>
    <xf numFmtId="195" fontId="42" fillId="9" borderId="33" applyAlignment="1" pivotButton="0" quotePrefix="0" xfId="3">
      <alignment vertical="center"/>
    </xf>
    <xf numFmtId="0" fontId="56" fillId="25" borderId="45" applyAlignment="1" pivotButton="0" quotePrefix="0" xfId="3">
      <alignment horizontal="center" vertical="center" wrapText="1"/>
    </xf>
    <xf numFmtId="171" fontId="44" fillId="25" borderId="33" applyAlignment="1" pivotButton="0" quotePrefix="0" xfId="3">
      <alignment vertical="center"/>
    </xf>
    <xf numFmtId="171" fontId="42" fillId="25" borderId="33" applyAlignment="1" pivotButton="0" quotePrefix="0" xfId="3">
      <alignment vertical="center"/>
    </xf>
    <xf numFmtId="171" fontId="42" fillId="25" borderId="33" applyAlignment="1" pivotButton="0" quotePrefix="0" xfId="1">
      <alignment vertical="center"/>
    </xf>
    <xf numFmtId="195" fontId="44" fillId="25" borderId="33" applyAlignment="1" pivotButton="0" quotePrefix="0" xfId="3">
      <alignment vertical="center"/>
    </xf>
    <xf numFmtId="195" fontId="42" fillId="25" borderId="33" applyAlignment="1" pivotButton="0" quotePrefix="0" xfId="3">
      <alignment vertical="center"/>
    </xf>
    <xf numFmtId="165" fontId="47" fillId="9" borderId="34" applyAlignment="1" pivotButton="0" quotePrefix="0" xfId="1">
      <alignment horizontal="center" vertical="center" wrapText="1" shrinkToFit="1"/>
    </xf>
    <xf numFmtId="195" fontId="42" fillId="9" borderId="33" applyAlignment="1" pivotButton="0" quotePrefix="0" xfId="1">
      <alignment vertical="center"/>
    </xf>
    <xf numFmtId="165" fontId="47" fillId="25" borderId="34" applyAlignment="1" pivotButton="0" quotePrefix="0" xfId="1">
      <alignment horizontal="center" vertical="center" wrapText="1" shrinkToFit="1"/>
    </xf>
    <xf numFmtId="171" fontId="40" fillId="25" borderId="33" applyAlignment="1" pivotButton="0" quotePrefix="0" xfId="3">
      <alignment vertical="center"/>
    </xf>
    <xf numFmtId="0" fontId="50" fillId="11" borderId="45" applyAlignment="1" pivotButton="0" quotePrefix="0" xfId="3">
      <alignment horizontal="center" vertical="center"/>
    </xf>
    <xf numFmtId="0" fontId="44" fillId="11" borderId="45" applyAlignment="1" pivotButton="0" quotePrefix="0" xfId="3">
      <alignment horizontal="center" vertical="center"/>
    </xf>
    <xf numFmtId="164" fontId="40" fillId="11" borderId="33" applyAlignment="1" pivotButton="0" quotePrefix="0" xfId="3">
      <alignment vertical="center"/>
    </xf>
    <xf numFmtId="196" fontId="40" fillId="11" borderId="33" applyAlignment="1" pivotButton="0" quotePrefix="0" xfId="3">
      <alignment vertical="center"/>
    </xf>
    <xf numFmtId="0" fontId="50" fillId="11" borderId="45" applyAlignment="1" pivotButton="0" quotePrefix="0" xfId="3">
      <alignment horizontal="center" vertical="center" wrapText="1"/>
    </xf>
    <xf numFmtId="196" fontId="40" fillId="11" borderId="33" applyAlignment="1" pivotButton="0" quotePrefix="0" xfId="3">
      <alignment horizontal="right" vertical="center"/>
    </xf>
    <xf numFmtId="196" fontId="44" fillId="5" borderId="33" applyAlignment="1" pivotButton="0" quotePrefix="0" xfId="3">
      <alignment horizontal="right" vertical="center"/>
    </xf>
    <xf numFmtId="196" fontId="40" fillId="5" borderId="33" applyAlignment="1" pivotButton="0" quotePrefix="0" xfId="3">
      <alignment horizontal="right" vertical="center"/>
    </xf>
    <xf numFmtId="196" fontId="44" fillId="24" borderId="33" applyAlignment="1" pivotButton="0" quotePrefix="0" xfId="3">
      <alignment horizontal="right" vertical="center"/>
    </xf>
    <xf numFmtId="0" fontId="50" fillId="0" borderId="45" applyAlignment="1" pivotButton="0" quotePrefix="0" xfId="3">
      <alignment horizontal="center" vertical="center"/>
    </xf>
    <xf numFmtId="165" fontId="40" fillId="0" borderId="33" applyAlignment="1" pivotButton="0" quotePrefix="0" xfId="1">
      <alignment vertical="center" shrinkToFit="1"/>
    </xf>
    <xf numFmtId="182" fontId="40" fillId="21" borderId="33" applyAlignment="1" pivotButton="0" quotePrefix="0" xfId="3">
      <alignment vertical="center"/>
    </xf>
    <xf numFmtId="166" fontId="40" fillId="0" borderId="33" applyAlignment="1" pivotButton="0" quotePrefix="0" xfId="2">
      <alignment vertical="center"/>
    </xf>
    <xf numFmtId="165" fontId="44" fillId="4" borderId="33" applyAlignment="1" pivotButton="0" quotePrefix="0" xfId="1">
      <alignment vertical="center"/>
    </xf>
    <xf numFmtId="165" fontId="40" fillId="0" borderId="33" applyAlignment="1" pivotButton="0" quotePrefix="0" xfId="1">
      <alignment vertical="center"/>
    </xf>
    <xf numFmtId="165" fontId="40" fillId="0" borderId="33" applyAlignment="1" pivotButton="0" quotePrefix="0" xfId="2">
      <alignment vertical="center"/>
    </xf>
    <xf numFmtId="194" fontId="44" fillId="11" borderId="33" applyAlignment="1" pivotButton="0" quotePrefix="0" xfId="0">
      <alignment vertical="center"/>
    </xf>
    <xf numFmtId="0" fontId="50" fillId="0" borderId="45" applyAlignment="1" pivotButton="0" quotePrefix="0" xfId="3">
      <alignment horizontal="center" vertical="center" wrapText="1"/>
    </xf>
    <xf numFmtId="180" fontId="44" fillId="9" borderId="33" applyAlignment="1" pivotButton="0" quotePrefix="0" xfId="3">
      <alignment vertical="center"/>
    </xf>
    <xf numFmtId="184" fontId="44" fillId="11" borderId="33" applyAlignment="1" pivotButton="0" quotePrefix="0" xfId="3">
      <alignment vertical="center"/>
    </xf>
    <xf numFmtId="164" fontId="44" fillId="9" borderId="33" applyAlignment="1" pivotButton="0" quotePrefix="0" xfId="3">
      <alignment horizontal="right" vertical="center"/>
    </xf>
    <xf numFmtId="164" fontId="40" fillId="0" borderId="33" applyAlignment="1" pivotButton="0" quotePrefix="0" xfId="3">
      <alignment horizontal="right" vertical="center"/>
    </xf>
    <xf numFmtId="197" fontId="40" fillId="0" borderId="33" applyAlignment="1" pivotButton="0" quotePrefix="0" xfId="3">
      <alignment vertical="center"/>
    </xf>
    <xf numFmtId="180" fontId="43" fillId="9" borderId="33" applyAlignment="1" pivotButton="0" quotePrefix="0" xfId="6">
      <alignment vertical="center"/>
    </xf>
    <xf numFmtId="181" fontId="42" fillId="0" borderId="33" applyAlignment="1" pivotButton="0" quotePrefix="0" xfId="3">
      <alignment vertical="center"/>
    </xf>
    <xf numFmtId="182" fontId="40" fillId="0" borderId="33" applyAlignment="1" pivotButton="0" quotePrefix="0" xfId="3">
      <alignment vertical="center"/>
    </xf>
    <xf numFmtId="182" fontId="44" fillId="11" borderId="33" applyAlignment="1" pivotButton="0" quotePrefix="0" xfId="3">
      <alignment vertical="center"/>
    </xf>
    <xf numFmtId="0" fontId="47" fillId="0" borderId="45" applyAlignment="1" pivotButton="0" quotePrefix="0" xfId="3">
      <alignment horizontal="center" vertical="center" wrapText="1"/>
    </xf>
    <xf numFmtId="183" fontId="42" fillId="0" borderId="33" applyAlignment="1" pivotButton="0" quotePrefix="0" xfId="3">
      <alignment vertical="center"/>
    </xf>
    <xf numFmtId="180" fontId="42" fillId="9" borderId="33" applyAlignment="1" pivotButton="0" quotePrefix="0" xfId="6">
      <alignment vertical="center"/>
    </xf>
    <xf numFmtId="191" fontId="42" fillId="0" borderId="33" applyAlignment="1" pivotButton="0" quotePrefix="0" xfId="6">
      <alignment vertical="center"/>
    </xf>
    <xf numFmtId="192" fontId="42" fillId="0" borderId="33" applyAlignment="1" pivotButton="0" quotePrefix="0" xfId="6">
      <alignment vertical="center"/>
    </xf>
    <xf numFmtId="193" fontId="42" fillId="0" borderId="33" applyAlignment="1" pivotButton="0" quotePrefix="0" xfId="6">
      <alignment vertical="center"/>
    </xf>
    <xf numFmtId="180" fontId="42" fillId="0" borderId="33" applyAlignment="1" pivotButton="0" quotePrefix="0" xfId="6">
      <alignment vertical="center"/>
    </xf>
    <xf numFmtId="182" fontId="42" fillId="0" borderId="33" applyAlignment="1" pivotButton="0" quotePrefix="0" xfId="6">
      <alignment vertical="center"/>
    </xf>
    <xf numFmtId="184" fontId="43" fillId="11" borderId="33" applyAlignment="1" pivotButton="0" quotePrefix="0" xfId="6">
      <alignment vertical="center"/>
    </xf>
    <xf numFmtId="183" fontId="43" fillId="11" borderId="33" applyAlignment="1" pivotButton="0" quotePrefix="0" xfId="3">
      <alignment vertical="center"/>
    </xf>
    <xf numFmtId="185" fontId="42" fillId="0" borderId="33" applyAlignment="1" pivotButton="0" quotePrefix="0" xfId="3">
      <alignment vertical="center"/>
    </xf>
    <xf numFmtId="186" fontId="42" fillId="0" borderId="33" applyAlignment="1" pivotButton="0" quotePrefix="0" xfId="6">
      <alignment vertical="center"/>
    </xf>
    <xf numFmtId="187" fontId="42" fillId="0" borderId="33" applyAlignment="1" pivotButton="0" quotePrefix="0" xfId="6">
      <alignment vertical="center"/>
    </xf>
    <xf numFmtId="182" fontId="43" fillId="11" borderId="33" applyAlignment="1" pivotButton="0" quotePrefix="0" xfId="6">
      <alignment vertical="center"/>
    </xf>
    <xf numFmtId="185" fontId="43" fillId="11" borderId="33" applyAlignment="1" pivotButton="0" quotePrefix="0" xfId="3">
      <alignment vertical="center"/>
    </xf>
    <xf numFmtId="189" fontId="40" fillId="0" borderId="33" applyAlignment="1" pivotButton="0" quotePrefix="0" xfId="3">
      <alignment vertical="center"/>
    </xf>
    <xf numFmtId="188" fontId="40" fillId="0" borderId="33" applyAlignment="1" pivotButton="0" quotePrefix="0" xfId="3">
      <alignment vertical="center"/>
    </xf>
    <xf numFmtId="190" fontId="44" fillId="9" borderId="33" applyAlignment="1" pivotButton="0" quotePrefix="0" xfId="3">
      <alignment vertical="center"/>
    </xf>
    <xf numFmtId="190" fontId="40" fillId="0" borderId="33" applyAlignment="1" pivotButton="0" quotePrefix="0" xfId="3">
      <alignment vertical="center"/>
    </xf>
    <xf numFmtId="190" fontId="44" fillId="11" borderId="33" applyAlignment="1" pivotButton="0" quotePrefix="0" xfId="3">
      <alignment vertical="center"/>
    </xf>
    <xf numFmtId="189" fontId="40" fillId="0" borderId="33" applyAlignment="1" pivotButton="0" quotePrefix="0" xfId="6">
      <alignment vertical="center"/>
    </xf>
    <xf numFmtId="189" fontId="44" fillId="9" borderId="33" applyAlignment="1" pivotButton="0" quotePrefix="0" xfId="6">
      <alignment vertical="center"/>
    </xf>
    <xf numFmtId="189" fontId="40" fillId="22" borderId="33" applyAlignment="1" pivotButton="0" quotePrefix="0" xfId="6">
      <alignment vertical="center"/>
    </xf>
    <xf numFmtId="189" fontId="44" fillId="11" borderId="33" applyAlignment="1" pivotButton="0" quotePrefix="0" xfId="6">
      <alignment vertical="center"/>
    </xf>
    <xf numFmtId="167" fontId="1" fillId="0" borderId="0" applyAlignment="1" pivotButton="0" quotePrefix="0" xfId="1">
      <alignment vertical="center"/>
    </xf>
    <xf numFmtId="188" fontId="40" fillId="0" borderId="33" applyAlignment="1" pivotButton="0" quotePrefix="0" xfId="6">
      <alignment vertical="center"/>
    </xf>
    <xf numFmtId="188" fontId="40" fillId="9" borderId="33" applyAlignment="1" pivotButton="0" quotePrefix="0" xfId="6">
      <alignment vertical="center"/>
    </xf>
    <xf numFmtId="188" fontId="44" fillId="11" borderId="33" applyAlignment="1" pivotButton="0" quotePrefix="0" xfId="6">
      <alignment vertical="center"/>
    </xf>
    <xf numFmtId="173" fontId="40" fillId="0" borderId="33" applyAlignment="1" pivotButton="0" quotePrefix="0" xfId="3">
      <alignment vertical="center"/>
    </xf>
    <xf numFmtId="165" fontId="40" fillId="0" borderId="33" applyAlignment="1" pivotButton="0" quotePrefix="0" xfId="3">
      <alignment vertical="center"/>
    </xf>
    <xf numFmtId="166" fontId="40" fillId="0" borderId="33" applyAlignment="1" pivotButton="0" quotePrefix="0" xfId="3">
      <alignment vertical="center"/>
    </xf>
    <xf numFmtId="0" fontId="47" fillId="0" borderId="45" applyAlignment="1" pivotButton="0" quotePrefix="0" xfId="3">
      <alignment horizontal="center" vertical="center"/>
    </xf>
    <xf numFmtId="174" fontId="12" fillId="14" borderId="0" pivotButton="0" quotePrefix="0" xfId="8"/>
    <xf numFmtId="170" fontId="1" fillId="0" borderId="0" applyAlignment="1" pivotButton="0" quotePrefix="0" xfId="2">
      <alignment vertical="center"/>
    </xf>
    <xf numFmtId="174" fontId="12" fillId="0" borderId="0" pivotButton="0" quotePrefix="0" xfId="8"/>
    <xf numFmtId="174" fontId="12" fillId="0" borderId="1" pivotButton="0" quotePrefix="0" xfId="8"/>
    <xf numFmtId="174" fontId="12" fillId="0" borderId="0" applyAlignment="1" pivotButton="0" quotePrefix="0" xfId="8">
      <alignment horizontal="right"/>
    </xf>
    <xf numFmtId="174" fontId="12" fillId="4" borderId="16" pivotButton="0" quotePrefix="0" xfId="8"/>
    <xf numFmtId="165" fontId="1" fillId="0" borderId="10" applyAlignment="1" pivotButton="0" quotePrefix="0" xfId="1">
      <alignment vertical="center"/>
    </xf>
    <xf numFmtId="175" fontId="12" fillId="0" borderId="9" pivotButton="0" quotePrefix="0" xfId="10"/>
    <xf numFmtId="175" fontId="12" fillId="0" borderId="0" pivotButton="0" quotePrefix="0" xfId="10"/>
    <xf numFmtId="165" fontId="1" fillId="0" borderId="8" applyAlignment="1" pivotButton="0" quotePrefix="0" xfId="1">
      <alignment vertical="center"/>
    </xf>
    <xf numFmtId="175" fontId="12" fillId="0" borderId="7" pivotButton="0" quotePrefix="0" xfId="10"/>
    <xf numFmtId="175" fontId="12" fillId="0" borderId="1" pivotButton="0" quotePrefix="0" xfId="10"/>
    <xf numFmtId="176" fontId="12" fillId="0" borderId="0" pivotButton="0" quotePrefix="0" xfId="10"/>
    <xf numFmtId="177" fontId="12" fillId="0" borderId="0" pivotButton="0" quotePrefix="0" xfId="10"/>
    <xf numFmtId="176" fontId="18" fillId="4" borderId="0" pivotButton="0" quotePrefix="0" xfId="10"/>
    <xf numFmtId="176" fontId="18" fillId="4" borderId="0" pivotButton="0" quotePrefix="0" xfId="7"/>
    <xf numFmtId="178" fontId="12" fillId="0" borderId="10" pivotButton="0" quotePrefix="0" xfId="10"/>
    <xf numFmtId="176" fontId="12" fillId="0" borderId="1" pivotButton="0" quotePrefix="0" xfId="10"/>
    <xf numFmtId="176" fontId="18" fillId="0" borderId="1" pivotButton="0" quotePrefix="0" xfId="7"/>
    <xf numFmtId="176" fontId="19" fillId="14" borderId="1" pivotButton="0" quotePrefix="0" xfId="10"/>
    <xf numFmtId="176" fontId="12" fillId="0" borderId="15" pivotButton="0" quotePrefix="0" xfId="10"/>
    <xf numFmtId="176" fontId="12" fillId="0" borderId="16" pivotButton="0" quotePrefix="0" xfId="10"/>
    <xf numFmtId="176" fontId="19" fillId="14" borderId="16" pivotButton="0" quotePrefix="0" xfId="10"/>
    <xf numFmtId="176" fontId="12" fillId="0" borderId="10" pivotButton="0" quotePrefix="0" xfId="10"/>
    <xf numFmtId="174" fontId="12" fillId="0" borderId="8" pivotButton="0" quotePrefix="0" xfId="8"/>
    <xf numFmtId="176" fontId="18" fillId="0" borderId="21" pivotButton="0" quotePrefix="0" xfId="7"/>
    <xf numFmtId="176" fontId="18" fillId="0" borderId="22" pivotButton="0" quotePrefix="0" xfId="7"/>
    <xf numFmtId="176" fontId="0" fillId="0" borderId="1" applyAlignment="1" pivotButton="0" quotePrefix="0" xfId="0">
      <alignment vertical="center"/>
    </xf>
    <xf numFmtId="176" fontId="18" fillId="0" borderId="2" pivotButton="0" quotePrefix="0" xfId="7"/>
    <xf numFmtId="176" fontId="18" fillId="0" borderId="5" pivotButton="0" quotePrefix="0" xfId="7"/>
    <xf numFmtId="176" fontId="12" fillId="0" borderId="2" pivotButton="0" quotePrefix="0" xfId="10"/>
    <xf numFmtId="176" fontId="18" fillId="0" borderId="0" pivotButton="0" quotePrefix="0" xfId="7"/>
    <xf numFmtId="176" fontId="18" fillId="0" borderId="10" pivotButton="0" quotePrefix="0" xfId="7"/>
    <xf numFmtId="176" fontId="12" fillId="0" borderId="0" pivotButton="0" quotePrefix="0" xfId="7"/>
    <xf numFmtId="176" fontId="12" fillId="0" borderId="10" pivotButton="0" quotePrefix="0" xfId="7"/>
    <xf numFmtId="176" fontId="20" fillId="0" borderId="0" pivotButton="0" quotePrefix="0" xfId="7"/>
    <xf numFmtId="176" fontId="20" fillId="0" borderId="10" pivotButton="0" quotePrefix="0" xfId="7"/>
    <xf numFmtId="176" fontId="22" fillId="4" borderId="10" pivotButton="0" quotePrefix="0" xfId="7"/>
    <xf numFmtId="176" fontId="12" fillId="15" borderId="0" pivotButton="0" quotePrefix="0" xfId="7"/>
    <xf numFmtId="174" fontId="22" fillId="4" borderId="8" pivotButton="0" quotePrefix="0" xfId="8"/>
    <xf numFmtId="174" fontId="18" fillId="0" borderId="0" pivotButton="0" quotePrefix="0" xfId="8"/>
    <xf numFmtId="174" fontId="18" fillId="0" borderId="10" pivotButton="0" quotePrefix="0" xfId="8"/>
    <xf numFmtId="174" fontId="22" fillId="4" borderId="10" pivotButton="0" quotePrefix="0" xfId="8"/>
    <xf numFmtId="174" fontId="18" fillId="0" borderId="21" pivotButton="0" quotePrefix="0" xfId="8"/>
    <xf numFmtId="174" fontId="18" fillId="0" borderId="22" pivotButton="0" quotePrefix="0" xfId="8"/>
    <xf numFmtId="174" fontId="23" fillId="3" borderId="0" pivotButton="0" quotePrefix="0" xfId="8"/>
    <xf numFmtId="174" fontId="18" fillId="3" borderId="10" pivotButton="0" quotePrefix="0" xfId="8"/>
    <xf numFmtId="166" fontId="12" fillId="3" borderId="0" applyAlignment="1" pivotButton="0" quotePrefix="0" xfId="2">
      <alignment vertical="center"/>
    </xf>
    <xf numFmtId="176" fontId="24" fillId="4" borderId="10" pivotButton="0" quotePrefix="0" xfId="7"/>
    <xf numFmtId="176" fontId="18" fillId="15" borderId="0" pivotButton="0" quotePrefix="0" xfId="7"/>
    <xf numFmtId="174" fontId="18" fillId="0" borderId="21" pivotButton="0" quotePrefix="0" xfId="7"/>
    <xf numFmtId="174" fontId="18" fillId="0" borderId="22" pivotButton="0" quotePrefix="0" xfId="7"/>
    <xf numFmtId="176" fontId="12" fillId="0" borderId="1" pivotButton="0" quotePrefix="0" xfId="7"/>
    <xf numFmtId="176" fontId="22" fillId="4" borderId="8" pivotButton="0" quotePrefix="0" xfId="7"/>
    <xf numFmtId="176" fontId="12" fillId="15" borderId="1" pivotButton="0" quotePrefix="0" xfId="7"/>
    <xf numFmtId="174" fontId="18" fillId="0" borderId="23" pivotButton="0" quotePrefix="0" xfId="7"/>
    <xf numFmtId="174" fontId="19" fillId="10" borderId="0" pivotButton="0" quotePrefix="0" xfId="8"/>
    <xf numFmtId="174" fontId="19" fillId="10" borderId="10" pivotButton="0" quotePrefix="0" xfId="8"/>
    <xf numFmtId="176" fontId="12" fillId="0" borderId="0" applyAlignment="1" pivotButton="0" quotePrefix="0" xfId="0">
      <alignment vertical="center"/>
    </xf>
    <xf numFmtId="176" fontId="22" fillId="4" borderId="0" pivotButton="0" quotePrefix="0" xfId="10"/>
    <xf numFmtId="176" fontId="22" fillId="4" borderId="10" pivotButton="0" quotePrefix="0" xfId="10"/>
    <xf numFmtId="176" fontId="18" fillId="0" borderId="16" pivotButton="0" quotePrefix="0" xfId="7"/>
    <xf numFmtId="176" fontId="18" fillId="0" borderId="15" pivotButton="0" quotePrefix="0" xfId="7"/>
    <xf numFmtId="176" fontId="12" fillId="0" borderId="23" pivotButton="0" quotePrefix="0" xfId="7"/>
    <xf numFmtId="174" fontId="12" fillId="0" borderId="10" pivotButton="0" quotePrefix="0" xfId="8"/>
    <xf numFmtId="174" fontId="12" fillId="0" borderId="0" applyAlignment="1" pivotButton="0" quotePrefix="0" xfId="0">
      <alignment vertical="center"/>
    </xf>
    <xf numFmtId="174" fontId="12" fillId="0" borderId="1" applyAlignment="1" pivotButton="0" quotePrefix="0" xfId="0">
      <alignment vertical="center"/>
    </xf>
    <xf numFmtId="176" fontId="18" fillId="0" borderId="0" pivotButton="0" quotePrefix="0" xfId="10"/>
    <xf numFmtId="176" fontId="18" fillId="0" borderId="10" pivotButton="0" quotePrefix="0" xfId="10"/>
    <xf numFmtId="176" fontId="12" fillId="0" borderId="1" applyAlignment="1" pivotButton="0" quotePrefix="0" xfId="0">
      <alignment vertical="center"/>
    </xf>
    <xf numFmtId="174" fontId="12" fillId="0" borderId="0" pivotButton="0" quotePrefix="0" xfId="7"/>
    <xf numFmtId="174" fontId="12" fillId="0" borderId="10" pivotButton="0" quotePrefix="0" xfId="7"/>
    <xf numFmtId="179" fontId="18" fillId="0" borderId="23" pivotButton="0" quotePrefix="0" xfId="7"/>
    <xf numFmtId="171" fontId="40" fillId="9" borderId="33" applyAlignment="1" pivotButton="0" quotePrefix="0" xfId="3">
      <alignment vertical="center"/>
    </xf>
    <xf numFmtId="195" fontId="40" fillId="9" borderId="33" applyAlignment="1" pivotButton="0" quotePrefix="0" xfId="3">
      <alignment vertical="center"/>
    </xf>
    <xf numFmtId="0" fontId="58" fillId="0" borderId="47" applyAlignment="1" pivotButton="0" quotePrefix="0" xfId="0">
      <alignment horizontal="center" vertical="top"/>
    </xf>
    <xf numFmtId="173" fontId="4" fillId="16" borderId="0" pivotButton="0" quotePrefix="0" xfId="12"/>
    <xf numFmtId="173" fontId="26" fillId="16" borderId="0" pivotButton="0" quotePrefix="0" xfId="12"/>
    <xf numFmtId="173" fontId="7" fillId="13" borderId="26" applyAlignment="1" pivotButton="0" quotePrefix="0" xfId="12">
      <alignment horizontal="center" vertical="center" wrapText="1"/>
    </xf>
    <xf numFmtId="166" fontId="32" fillId="16" borderId="17" applyAlignment="1" pivotButton="0" quotePrefix="0" xfId="3">
      <alignment horizontal="center" vertical="center" wrapText="1"/>
    </xf>
    <xf numFmtId="166" fontId="29" fillId="16" borderId="17" applyAlignment="1" pivotButton="0" quotePrefix="0" xfId="14">
      <alignment horizontal="center"/>
    </xf>
    <xf numFmtId="166" fontId="32" fillId="16" borderId="12" pivotButton="0" quotePrefix="0" xfId="3"/>
    <xf numFmtId="166" fontId="29" fillId="16" borderId="24" applyAlignment="1" pivotButton="0" quotePrefix="0" xfId="14">
      <alignment horizontal="center"/>
    </xf>
    <xf numFmtId="166" fontId="29" fillId="16" borderId="26" applyAlignment="1" pivotButton="0" quotePrefix="0" xfId="14">
      <alignment horizontal="center"/>
    </xf>
    <xf numFmtId="166" fontId="30" fillId="18" borderId="29" applyAlignment="1" pivotButton="0" quotePrefix="0" xfId="14">
      <alignment horizontal="center"/>
    </xf>
    <xf numFmtId="166" fontId="30" fillId="16" borderId="12" pivotButton="0" quotePrefix="0" xfId="3"/>
    <xf numFmtId="166" fontId="30" fillId="18" borderId="28" applyAlignment="1" pivotButton="0" quotePrefix="0" xfId="14">
      <alignment horizontal="center"/>
    </xf>
    <xf numFmtId="166" fontId="30" fillId="18" borderId="30" applyAlignment="1" pivotButton="0" quotePrefix="0" xfId="14">
      <alignment horizontal="center"/>
    </xf>
    <xf numFmtId="166" fontId="30" fillId="16" borderId="0" applyAlignment="1" pivotButton="0" quotePrefix="0" xfId="14">
      <alignment horizontal="center"/>
    </xf>
    <xf numFmtId="166" fontId="30" fillId="16" borderId="12" applyAlignment="1" pivotButton="0" quotePrefix="0" xfId="14">
      <alignment horizontal="center"/>
    </xf>
    <xf numFmtId="166" fontId="30" fillId="16" borderId="13" applyAlignment="1" pivotButton="0" quotePrefix="0" xfId="14">
      <alignment horizontal="center"/>
    </xf>
    <xf numFmtId="166" fontId="30" fillId="18" borderId="0" applyAlignment="1" pivotButton="0" quotePrefix="0" xfId="14">
      <alignment horizontal="center"/>
    </xf>
    <xf numFmtId="166" fontId="30" fillId="18" borderId="12" applyAlignment="1" pivotButton="0" quotePrefix="0" xfId="14">
      <alignment horizontal="center"/>
    </xf>
    <xf numFmtId="166" fontId="30" fillId="18" borderId="13" applyAlignment="1" pivotButton="0" quotePrefix="0" xfId="14">
      <alignment horizontal="center"/>
    </xf>
    <xf numFmtId="166" fontId="30" fillId="17" borderId="17" applyAlignment="1" pivotButton="0" quotePrefix="0" xfId="14">
      <alignment horizontal="center"/>
    </xf>
    <xf numFmtId="166" fontId="32" fillId="16" borderId="0" pivotButton="0" quotePrefix="0" xfId="3"/>
    <xf numFmtId="166" fontId="30" fillId="20" borderId="29" applyAlignment="1" pivotButton="0" quotePrefix="0" xfId="14">
      <alignment horizontal="center"/>
    </xf>
    <xf numFmtId="166" fontId="30" fillId="20" borderId="28" applyAlignment="1" pivotButton="0" quotePrefix="0" xfId="14">
      <alignment horizontal="center"/>
    </xf>
    <xf numFmtId="166" fontId="30" fillId="20" borderId="30" applyAlignment="1" pivotButton="0" quotePrefix="0" xfId="14">
      <alignment horizontal="center"/>
    </xf>
    <xf numFmtId="166" fontId="30" fillId="20" borderId="0" applyAlignment="1" pivotButton="0" quotePrefix="0" xfId="14">
      <alignment horizontal="center"/>
    </xf>
    <xf numFmtId="166" fontId="30" fillId="20" borderId="12" applyAlignment="1" pivotButton="0" quotePrefix="0" xfId="14">
      <alignment horizontal="center"/>
    </xf>
    <xf numFmtId="166" fontId="30" fillId="20" borderId="13" applyAlignment="1" pivotButton="0" quotePrefix="0" xfId="14">
      <alignment horizontal="center"/>
    </xf>
    <xf numFmtId="166" fontId="30" fillId="20" borderId="16" applyAlignment="1" pivotButton="0" quotePrefix="0" xfId="14">
      <alignment horizontal="center"/>
    </xf>
    <xf numFmtId="166" fontId="32" fillId="16" borderId="31" pivotButton="0" quotePrefix="0" xfId="3"/>
    <xf numFmtId="166" fontId="30" fillId="20" borderId="14" applyAlignment="1" pivotButton="0" quotePrefix="0" xfId="14">
      <alignment horizontal="center"/>
    </xf>
    <xf numFmtId="166" fontId="30" fillId="20" borderId="32" applyAlignment="1" pivotButton="0" quotePrefix="0" xfId="14">
      <alignment horizontal="center"/>
    </xf>
    <xf numFmtId="166" fontId="4" fillId="16" borderId="0" pivotButton="0" quotePrefix="0" xfId="3"/>
    <xf numFmtId="166" fontId="4" fillId="16" borderId="0" pivotButton="0" quotePrefix="0" xfId="12"/>
    <xf numFmtId="173" fontId="5" fillId="16" borderId="0" pivotButton="0" quotePrefix="0" xfId="12"/>
  </cellXfs>
  <cellStyles count="16">
    <cellStyle name="Normal" xfId="0" builtinId="0"/>
    <cellStyle name="Comma [0]" xfId="1" builtinId="6"/>
    <cellStyle name="Percent" xfId="2" builtinId="5"/>
    <cellStyle name="표준 2" xfId="3"/>
    <cellStyle name="쉼표 2" xfId="4"/>
    <cellStyle name="백분율 2" xfId="5"/>
    <cellStyle name="쉼표 [0] 2" xfId="6"/>
    <cellStyle name="표준 3" xfId="7"/>
    <cellStyle name="쉼표 4" xfId="8"/>
    <cellStyle name="백분율 4" xfId="9"/>
    <cellStyle name="통화 2" xfId="10"/>
    <cellStyle name="하이퍼링크 2" xfId="11"/>
    <cellStyle name="쉼표 3" xfId="12"/>
    <cellStyle name="Normal 10 2" xfId="13"/>
    <cellStyle name="백분율 3" xfId="14"/>
    <cellStyle name="Normal 10" xfId="15"/>
  </cellStyles>
  <dxfs count="4">
    <dxf>
      <font>
        <name val="Arial"/>
        <strike val="0"/>
        <outline val="0"/>
        <shadow val="0"/>
        <condense val="0"/>
        <color rgb="FF002060"/>
        <extend val="0"/>
        <sz val="11"/>
        <vertAlign val="baseline"/>
      </font>
      <numFmt numFmtId="177" formatCode="0.0%"/>
      <fill>
        <patternFill patternType="solid">
          <fgColor indexed="64"/>
          <bgColor theme="0"/>
        </patternFill>
      </fill>
      <alignment horizontal="general" vertical="bottom"/>
      <border>
        <left style="medium">
          <color indexed="64"/>
        </left>
        <right/>
        <top/>
        <bottom/>
        <vertical/>
        <horizontal/>
      </border>
    </dxf>
    <dxf>
      <font>
        <name val="Arial"/>
        <strike val="0"/>
        <outline val="0"/>
        <shadow val="0"/>
        <condense val="0"/>
        <color rgb="FF002060"/>
        <extend val="0"/>
        <sz val="11"/>
        <vertAlign val="baseline"/>
      </font>
      <numFmt numFmtId="177" formatCode="0.0%"/>
      <fill>
        <patternFill patternType="solid">
          <fgColor indexed="64"/>
          <bgColor theme="0"/>
        </patternFill>
      </fill>
      <alignment horizontal="general" vertical="bottom"/>
      <border>
        <left style="medium">
          <color indexed="64"/>
        </left>
        <right/>
        <top/>
        <bottom/>
        <vertical/>
        <horizontal/>
      </border>
    </dxf>
    <dxf>
      <font>
        <name val="Arial"/>
        <strike val="0"/>
        <outline val="0"/>
        <shadow val="0"/>
        <condense val="0"/>
        <color theme="4" tint="-0.249977111117893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general" vertical="bottom"/>
      <border>
        <left style="medium">
          <color indexed="64"/>
        </left>
        <right/>
        <top/>
        <bottom/>
        <vertical/>
        <horizontal/>
      </border>
    </dxf>
    <dxf>
      <font>
        <name val="Arial"/>
        <strike val="0"/>
        <outline val="0"/>
        <shadow val="0"/>
        <condense val="0"/>
        <color theme="4" tint="-0.249977111117893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general" vertical="bottom"/>
      <border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externalLink" Target="/xl/externalLinks/externalLink2.xml" Id="rId18" /><Relationship Type="http://schemas.openxmlformats.org/officeDocument/2006/relationships/externalLink" Target="/xl/externalLinks/externalLink3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Capacity</a:t>
            </a:r>
            <a:r>
              <a:rPr lang="en-US" altLang="ko-KR" baseline="0"/>
              <a:t xml:space="preserve"> &amp; Peak Hour Passengers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Financial!$C$5</f>
              <strCache>
                <ptCount val="1"/>
                <pt idx="0">
                  <v>Peak Hour Passengers(ADPM)(Cailbrate)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Financial!$E$5:$AM$5</f>
              <numCache>
                <formatCode>_(* #,##0_);_(* \(#,##0\);_(* "-"??_);_(@_)</formatCode>
                <ptCount val="32"/>
                <pt idx="0">
                  <v>11744.4376008139</v>
                </pt>
                <pt idx="1">
                  <v>12321.04080045884</v>
                </pt>
                <pt idx="2">
                  <v>2241.099347714957</v>
                </pt>
                <pt idx="3">
                  <v>1885.582749222486</v>
                </pt>
                <pt idx="4">
                  <v>5887.243178518674</v>
                </pt>
                <pt idx="5">
                  <v>10095.10533258115</v>
                </pt>
                <pt idx="6">
                  <v>11080.1364503243</v>
                </pt>
                <pt idx="7">
                  <v>11802.80662118271</v>
                </pt>
                <pt idx="8">
                  <v>12330.8517214519</v>
                </pt>
                <pt idx="9">
                  <v>12706.48991563216</v>
                </pt>
                <pt idx="10">
                  <v>12950.02215287379</v>
                </pt>
                <pt idx="11">
                  <v>13207.70664037043</v>
                </pt>
                <pt idx="12">
                  <v>13476.5865974445</v>
                </pt>
                <pt idx="13">
                  <v>13754.0451129727</v>
                </pt>
                <pt idx="14">
                  <v>14038.8580490922</v>
                </pt>
                <pt idx="15">
                  <v>14331.22623421442</v>
                </pt>
                <pt idx="16">
                  <v>14620.44716523837</v>
                </pt>
                <pt idx="17">
                  <v>14906.14120882781</v>
                </pt>
                <pt idx="18">
                  <v>15187.64134280255</v>
                </pt>
                <pt idx="19">
                  <v>15468.60531411528</v>
                </pt>
                <pt idx="20">
                  <v>15746.55031065141</v>
                </pt>
                <pt idx="21">
                  <v>16022.70641126859</v>
                </pt>
                <pt idx="22">
                  <v>16298.19706316895</v>
                </pt>
                <pt idx="23">
                  <v>16576.35132264655</v>
                </pt>
                <pt idx="24">
                  <v>16856.90369422099</v>
                </pt>
                <pt idx="25">
                  <v>17140.59179795026</v>
                </pt>
                <pt idx="26">
                  <v>17427.59318704443</v>
                </pt>
                <pt idx="27">
                  <v>17718.22826971702</v>
                </pt>
                <pt idx="28">
                  <v>18011.63151711892</v>
                </pt>
                <pt idx="29">
                  <v>18307.76075018103</v>
                </pt>
                <pt idx="30">
                  <v>18606.00038311038</v>
                </pt>
                <pt idx="31">
                  <v>18906.73810245834</v>
                </pt>
              </numCache>
            </numRef>
          </val>
          <smooth val="0"/>
        </ser>
        <ser>
          <idx val="1"/>
          <order val="1"/>
          <tx>
            <strRef>
              <f>Financial!$C$15</f>
              <strCache>
                <ptCount val="1"/>
                <pt idx="0">
                  <v>Peak Hour Capacity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Financial!$E$15:$AM$15</f>
              <numCache>
                <formatCode>_(* #,##0_);_(* \(#,##0\);_(* "-"??_);_(@_)</formatCode>
                <ptCount val="32"/>
                <pt idx="0">
                  <v>13553.14488050472</v>
                </pt>
                <pt idx="1">
                  <v>13553.14488050472</v>
                </pt>
                <pt idx="2">
                  <v>13553.14488050472</v>
                </pt>
                <pt idx="3">
                  <v>11104.61586583927</v>
                </pt>
                <pt idx="4">
                  <v>11104.61586583927</v>
                </pt>
                <pt idx="5">
                  <v>11104.61586583927</v>
                </pt>
                <pt idx="6">
                  <v>13563.93689359709</v>
                </pt>
                <pt idx="7">
                  <v>13563.93689359709</v>
                </pt>
                <pt idx="8">
                  <v>13563.93689359709</v>
                </pt>
                <pt idx="9">
                  <v>14528.47730440748</v>
                </pt>
                <pt idx="10">
                  <v>14528.47730440748</v>
                </pt>
                <pt idx="11">
                  <v>14528.47730440748</v>
                </pt>
                <pt idx="12">
                  <v>15442.74385400142</v>
                </pt>
                <pt idx="13">
                  <v>15442.74385400142</v>
                </pt>
                <pt idx="14">
                  <v>15442.74385400142</v>
                </pt>
                <pt idx="15">
                  <v>16396.75532971059</v>
                </pt>
                <pt idx="16">
                  <v>16396.75532971059</v>
                </pt>
                <pt idx="17">
                  <v>16396.75532971059</v>
                </pt>
                <pt idx="18">
                  <v>17321.20534171656</v>
                </pt>
                <pt idx="19">
                  <v>17321.20534171656</v>
                </pt>
                <pt idx="20">
                  <v>17321.20534171656</v>
                </pt>
                <pt idx="21">
                  <v>18233.98645491121</v>
                </pt>
                <pt idx="22">
                  <v>18233.98645491121</v>
                </pt>
                <pt idx="23">
                  <v>18233.98645491121</v>
                </pt>
                <pt idx="24">
                  <v>19170.35250574887</v>
                </pt>
                <pt idx="25">
                  <v>19170.35250574887</v>
                </pt>
                <pt idx="26">
                  <v>19170.35250574887</v>
                </pt>
                <pt idx="27">
                  <v>20138.53682519914</v>
                </pt>
                <pt idx="28">
                  <v>20138.53682519914</v>
                </pt>
                <pt idx="29">
                  <v>20138.53682519914</v>
                </pt>
                <pt idx="30">
                  <v>20797.41191270418</v>
                </pt>
                <pt idx="31">
                  <v>20797.41191270418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Annual Passengers(Raw &amp; Calibrate)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Financial!$C$2</f>
              <strCache>
                <ptCount val="1"/>
                <pt idx="0">
                  <v>Annual Passengers(Raw)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Financial!$E$2:$AM$2</f>
              <numCache>
                <formatCode>_(* #,##0_);_(* \(#,##0\);_(* "-"??_);_(@_)</formatCode>
                <ptCount val="32"/>
                <pt idx="0">
                  <v>42601130.00000001</v>
                </pt>
                <pt idx="1">
                  <v>44344738.99999999</v>
                </pt>
                <pt idx="2">
                  <v>3589842.355885666</v>
                </pt>
                <pt idx="3">
                  <v>5222073.745485025</v>
                </pt>
                <pt idx="4">
                  <v>15408349.23967752</v>
                </pt>
                <pt idx="5">
                  <v>32705994.99999999</v>
                </pt>
                <pt idx="6">
                  <v>39807651</v>
                </pt>
                <pt idx="7">
                  <v>42880948</v>
                </pt>
                <pt idx="8">
                  <v>45240742</v>
                </pt>
                <pt idx="9">
                  <v>46933333</v>
                </pt>
                <pt idx="10">
                  <v>48036692</v>
                </pt>
                <pt idx="11">
                  <v>49209240</v>
                </pt>
                <pt idx="12">
                  <v>50438205</v>
                </pt>
                <pt idx="13">
                  <v>51712150</v>
                </pt>
                <pt idx="14">
                  <v>53025863</v>
                </pt>
                <pt idx="15">
                  <v>54380648</v>
                </pt>
                <pt idx="16">
                  <v>55726955</v>
                </pt>
                <pt idx="17">
                  <v>57062715</v>
                </pt>
                <pt idx="18">
                  <v>58384488</v>
                </pt>
                <pt idx="19">
                  <v>59709227</v>
                </pt>
                <pt idx="20">
                  <v>61025046</v>
                </pt>
                <pt idx="21">
                  <v>62337559</v>
                </pt>
                <pt idx="22">
                  <v>63651968</v>
                </pt>
                <pt idx="23">
                  <v>64984144</v>
                </pt>
                <pt idx="24">
                  <v>66332887</v>
                </pt>
                <pt idx="25">
                  <v>67701827</v>
                </pt>
                <pt idx="26">
                  <v>69091929</v>
                </pt>
                <pt idx="27">
                  <v>70504866</v>
                </pt>
                <pt idx="28">
                  <v>71936536</v>
                </pt>
                <pt idx="29">
                  <v>73386814</v>
                </pt>
                <pt idx="30">
                  <v>74852748</v>
                </pt>
                <pt idx="31">
                  <v>76336300</v>
                </pt>
              </numCache>
            </numRef>
          </val>
          <smooth val="0"/>
        </ser>
        <ser>
          <idx val="1"/>
          <order val="1"/>
          <tx>
            <strRef>
              <f>Financial!$C$13</f>
              <strCache>
                <ptCount val="1"/>
                <pt idx="0">
                  <v>Annual Passengers(Calibrate)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Financial!$E$13:$AM$13</f>
              <numCache>
                <formatCode>_(* #,##0_);_(* \(#,##0\);_(* "-"??_);_(@_)</formatCode>
                <ptCount val="32"/>
                <pt idx="0">
                  <v>42601130.00000001</v>
                </pt>
                <pt idx="1">
                  <v>44344738.99999999</v>
                </pt>
                <pt idx="2">
                  <v>3589842.355885666</v>
                </pt>
                <pt idx="3">
                  <v>5222073.745485025</v>
                </pt>
                <pt idx="4">
                  <v>15408349.23967752</v>
                </pt>
                <pt idx="5">
                  <v>32705994.99999999</v>
                </pt>
                <pt idx="6">
                  <v>39807651</v>
                </pt>
                <pt idx="7">
                  <v>42880948</v>
                </pt>
                <pt idx="8">
                  <v>45240742</v>
                </pt>
                <pt idx="9">
                  <v>46933333</v>
                </pt>
                <pt idx="10">
                  <v>48036692</v>
                </pt>
                <pt idx="11">
                  <v>49209240</v>
                </pt>
                <pt idx="12">
                  <v>50438205</v>
                </pt>
                <pt idx="13">
                  <v>51712150</v>
                </pt>
                <pt idx="14">
                  <v>53025863</v>
                </pt>
                <pt idx="15">
                  <v>54380648</v>
                </pt>
                <pt idx="16">
                  <v>55726955</v>
                </pt>
                <pt idx="17">
                  <v>57062715</v>
                </pt>
                <pt idx="18">
                  <v>58384488</v>
                </pt>
                <pt idx="19">
                  <v>59709227</v>
                </pt>
                <pt idx="20">
                  <v>61025046</v>
                </pt>
                <pt idx="21">
                  <v>62337559</v>
                </pt>
                <pt idx="22">
                  <v>63651968</v>
                </pt>
                <pt idx="23">
                  <v>64984143.99999999</v>
                </pt>
                <pt idx="24">
                  <v>66332887</v>
                </pt>
                <pt idx="25">
                  <v>67701827</v>
                </pt>
                <pt idx="26">
                  <v>69091929</v>
                </pt>
                <pt idx="27">
                  <v>70504866</v>
                </pt>
                <pt idx="28">
                  <v>71936536</v>
                </pt>
                <pt idx="29">
                  <v>73386814</v>
                </pt>
                <pt idx="30">
                  <v>74852748</v>
                </pt>
                <pt idx="31">
                  <v>76336300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Operating Revenue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Financial!$C$48</f>
              <strCache>
                <ptCount val="1"/>
                <pt idx="0">
                  <v xml:space="preserve">     Operating aeronautical revenue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Financial!$E$48:$AM$48</f>
              <numCache>
                <formatCode>_("$"* #,##0_);_("$"* \(#,##0\);_("$"* "-"??_);_(@_)</formatCode>
                <ptCount val="32"/>
                <pt idx="0">
                  <v>305080123.286147</v>
                </pt>
                <pt idx="1">
                  <v>317566657.0631344</v>
                </pt>
                <pt idx="2">
                  <v>25707992.92205233</v>
                </pt>
                <pt idx="3">
                  <v>37396916.5156399</v>
                </pt>
                <pt idx="4">
                  <v>110344046.8756774</v>
                </pt>
                <pt idx="5">
                  <v>234217941.796288</v>
                </pt>
                <pt idx="6">
                  <v>285075139.4343744</v>
                </pt>
                <pt idx="7">
                  <v>307083988.2056381</v>
                </pt>
                <pt idx="8">
                  <v>323983217.0394721</v>
                </pt>
                <pt idx="9">
                  <v>336104394.8334184</v>
                </pt>
                <pt idx="10">
                  <v>344005896.5013056</v>
                </pt>
                <pt idx="11">
                  <v>352402882.4122175</v>
                </pt>
                <pt idx="12">
                  <v>361203888.2473763</v>
                </pt>
                <pt idx="13">
                  <v>370327010.0439054</v>
                </pt>
                <pt idx="14">
                  <v>379734923.0265567</v>
                </pt>
                <pt idx="15">
                  <v>389436965.5504574</v>
                </pt>
                <pt idx="16">
                  <v>399078294.4434</v>
                </pt>
                <pt idx="17">
                  <v>408644092.9440666</v>
                </pt>
                <pt idx="18">
                  <v>418109726.1278883</v>
                </pt>
                <pt idx="19">
                  <v>427596599.7728354</v>
                </pt>
                <pt idx="20">
                  <v>437019594.4854699</v>
                </pt>
                <pt idx="21">
                  <v>446418913.8897831</v>
                </pt>
                <pt idx="22">
                  <v>455831811.1478705</v>
                </pt>
                <pt idx="23">
                  <v>465371943.4945675</v>
                </pt>
                <pt idx="24">
                  <v>475030717.3515363</v>
                </pt>
                <pt idx="25">
                  <v>484834128.2932492</v>
                </pt>
                <pt idx="26">
                  <v>494789086.9889534</v>
                </pt>
                <pt idx="27">
                  <v>504907574.3191147</v>
                </pt>
                <pt idx="28">
                  <v>515160214.5684479</v>
                </pt>
                <pt idx="29">
                  <v>525546112.5725428</v>
                </pt>
                <pt idx="30">
                  <v>536044128.1286879</v>
                </pt>
                <pt idx="31">
                  <v>546668311.7374656</v>
                </pt>
              </numCache>
            </numRef>
          </val>
        </ser>
        <ser>
          <idx val="1"/>
          <order val="1"/>
          <tx>
            <strRef>
              <f>Financial!$C$49</f>
              <strCache>
                <ptCount val="1"/>
                <pt idx="0">
                  <v xml:space="preserve">     Operating non-aeronautical revenue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Financial!$E$49:$AM$49</f>
              <numCache>
                <formatCode>_("$"* #,##0_);_("$"* \(#,##0\);_("$"* "-"??_);_(@_)</formatCode>
                <ptCount val="32"/>
                <pt idx="0">
                  <v>319443830.7107162</v>
                </pt>
                <pt idx="1">
                  <v>332518252.4037952</v>
                </pt>
                <pt idx="2">
                  <v>26918370.32988794</v>
                </pt>
                <pt idx="3">
                  <v>39157628.95283749</v>
                </pt>
                <pt idx="4">
                  <v>115539238.1857274</v>
                </pt>
                <pt idx="5">
                  <v>245245333.398563</v>
                </pt>
                <pt idx="6">
                  <v>298496977.1232657</v>
                </pt>
                <pt idx="7">
                  <v>321542041.1061167</v>
                </pt>
                <pt idx="8">
                  <v>339236915.2807727</v>
                </pt>
                <pt idx="9">
                  <v>351928779.3901633</v>
                </pt>
                <pt idx="10">
                  <v>360202297.6186503</v>
                </pt>
                <pt idx="11">
                  <v>368994628.3575811</v>
                </pt>
                <pt idx="12">
                  <v>378210000.9875888</v>
                </pt>
                <pt idx="13">
                  <v>387762655.3635352</v>
                </pt>
                <pt idx="14">
                  <v>397613509.3942726</v>
                </pt>
                <pt idx="15">
                  <v>407772341.1010705</v>
                </pt>
                <pt idx="16">
                  <v>417867600.6726511</v>
                </pt>
                <pt idx="17">
                  <v>427883773.74858</v>
                </pt>
                <pt idx="18">
                  <v>437795065.5488209</v>
                </pt>
                <pt idx="19">
                  <v>447728597.8483604</v>
                </pt>
                <pt idx="20">
                  <v>457595243.6833874</v>
                </pt>
                <pt idx="21">
                  <v>467437099.5350424</v>
                </pt>
                <pt idx="22">
                  <v>477293172.5096475</v>
                </pt>
                <pt idx="23">
                  <v>487282471.0240502</v>
                </pt>
                <pt idx="24">
                  <v>497395996.8991683</v>
                </pt>
                <pt idx="25">
                  <v>507660969.6267257</v>
                </pt>
                <pt idx="26">
                  <v>518084625.2424013</v>
                </pt>
                <pt idx="27">
                  <v>528679508.7075326</v>
                </pt>
                <pt idx="28">
                  <v>539414861.2466228</v>
                </pt>
                <pt idx="29">
                  <v>550289745.5493507</v>
                </pt>
                <pt idx="30">
                  <v>561282026.095174</v>
                </pt>
                <pt idx="31">
                  <v>572406414.9068919</v>
                </pt>
              </numCache>
            </numRef>
          </val>
        </ser>
        <ser>
          <idx val="2"/>
          <order val="2"/>
          <tx>
            <strRef>
              <f>Financial!$C$50</f>
              <strCache>
                <ptCount val="1"/>
                <pt idx="0">
                  <v xml:space="preserve">   Non-operating revenue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Financial!$E$50:$AM$50</f>
              <numCache>
                <formatCode>_("$"* #,##0_);_("$"* \(#,##0\);_("$"* "-"??_);_(@_)</formatCode>
                <ptCount val="32"/>
                <pt idx="0">
                  <v>33463778.71797596</v>
                </pt>
                <pt idx="1">
                  <v>34833407.78055413</v>
                </pt>
                <pt idx="2">
                  <v>2819870.980647119</v>
                </pt>
                <pt idx="3">
                  <v>4102011.384859105</v>
                </pt>
                <pt idx="4">
                  <v>12103472.12306015</v>
                </pt>
                <pt idx="5">
                  <v>25691012.8776215</v>
                </pt>
                <pt idx="6">
                  <v>31269462.20314847</v>
                </pt>
                <pt idx="7">
                  <v>33683579.63953148</v>
                </pt>
                <pt idx="8">
                  <v>35537230.5693544</v>
                </pt>
                <pt idx="9">
                  <v>36866784.28504311</v>
                </pt>
                <pt idx="10">
                  <v>37733488.08896773</v>
                </pt>
                <pt idx="11">
                  <v>38654540.8124097</v>
                </pt>
                <pt idx="12">
                  <v>39619909.87215383</v>
                </pt>
                <pt idx="13">
                  <v>40620611.34600843</v>
                </pt>
                <pt idx="14">
                  <v>41652551.13565552</v>
                </pt>
                <pt idx="15">
                  <v>42716753.55118847</v>
                </pt>
                <pt idx="16">
                  <v>43774296.38008672</v>
                </pt>
                <pt idx="17">
                  <v>44823554.3941423</v>
                </pt>
                <pt idx="18">
                  <v>45861825.42562421</v>
                </pt>
                <pt idx="19">
                  <v>46902426.29126024</v>
                </pt>
                <pt idx="20">
                  <v>47936020.37312869</v>
                </pt>
                <pt idx="21">
                  <v>48967017.54612543</v>
                </pt>
                <pt idx="22">
                  <v>49999504.05342972</v>
                </pt>
                <pt idx="23">
                  <v>51045946.78575626</v>
                </pt>
                <pt idx="24">
                  <v>52105403.12645472</v>
                </pt>
                <pt idx="25">
                  <v>53180724.49089237</v>
                </pt>
                <pt idx="26">
                  <v>54272668.89995889</v>
                </pt>
                <pt idx="27">
                  <v>55382550.51836763</v>
                </pt>
                <pt idx="28">
                  <v>56507147.16820214</v>
                </pt>
                <pt idx="29">
                  <v>57646360.66022802</v>
                </pt>
                <pt idx="30">
                  <v>58797872.15748543</v>
                </pt>
                <pt idx="31">
                  <v>59963222.83819767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2007248079"/>
        <axId val="2007262479"/>
      </bar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 OPEX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Financial!$C$56</f>
              <strCache>
                <ptCount val="1"/>
                <pt idx="0">
                  <v xml:space="preserve">    Fixed Expenses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Financial!$E$56:$AM$56</f>
              <numCache>
                <formatCode>_("$"* #,##0_);_("$"* \(#,##0\);_("$"* "-"??_);_(@_)</formatCode>
                <ptCount val="32"/>
                <pt idx="0">
                  <v>99425637.50629845</v>
                </pt>
                <pt idx="1">
                  <v>94246127.75100054</v>
                </pt>
                <pt idx="2">
                  <v>90007687.38336863</v>
                </pt>
                <pt idx="3">
                  <v>103682521.7445203</v>
                </pt>
                <pt idx="4">
                  <v>128939563.5614218</v>
                </pt>
                <pt idx="5">
                  <v>144181240.7986014</v>
                </pt>
                <pt idx="6">
                  <v>179836614.0403343</v>
                </pt>
                <pt idx="7">
                  <v>184865412.0045858</v>
                </pt>
                <pt idx="8">
                  <v>185939202.4962054</v>
                </pt>
                <pt idx="9">
                  <v>199374709.0686632</v>
                </pt>
                <pt idx="10">
                  <v>201828083.5751149</v>
                </pt>
                <pt idx="11">
                  <v>201896864.3370364</v>
                </pt>
                <pt idx="12">
                  <v>214812444.8076664</v>
                </pt>
                <pt idx="13">
                  <v>217553459.8007503</v>
                </pt>
                <pt idx="14">
                  <v>217783110.6011378</v>
                </pt>
                <pt idx="15">
                  <v>231479027.2193985</v>
                </pt>
                <pt idx="16">
                  <v>234287100.0085209</v>
                </pt>
                <pt idx="17">
                  <v>234509476.293315</v>
                </pt>
                <pt idx="18">
                  <v>247938936.582184</v>
                </pt>
                <pt idx="19">
                  <v>250714145.0629894</v>
                </pt>
                <pt idx="20">
                  <v>250849909.6762088</v>
                </pt>
                <pt idx="21">
                  <v>264249456.3211124</v>
                </pt>
                <pt idx="22">
                  <v>267053542.8404767</v>
                </pt>
                <pt idx="23">
                  <v>267155709.9356018</v>
                </pt>
                <pt idx="24">
                  <v>281059051.1729229</v>
                </pt>
                <pt idx="25">
                  <v>283984500.5670813</v>
                </pt>
                <pt idx="26">
                  <v>285047208.3087193</v>
                </pt>
                <pt idx="27">
                  <v>300600610.0768674</v>
                </pt>
                <pt idx="28">
                  <v>302590969.0522392</v>
                </pt>
                <pt idx="29">
                  <v>303942279.5778919</v>
                </pt>
                <pt idx="30">
                  <v>313624790.4040521</v>
                </pt>
                <pt idx="31">
                  <v>316702253.2970886</v>
                </pt>
              </numCache>
            </numRef>
          </val>
        </ser>
        <ser>
          <idx val="1"/>
          <order val="1"/>
          <tx>
            <strRef>
              <f>Financial!$C$57</f>
              <strCache>
                <ptCount val="1"/>
                <pt idx="0">
                  <v xml:space="preserve">    Variable-Costs 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Financial!$E$57:$AM$57</f>
              <numCache>
                <formatCode>_("$"* #,##0_);_("$"* \(#,##0\);_("$"* "-"??_);_(@_)</formatCode>
                <ptCount val="32"/>
                <pt idx="0">
                  <v>144607557.4625581</v>
                </pt>
                <pt idx="1">
                  <v>150526157.2428862</v>
                </pt>
                <pt idx="2">
                  <v>12185553.17101356</v>
                </pt>
                <pt idx="3">
                  <v>17726086.82501947</v>
                </pt>
                <pt idx="4">
                  <v>52302925.95712436</v>
                </pt>
                <pt idx="5">
                  <v>111018981.2179309</v>
                </pt>
                <pt idx="6">
                  <v>135125222.7213681</v>
                </pt>
                <pt idx="7">
                  <v>145557386.6692964</v>
                </pt>
                <pt idx="8">
                  <v>153567597.8175641</v>
                </pt>
                <pt idx="9">
                  <v>159313019.3660795</v>
                </pt>
                <pt idx="10">
                  <v>163058320.2535051</v>
                </pt>
                <pt idx="11">
                  <v>167038479.9884137</v>
                </pt>
                <pt idx="12">
                  <v>171210144.6099149</v>
                </pt>
                <pt idx="13">
                  <v>175534491.752623</v>
                </pt>
                <pt idx="14">
                  <v>179993829.5245744</v>
                </pt>
                <pt idx="15">
                  <v>184592584.2932134</v>
                </pt>
                <pt idx="16">
                  <v>189162560.884556</v>
                </pt>
                <pt idx="17">
                  <v>193696736.174183</v>
                </pt>
                <pt idx="18">
                  <v>198183433.2418419</v>
                </pt>
                <pt idx="19">
                  <v>202680198.258765</v>
                </pt>
                <pt idx="20">
                  <v>207146684.7499174</v>
                </pt>
                <pt idx="21">
                  <v>211601949.1775946</v>
                </pt>
                <pt idx="22">
                  <v>216063649.4892249</v>
                </pt>
                <pt idx="23">
                  <v>220585659.0572866</v>
                </pt>
                <pt idx="24">
                  <v>225163904.5375057</v>
                </pt>
                <pt idx="25">
                  <v>229810707.7963111</v>
                </pt>
                <pt idx="26">
                  <v>234529344.4813901</v>
                </pt>
                <pt idx="27">
                  <v>239325493.5135512</v>
                </pt>
                <pt idx="28">
                  <v>244185230.8442845</v>
                </pt>
                <pt idx="29">
                  <v>249108132.1668946</v>
                </pt>
                <pt idx="30">
                  <v>254084177.0544673</v>
                </pt>
                <pt idx="31">
                  <v>259120025.4248905</v>
                </pt>
              </numCache>
            </numRef>
          </val>
        </ser>
        <ser>
          <idx val="2"/>
          <order val="2"/>
          <tx>
            <strRef>
              <f>Financial!$C$58</f>
              <strCache>
                <ptCount val="1"/>
                <pt idx="0">
                  <v xml:space="preserve"> Depreciation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Financial!$E$58:$AM$58</f>
              <numCache>
                <formatCode>_("$"* #,##0_);_("$"* \(#,##0\);_("$"* "-"??_);_(@_)</formatCode>
                <ptCount val="32"/>
                <pt idx="0">
                  <v>33882862.2012618</v>
                </pt>
                <pt idx="1">
                  <v>33882862.2012618</v>
                </pt>
                <pt idx="2">
                  <v>33882862.2012618</v>
                </pt>
                <pt idx="3">
                  <v>33882862.2012618</v>
                </pt>
                <pt idx="4">
                  <v>33882862.2012618</v>
                </pt>
                <pt idx="5">
                  <v>33882862.2012618</v>
                </pt>
                <pt idx="6">
                  <v>40031164.77065635</v>
                </pt>
                <pt idx="7">
                  <v>40031164.77065635</v>
                </pt>
                <pt idx="8">
                  <v>40031164.77065635</v>
                </pt>
                <pt idx="9">
                  <v>42442515.79768232</v>
                </pt>
                <pt idx="10">
                  <v>42442515.79768232</v>
                </pt>
                <pt idx="11">
                  <v>42442515.79768232</v>
                </pt>
                <pt idx="12">
                  <v>44728182.17166717</v>
                </pt>
                <pt idx="13">
                  <v>44728182.17166717</v>
                </pt>
                <pt idx="14">
                  <v>44728182.17166717</v>
                </pt>
                <pt idx="15">
                  <v>47113210.86094011</v>
                </pt>
                <pt idx="16">
                  <v>47113210.86094011</v>
                </pt>
                <pt idx="17">
                  <v>47113210.86094011</v>
                </pt>
                <pt idx="18">
                  <v>49424335.89095502</v>
                </pt>
                <pt idx="19">
                  <v>49424335.89095502</v>
                </pt>
                <pt idx="20">
                  <v>15541473.68969321</v>
                </pt>
                <pt idx="21">
                  <v>17823426.47267986</v>
                </pt>
                <pt idx="22">
                  <v>17823426.47267986</v>
                </pt>
                <pt idx="23">
                  <v>17823426.47267986</v>
                </pt>
                <pt idx="24">
                  <v>20164341.59977401</v>
                </pt>
                <pt idx="25">
                  <v>20164341.59977401</v>
                </pt>
                <pt idx="26">
                  <v>14016039.03037946</v>
                </pt>
                <pt idx="27">
                  <v>16436499.82900512</v>
                </pt>
                <pt idx="28">
                  <v>16436499.82900512</v>
                </pt>
                <pt idx="29">
                  <v>14025148.80197915</v>
                </pt>
                <pt idx="30">
                  <v>15672336.52074174</v>
                </pt>
                <pt idx="31">
                  <v>15672336.52074174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2007248079"/>
        <axId val="2007262479"/>
      </bar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Net</a:t>
            </a:r>
            <a:r>
              <a:rPr lang="en-US" altLang="ko-KR" baseline="0"/>
              <a:t xml:space="preserve"> Income(%) &amp; EBITDA(%)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Financial!$C$70</f>
              <strCache>
                <ptCount val="1"/>
                <pt idx="0">
                  <v>NI %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Financial!$E$70:$AM$70</f>
              <numCache>
                <formatCode>0%</formatCode>
                <ptCount val="32"/>
                <pt idx="0">
                  <v>0.4610124556337881</v>
                </pt>
                <pt idx="1">
                  <v>0.473477972300586</v>
                </pt>
                <pt idx="2">
                  <v>-1.176287185615812</v>
                </pt>
                <pt idx="3">
                  <v>-0.7491608059075301</v>
                </pt>
                <pt idx="4">
                  <v>0.07383740414642134</v>
                </pt>
                <pt idx="5">
                  <v>0.3407674984618688</v>
                </pt>
                <pt idx="6">
                  <v>0.3369356740646564</v>
                </pt>
                <pt idx="7">
                  <v>0.3514484966841521</v>
                </pt>
                <pt idx="8">
                  <v>0.3644451304112752</v>
                </pt>
                <pt idx="9">
                  <v>0.3563236118158594</v>
                </pt>
                <pt idx="10">
                  <v>0.3598307204836619</v>
                </pt>
                <pt idx="11">
                  <v>0.3660572359328311</v>
                </pt>
                <pt idx="12">
                  <v>0.3567362832431911</v>
                </pt>
                <pt idx="13">
                  <v>0.360579452656308</v>
                </pt>
                <pt idx="14">
                  <v>0.3668858707622796</v>
                </pt>
                <pt idx="15">
                  <v>0.3579793561718555</v>
                </pt>
                <pt idx="16">
                  <v>0.3618005698836845</v>
                </pt>
                <pt idx="17">
                  <v>0.3677407109720481</v>
                </pt>
                <pt idx="18">
                  <v>0.3595820947018764</v>
                </pt>
                <pt idx="19">
                  <v>0.3630452472670454</v>
                </pt>
                <pt idx="20">
                  <v>0.3973190719068784</v>
                </pt>
                <pt idx="21">
                  <v>0.3890660559104898</v>
                </pt>
                <pt idx="22">
                  <v>0.391639410816972</v>
                </pt>
                <pt idx="23">
                  <v>0.396325106582694</v>
                </pt>
                <pt idx="24">
                  <v>0.3882738757589619</v>
                </pt>
                <pt idx="25">
                  <v>0.3908058398213508</v>
                </pt>
                <pt idx="26">
                  <v>0.3993137576842183</v>
                </pt>
                <pt idx="27">
                  <v>0.3906158730209344</v>
                </pt>
                <pt idx="28">
                  <v>0.393831176086401</v>
                </pt>
                <pt idx="29">
                  <v>0.399131560329529</v>
                </pt>
                <pt idx="30">
                  <v>0.3956992221272029</v>
                </pt>
                <pt idx="31">
                  <v>0.3980515365072322</v>
                </pt>
              </numCache>
            </numRef>
          </val>
          <smooth val="0"/>
        </ser>
        <ser>
          <idx val="1"/>
          <order val="1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2"/>
          <tx>
            <strRef>
              <f>Financial!$C$73</f>
              <strCache>
                <ptCount val="1"/>
                <pt idx="0">
                  <v>EBITDA Margin %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Financial!$E$73:$AM$73</f>
              <numCache>
                <formatCode>0%</formatCode>
                <ptCount val="32"/>
                <pt idx="0">
                  <v>0.6291219686391685</v>
                </pt>
                <pt idx="1">
                  <v>0.6426255820145595</v>
                </pt>
                <pt idx="2">
                  <v>-0.8431051624840595</v>
                </pt>
                <pt idx="3">
                  <v>-0.5052540463673106</v>
                </pt>
                <pt idx="4">
                  <v>0.2384345597092865</v>
                </pt>
                <pt idx="5">
                  <v>0.4948073726340026</v>
                </pt>
                <pt idx="6">
                  <v>0.4877349749239355</v>
                </pt>
                <pt idx="7">
                  <v>0.5011052320423374</v>
                </pt>
                <pt idx="8">
                  <v>0.5141277668834953</v>
                </pt>
                <pt idx="9">
                  <v>0.5051900276381723</v>
                </pt>
                <pt idx="10">
                  <v>0.5082006947739169</v>
                </pt>
                <pt idx="11">
                  <v>0.51459200253794</v>
                </pt>
                <pt idx="12">
                  <v>0.5044854409911138</v>
                </pt>
                <pt idx="13">
                  <v>0.5078466335112475</v>
                </pt>
                <pt idx="14">
                  <v>0.5143144536916441</v>
                </pt>
                <pt idx="15">
                  <v>0.5046330489945831</v>
                </pt>
                <pt idx="16">
                  <v>0.5080286659047466</v>
                </pt>
                <pt idx="17">
                  <v>0.5141481567710192</v>
                </pt>
                <pt idx="18">
                  <v>0.505279568612153</v>
                </pt>
                <pt idx="19">
                  <v>0.5083704591299538</v>
                </pt>
                <pt idx="20">
                  <v>0.5140881892202694</v>
                </pt>
                <pt idx="21">
                  <v>0.5057747995300459</v>
                </pt>
                <pt idx="22">
                  <v>0.5085900123853442</v>
                </pt>
                <pt idx="23">
                  <v>0.5140567964337117</v>
                </pt>
                <pt idx="24">
                  <v>0.5058984026714766</v>
                </pt>
                <pt idx="25">
                  <v>0.5086477115069876</v>
                </pt>
                <pt idx="26">
                  <v>0.5131159492484144</v>
                </pt>
                <pt idx="27">
                  <v>0.5041862629054664</v>
                </pt>
                <pt idx="28">
                  <v>0.507888625534462</v>
                </pt>
                <pt idx="29">
                  <v>0.5120784405960813</v>
                </pt>
                <pt idx="30">
                  <v>0.5089549611424988</v>
                </pt>
                <pt idx="31">
                  <v>0.5116168406838046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1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Net</a:t>
            </a:r>
            <a:r>
              <a:rPr lang="en-US" altLang="ko-KR" baseline="0"/>
              <a:t xml:space="preserve"> Income &amp; EBITDA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Financial!$C$69</f>
              <strCache>
                <ptCount val="1"/>
                <pt idx="0">
                  <v xml:space="preserve"> Net Income  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Financial!$E$69:$AM$69</f>
              <numCache>
                <formatCode>_("$"* #,##0_);_("$"* \(#,##0\);_("$"* "-"??_);_(@_)</formatCode>
                <ptCount val="32"/>
                <pt idx="0">
                  <v>303340540.4357766</v>
                </pt>
                <pt idx="1">
                  <v>324293736.0418681</v>
                </pt>
                <pt idx="2">
                  <v>-65220694.81844529</v>
                </pt>
                <pt idx="3">
                  <v>-60424731.13397209</v>
                </pt>
                <pt idx="4">
                  <v>17572324.37172558</v>
                </pt>
                <pt idx="5">
                  <v>172140163.0837427</v>
                </pt>
                <pt idx="6">
                  <v>207162061.7827438</v>
                </pt>
                <pt idx="7">
                  <v>232767716.4053982</v>
                </pt>
                <pt idx="8">
                  <v>254658718.2441387</v>
                </pt>
                <pt idx="9">
                  <v>258298971.4209599</v>
                </pt>
                <pt idx="10">
                  <v>266973410.0660971</v>
                </pt>
                <pt idx="11">
                  <v>278222553.1672608</v>
                </pt>
                <pt idx="12">
                  <v>277909622.0142964</v>
                </pt>
                <pt idx="13">
                  <v>287998514.422727</v>
                </pt>
                <pt idx="14">
                  <v>300479889.0072844</v>
                </pt>
                <pt idx="15">
                  <v>300676190.2633315</v>
                </pt>
                <pt idx="16">
                  <v>311409055.7936967</v>
                </pt>
                <pt idx="17">
                  <v>324108798.2066807</v>
                </pt>
                <pt idx="18">
                  <v>324259129.109882</v>
                </pt>
                <pt idx="19">
                  <v>334810355.7597973</v>
                </pt>
                <pt idx="20">
                  <v>374493432.3409333</v>
                </pt>
                <pt idx="21">
                  <v>374601759.1996512</v>
                </pt>
                <pt idx="22">
                  <v>385030295.126853</v>
                </pt>
                <pt idx="23">
                  <v>397791652.6710445</v>
                </pt>
                <pt idx="24">
                  <v>397799056.0535653</v>
                </pt>
                <pt idx="25">
                  <v>408656217.9581607</v>
                </pt>
                <pt idx="26">
                  <v>426126231.4486598</v>
                </pt>
                <pt idx="27">
                  <v>425368824.1004729</v>
                </pt>
                <pt idx="28">
                  <v>437578818.6061952</v>
                </pt>
                <pt idx="29">
                  <v>452408526.5882848</v>
                </pt>
                <pt idx="30">
                  <v>457477377.9216689</v>
                </pt>
                <pt idx="31">
                  <v>469317867.3918676</v>
                </pt>
              </numCache>
            </numRef>
          </val>
          <smooth val="0"/>
        </ser>
        <ser>
          <idx val="1"/>
          <order val="1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2"/>
          <tx>
            <strRef>
              <f>Financial!$C$72</f>
              <strCache>
                <ptCount val="1"/>
                <pt idx="0">
                  <v xml:space="preserve"> EBITDA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Financial!$E$72:$AM$72</f>
              <numCache>
                <formatCode>_("$"* #,##0_);_("$"* \(#,##0\);_("$"* "-"??_);_(@_)</formatCode>
                <ptCount val="32"/>
                <pt idx="0">
                  <v>413954537.7459826</v>
                </pt>
                <pt idx="1">
                  <v>440146032.253597</v>
                </pt>
                <pt idx="2">
                  <v>-46747006.32179481</v>
                </pt>
                <pt idx="3">
                  <v>-40752051.7162033</v>
                </pt>
                <pt idx="4">
                  <v>56744267.66591878</v>
                </pt>
                <pt idx="5">
                  <v>249954066.0559402</v>
                </pt>
                <pt idx="6">
                  <v>299879741.9990861</v>
                </pt>
                <pt idx="7">
                  <v>331886810.2774041</v>
                </pt>
                <pt idx="8">
                  <v>359250562.5758297</v>
                </pt>
                <pt idx="9">
                  <v>366212230.0738822</v>
                </pt>
                <pt idx="10">
                  <v>377055278.3803037</v>
                </pt>
                <pt idx="11">
                  <v>391116707.2567583</v>
                </pt>
                <pt idx="12">
                  <v>393011209.6895376</v>
                </pt>
                <pt idx="13">
                  <v>405622325.2000759</v>
                </pt>
                <pt idx="14">
                  <v>421224043.4307727</v>
                </pt>
                <pt idx="15">
                  <v>423854448.6901045</v>
                </pt>
                <pt idx="16">
                  <v>437270530.603061</v>
                </pt>
                <pt idx="17">
                  <v>453145208.6192909</v>
                </pt>
                <pt idx="18">
                  <v>455644247.2783075</v>
                </pt>
                <pt idx="19">
                  <v>468833280.5907017</v>
                </pt>
                <pt idx="20">
                  <v>484554264.1158599</v>
                </pt>
                <pt idx="21">
                  <v>486971625.4722439</v>
                </pt>
                <pt idx="22">
                  <v>500007295.3812461</v>
                </pt>
                <pt idx="23">
                  <v>515958992.3114854</v>
                </pt>
                <pt idx="24">
                  <v>518309161.6667306</v>
                </pt>
                <pt idx="25">
                  <v>531880614.0474749</v>
                </pt>
                <pt idx="26">
                  <v>547569828.3412042</v>
                </pt>
                <pt idx="27">
                  <v>549043529.9545963</v>
                </pt>
                <pt idx="28">
                  <v>564306023.0867491</v>
                </pt>
                <pt idx="29">
                  <v>580431807.0373352</v>
                </pt>
                <pt idx="30">
                  <v>588415058.9228278</v>
                </pt>
                <pt idx="31">
                  <v>603215670.7605762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1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</a:t>
            </a:r>
            <a:r>
              <a:rPr lang="en-US" altLang="ko-KR" baseline="0"/>
              <a:t xml:space="preserve"> Assets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Financial!$C$80</f>
              <strCache>
                <ptCount val="1"/>
                <pt idx="0">
                  <v xml:space="preserve"> Total Current Assets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Financial!$E$80:$AM$80</f>
              <numCache>
                <formatCode>_(* #,##0_);_(* \(#,##0\);_(* "-"??_);_(@_)</formatCode>
                <ptCount val="32"/>
                <pt idx="0">
                  <v>97446212.72000551</v>
                </pt>
                <pt idx="1">
                  <v>441486796.7801749</v>
                </pt>
                <pt idx="2">
                  <v>278691918.0336353</v>
                </pt>
                <pt idx="3">
                  <v>220619485.8192201</v>
                </pt>
                <pt idx="4">
                  <v>271568543.6559265</v>
                </pt>
                <pt idx="5">
                  <v>495985013.6090932</v>
                </pt>
                <pt idx="6">
                  <v>744100118.7895244</v>
                </pt>
                <pt idx="7">
                  <v>1010402832.593026</v>
                </pt>
                <pt idx="8">
                  <v>1294673322.313975</v>
                </pt>
                <pt idx="9">
                  <v>1583399235.583191</v>
                </pt>
                <pt idx="10">
                  <v>1881529752.049245</v>
                </pt>
                <pt idx="11">
                  <v>2188596003.91958</v>
                </pt>
                <pt idx="12">
                  <v>2497723494.203134</v>
                </pt>
                <pt idx="13">
                  <v>2819509966.063077</v>
                </pt>
                <pt idx="14">
                  <v>3151638867.801894</v>
                </pt>
                <pt idx="15">
                  <v>3486656750.473515</v>
                </pt>
                <pt idx="16">
                  <v>3834726844.696094</v>
                </pt>
                <pt idx="17">
                  <v>4193217836.523256</v>
                </pt>
                <pt idx="18">
                  <v>4554076138.717459</v>
                </pt>
                <pt idx="19">
                  <v>4927715987.727588</v>
                </pt>
                <pt idx="20">
                  <v>5304734130.097495</v>
                </pt>
                <pt idx="21">
                  <v>5683857366.125739</v>
                </pt>
                <pt idx="22">
                  <v>6075675193.026512</v>
                </pt>
                <pt idx="23">
                  <v>6479315333.155948</v>
                </pt>
                <pt idx="24">
                  <v>6885132183.655949</v>
                </pt>
                <pt idx="25">
                  <v>7301935020.158575</v>
                </pt>
                <pt idx="26">
                  <v>7730210561.073386</v>
                </pt>
                <pt idx="27">
                  <v>8160000812.825379</v>
                </pt>
                <pt idx="28">
                  <v>8602156165.669561</v>
                </pt>
                <pt idx="29">
                  <v>9056939791.533869</v>
                </pt>
                <pt idx="30">
                  <v>9518342443.32744</v>
                </pt>
                <pt idx="31">
                  <v>9991614455.489315</v>
                </pt>
              </numCache>
            </numRef>
          </val>
        </ser>
        <ser>
          <idx val="1"/>
          <order val="1"/>
          <tx>
            <strRef>
              <f>Financial!$C$81</f>
              <strCache>
                <ptCount val="1"/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Financial!$E$81:$AM$81</f>
              <numCache>
                <formatCode>General</formatCode>
                <ptCount val="32"/>
              </numCache>
            </numRef>
          </val>
        </ser>
        <ser>
          <idx val="2"/>
          <order val="2"/>
          <tx>
            <strRef>
              <f>Financial!$C$84</f>
              <strCache>
                <ptCount val="1"/>
                <pt idx="0">
                  <v xml:space="preserve"> Net Fixed Assets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Financial!$E$84:$AM$84</f>
              <numCache>
                <formatCode>_(* #,##0_);_(* \(#,##0\);_(* "-"??_);_(@_)</formatCode>
                <ptCount val="32"/>
                <pt idx="0">
                  <v>329272364.9501454</v>
                </pt>
                <pt idx="1">
                  <v>313834410.4570673</v>
                </pt>
                <pt idx="2">
                  <v>310693061.1027782</v>
                </pt>
                <pt idx="3">
                  <v>312374413.8025411</v>
                </pt>
                <pt idx="4">
                  <v>304170512.3905408</v>
                </pt>
                <pt idx="5">
                  <v>294641010.463198</v>
                </pt>
                <pt idx="6">
                  <v>271237933.5756412</v>
                </pt>
                <pt idx="7">
                  <v>245297821.0080174</v>
                </pt>
                <pt idx="8">
                  <v>221517690.1613372</v>
                </pt>
                <pt idx="9">
                  <v>195273563.6121249</v>
                </pt>
                <pt idx="10">
                  <v>166843133.0042159</v>
                </pt>
                <pt idx="11">
                  <v>140897093.4008679</v>
                </pt>
                <pt idx="12">
                  <v>112716304.7355953</v>
                </pt>
                <pt idx="13">
                  <v>82076583.72179163</v>
                </pt>
                <pt idx="14">
                  <v>53674084.07874477</v>
                </pt>
                <pt idx="15">
                  <v>22680403.93385255</v>
                </pt>
                <pt idx="16">
                  <v>-10653573.48808289</v>
                </pt>
                <pt idx="17">
                  <v>-41734770.37405992</v>
                </pt>
                <pt idx="18">
                  <v>-75067512.09589338</v>
                </pt>
                <pt idx="19">
                  <v>-110623244.256606</v>
                </pt>
                <pt idx="20">
                  <v>-109896236.7448552</v>
                </pt>
                <pt idx="21">
                  <v>-111174165.984813</v>
                </pt>
                <pt idx="22">
                  <v>-114713464.6803334</v>
                </pt>
                <pt idx="23">
                  <v>-117269812.3637764</v>
                </pt>
                <pt idx="24">
                  <v>-121954525.8385663</v>
                </pt>
                <pt idx="25">
                  <v>-126718151.5776389</v>
                </pt>
                <pt idx="26">
                  <v>-125432171.6485196</v>
                </pt>
                <pt idx="27">
                  <v>-126361878.9138467</v>
                </pt>
                <pt idx="28">
                  <v>-127400398.8417118</v>
                </pt>
                <pt idx="29">
                  <v>-126191498.7899197</v>
                </pt>
                <pt idx="30">
                  <v>-126494083.4459456</v>
                </pt>
                <pt idx="31">
                  <v>-126782000.5197603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2007248079"/>
        <axId val="2007262479"/>
      </bar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_);_(* \(#,##0\);_(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1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Total</a:t>
            </a:r>
            <a:r>
              <a:rPr lang="en-US" altLang="ko-KR" baseline="0"/>
              <a:t xml:space="preserve">  Liabilities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Financial!$C$96</f>
              <strCache>
                <ptCount val="1"/>
                <pt idx="0">
                  <v xml:space="preserve"> Long Term Debt 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Financial!$E$96:$AM$96</f>
              <numCache>
                <formatCode>_("$"* #,##0_);_("$"* \(#,##0\);_("$"* "-"??_);_(@_)</formatCode>
                <ptCount val="32"/>
                <pt idx="0">
                  <v>11200000</v>
                </pt>
                <pt idx="1">
                  <v>11200000</v>
                </pt>
                <pt idx="2">
                  <v>11200000</v>
                </pt>
                <pt idx="3">
                  <v>11200000</v>
                </pt>
                <pt idx="4">
                  <v>11200000</v>
                </pt>
                <pt idx="5">
                  <v>11200000</v>
                </pt>
                <pt idx="6">
                  <v>11200000</v>
                </pt>
                <pt idx="7">
                  <v>11200000</v>
                </pt>
                <pt idx="8">
                  <v>11200000</v>
                </pt>
                <pt idx="9">
                  <v>11200000</v>
                </pt>
                <pt idx="10">
                  <v>11200000</v>
                </pt>
                <pt idx="11">
                  <v>11200000</v>
                </pt>
                <pt idx="12">
                  <v>11200000</v>
                </pt>
                <pt idx="13">
                  <v>11200000</v>
                </pt>
                <pt idx="14">
                  <v>11200000</v>
                </pt>
                <pt idx="15">
                  <v>11200000</v>
                </pt>
                <pt idx="16">
                  <v>11200000</v>
                </pt>
                <pt idx="17">
                  <v>11200000</v>
                </pt>
                <pt idx="18">
                  <v>11200000</v>
                </pt>
                <pt idx="19">
                  <v>11200000</v>
                </pt>
                <pt idx="20">
                  <v>11200000</v>
                </pt>
                <pt idx="21">
                  <v>11200000</v>
                </pt>
                <pt idx="22">
                  <v>11200000</v>
                </pt>
                <pt idx="23">
                  <v>11200000</v>
                </pt>
                <pt idx="24">
                  <v>11200000</v>
                </pt>
                <pt idx="25">
                  <v>11200000</v>
                </pt>
                <pt idx="26">
                  <v>11200000</v>
                </pt>
                <pt idx="27">
                  <v>11200000</v>
                </pt>
                <pt idx="28">
                  <v>11200000</v>
                </pt>
                <pt idx="29">
                  <v>11200000</v>
                </pt>
                <pt idx="30">
                  <v>11200000</v>
                </pt>
                <pt idx="31">
                  <v>11200000</v>
                </pt>
              </numCache>
            </numRef>
          </val>
        </ser>
        <ser>
          <idx val="1"/>
          <order val="1"/>
          <tx>
            <strRef>
              <f>Financial!$C$81</f>
              <strCache>
                <ptCount val="1"/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Financial!$E$81:$AM$81</f>
              <numCache>
                <formatCode>General</formatCode>
                <ptCount val="32"/>
              </numCache>
            </numRef>
          </val>
        </ser>
        <ser>
          <idx val="2"/>
          <order val="2"/>
          <tx>
            <strRef>
              <f>Financial!$C$94</f>
              <strCache>
                <ptCount val="1"/>
                <pt idx="0">
                  <v xml:space="preserve"> Total Current Liabilities 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Financial!$E$94:$AM$94</f>
              <numCache>
                <formatCode>_(* #,##0_);_(* \(#,##0\);_(* "-"??_);_(@_)</formatCode>
                <ptCount val="32"/>
                <pt idx="0">
                  <v>105278037.2343743</v>
                </pt>
                <pt idx="1">
                  <v>109586930.7595974</v>
                </pt>
                <pt idx="2">
                  <v>8871397.477213982</v>
                </pt>
                <pt idx="3">
                  <v>12905049.09653384</v>
                </pt>
                <pt idx="4">
                  <v>38077881.14951439</v>
                </pt>
                <pt idx="5">
                  <v>80824686.09159561</v>
                </pt>
                <pt idx="6">
                  <v>98374652.60172617</v>
                </pt>
                <pt idx="7">
                  <v>105969537.4322058</v>
                </pt>
                <pt idx="8">
                  <v>111801178.0623359</v>
                </pt>
                <pt idx="9">
                  <v>115983993.36138</v>
                </pt>
                <pt idx="10">
                  <v>118710669.1534278</v>
                </pt>
                <pt idx="11">
                  <v>121608328.2531534</v>
                </pt>
                <pt idx="12">
                  <v>124645407.857139</v>
                </pt>
                <pt idx="13">
                  <v>127793644.2805519</v>
                </pt>
                <pt idx="14">
                  <v>131040157.3690376</v>
                </pt>
                <pt idx="15">
                  <v>134388169.6324346</v>
                </pt>
                <pt idx="16">
                  <v>137715230.6393821</v>
                </pt>
                <pt idx="17">
                  <v>141016227.3738862</v>
                </pt>
                <pt idx="18">
                  <v>144282658.7363734</v>
                </pt>
                <pt idx="19">
                  <v>147556419.825993</v>
                </pt>
                <pt idx="20">
                  <v>150808137.3667178</v>
                </pt>
                <pt idx="21">
                  <v>154051684.9553522</v>
                </pt>
                <pt idx="22">
                  <v>157299918.0337516</v>
                </pt>
                <pt idx="23">
                  <v>160592057.8086998</v>
                </pt>
                <pt idx="24">
                  <v>163925138.7803455</v>
                </pt>
                <pt idx="25">
                  <v>167308131.5857388</v>
                </pt>
                <pt idx="26">
                  <v>170743420.9810102</v>
                </pt>
                <pt idx="27">
                  <v>174235141.3672024</v>
                </pt>
                <pt idx="28">
                  <v>177773155.6773236</v>
                </pt>
                <pt idx="29">
                  <v>181357155.0051395</v>
                </pt>
                <pt idx="30">
                  <v>184979844.2210155</v>
                </pt>
                <pt idx="31">
                  <v>188646071.9172089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100"/>
        <axId val="2007248079"/>
        <axId val="2007262479"/>
      </bar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1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ROA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Financial!$C$87</f>
              <strCache>
                <ptCount val="1"/>
                <pt idx="0">
                  <v xml:space="preserve"> ROA   Return on Assets (Net Income/Total Assets)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Financial!$E$87:$AM$87</f>
              <numCache>
                <formatCode>0.0%</formatCode>
                <ptCount val="32"/>
                <pt idx="0">
                  <v>0.7108679028974824</v>
                </pt>
                <pt idx="1">
                  <v>0.4293454664513467</v>
                </pt>
                <pt idx="2">
                  <v>-0.1106589022916886</v>
                </pt>
                <pt idx="3">
                  <v>-0.1133685229359144</v>
                </pt>
                <pt idx="4">
                  <v>0.03052133459972765</v>
                </pt>
                <pt idx="5">
                  <v>0.2177264064710359</v>
                </pt>
                <pt idx="6">
                  <v>0.2040325990936447</v>
                </pt>
                <pt idx="7">
                  <v>0.1853687944956285</v>
                </pt>
                <pt idx="8">
                  <v>0.1679595223482999</v>
                </pt>
                <pt idx="9">
                  <v>0.1452200604505877</v>
                </pt>
                <pt idx="10">
                  <v>0.1303343800409315</v>
                </pt>
                <pt idx="11">
                  <v>0.1194348047166539</v>
                </pt>
                <pt idx="12">
                  <v>0.1064608431603288</v>
                </pt>
                <pt idx="13">
                  <v>0.09925553123482736</v>
                </pt>
                <pt idx="14">
                  <v>0.09374432185505793</v>
                </pt>
                <pt idx="15">
                  <v>0.08567891229422431</v>
                </pt>
                <pt idx="16">
                  <v>0.08143386219566962</v>
                </pt>
                <pt idx="17">
                  <v>0.07807060586358484</v>
                </pt>
                <pt idx="18">
                  <v>0.07239529015028148</v>
                </pt>
                <pt idx="19">
                  <v>0.06950465220201427</v>
                </pt>
                <pt idx="20">
                  <v>0.0720895319602058</v>
                </pt>
                <pt idx="21">
                  <v>0.06722107569118195</v>
                </pt>
                <pt idx="22">
                  <v>0.06459197570350389</v>
                </pt>
                <pt idx="23">
                  <v>0.06252574763431012</v>
                </pt>
                <pt idx="24">
                  <v>0.05881836559383586</v>
                </pt>
                <pt idx="25">
                  <v>0.05695384898365892</v>
                </pt>
                <pt idx="26">
                  <v>0.05603401041129968</v>
                </pt>
                <pt idx="27">
                  <v>0.05294846178671404</v>
                </pt>
                <pt idx="28">
                  <v>0.05163320697912967</v>
                </pt>
                <pt idx="29">
                  <v>0.05065740425758695</v>
                </pt>
                <pt idx="30">
                  <v>0.04871004730824267</v>
                </pt>
                <pt idx="31">
                  <v>0.04757484422915281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ROCE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Financial!$C$88</f>
              <strCache>
                <ptCount val="1"/>
                <pt idx="0">
                  <v xml:space="preserve"> ROCE  Return on capital employed (EBITDA/total assets minus current liabilities)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Financial!$E$88:$AM$88</f>
              <numCache>
                <formatCode>0%</formatCode>
                <ptCount val="32"/>
                <pt idx="0">
                  <v>1.287810607787011</v>
                </pt>
                <pt idx="1">
                  <v>0.6816209829444213</v>
                </pt>
                <pt idx="2">
                  <v>-0.08052698127782727</v>
                </pt>
                <pt idx="3">
                  <v>-0.07835594182618723</v>
                </pt>
                <pt idx="4">
                  <v>0.1055390835627927</v>
                </pt>
                <pt idx="5">
                  <v>0.3521465129483007</v>
                </pt>
                <pt idx="6">
                  <v>0.3270356723904682</v>
                </pt>
                <pt idx="7">
                  <v>0.2886647196114214</v>
                </pt>
                <pt idx="8">
                  <v>0.2558054421733931</v>
                </pt>
                <pt idx="9">
                  <v>0.2202530195602088</v>
                </pt>
                <pt idx="10">
                  <v>0.1953996275998168</v>
                </pt>
                <pt idx="11">
                  <v>0.1771454347329833</v>
                </pt>
                <pt idx="12">
                  <v>0.1581028628512333</v>
                </pt>
                <pt idx="13">
                  <v>0.1462338173823859</v>
                </pt>
                <pt idx="14">
                  <v>0.1370158315757698</v>
                </pt>
                <pt idx="15">
                  <v>0.125588401662424</v>
                </pt>
                <pt idx="16">
                  <v>0.1186185730715432</v>
                </pt>
                <pt idx="17">
                  <v>0.1129906384558635</v>
                </pt>
                <pt idx="18">
                  <v>0.1051148909190689</v>
                </pt>
                <pt idx="19">
                  <v>0.1004025342337921</v>
                </pt>
                <pt idx="20">
                  <v>0.09606490991470118</v>
                </pt>
                <pt idx="21">
                  <v>0.0898698544286539</v>
                </pt>
                <pt idx="22">
                  <v>0.08615376149120055</v>
                </pt>
                <pt idx="23">
                  <v>0.08319968784596207</v>
                </pt>
                <pt idx="24">
                  <v>0.07854058625148085</v>
                </pt>
                <pt idx="25">
                  <v>0.07589719472795688</v>
                </pt>
                <pt idx="26">
                  <v>0.07365714994152432</v>
                </pt>
                <pt idx="27">
                  <v>0.06985816538341441</v>
                </pt>
                <pt idx="28">
                  <v>0.06801340312903198</v>
                </pt>
                <pt idx="29">
                  <v>0.06633967985883665</v>
                </pt>
                <pt idx="30">
                  <v>0.06391044446023746</v>
                </pt>
                <pt idx="31">
                  <v>0.06234022856536713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ROIC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Financial!$C$89</f>
              <strCache>
                <ptCount val="1"/>
                <pt idx="0">
                  <v xml:space="preserve"> ROIC   Return on invested capital (net profit + interest expense)/(net assets + long-term debt*)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Financial!$E$89:$AM$89</f>
              <numCache>
                <formatCode>0%</formatCode>
                <ptCount val="32"/>
                <pt idx="0">
                  <v>0.6947331215186164</v>
                </pt>
                <pt idx="1">
                  <v>0.4242410163887614</v>
                </pt>
                <pt idx="2">
                  <v>-0.1071034026041383</v>
                </pt>
                <pt idx="3">
                  <v>-0.1093888247834957</v>
                </pt>
                <pt idx="4">
                  <v>0.03146548893189256</v>
                </pt>
                <pt idx="5">
                  <v>0.2158026278630014</v>
                </pt>
                <pt idx="6">
                  <v>0.202679346667543</v>
                </pt>
                <pt idx="7">
                  <v>0.1844372845978345</v>
                </pt>
                <pt idx="8">
                  <v>0.1673145358044127</v>
                </pt>
                <pt idx="9">
                  <v>0.1448119506243615</v>
                </pt>
                <pt idx="10">
                  <v>0.1300606606399093</v>
                </pt>
                <pt idx="11">
                  <v>0.1192461128230724</v>
                </pt>
                <pt idx="12">
                  <v>0.1063477988574785</v>
                </pt>
                <pt idx="13">
                  <v>0.09918149149791426</v>
                </pt>
                <pt idx="14">
                  <v>0.09369646369092816</v>
                </pt>
                <pt idx="15">
                  <v>0.0856608457847953</v>
                </pt>
                <pt idx="16">
                  <v>0.08142967494343076</v>
                </pt>
                <pt idx="17">
                  <v>0.07807579703811926</v>
                </pt>
                <pt idx="18">
                  <v>0.07241425870105481</v>
                </pt>
                <pt idx="19">
                  <v>0.06952899784582313</v>
                </pt>
                <pt idx="20">
                  <v>0.07210655013100299</v>
                </pt>
                <pt idx="21">
                  <v>0.06724670730759096</v>
                </pt>
                <pt idx="22">
                  <v>0.06462087141664269</v>
                </pt>
                <pt idx="23">
                  <v>0.06255645594859949</v>
                </pt>
                <pt idx="24">
                  <v>0.05885338494429608</v>
                </pt>
                <pt idx="25">
                  <v>0.05698976631159901</v>
                </pt>
                <pt idx="26">
                  <v>0.05606925461364224</v>
                </pt>
                <pt idx="27">
                  <v>0.05298612285494397</v>
                </pt>
                <pt idx="28">
                  <v>0.05167064626005024</v>
                </pt>
                <pt idx="29">
                  <v>0.05069415654708316</v>
                </pt>
                <pt idx="30">
                  <v>0.04874731686772328</v>
                </pt>
                <pt idx="31">
                  <v>0.0476116162574232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Operating</a:t>
            </a:r>
            <a:r>
              <a:rPr lang="en-US" altLang="ko-KR" baseline="0"/>
              <a:t xml:space="preserve"> Cash Flow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Financial!$C$132</f>
              <strCache>
                <ptCount val="1"/>
                <pt idx="0">
                  <v xml:space="preserve"> Operating Cash Flow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Financial!$E$132:$AM$132</f>
              <numCache>
                <formatCode>_("$"* #,##0_);_("$"* \(#,##0\);_("$"* "-"??_);_(@_)</formatCode>
                <ptCount val="32"/>
                <pt idx="0">
                  <v>409602053.2356707</v>
                </pt>
                <pt idx="1">
                  <v>361138962.5417208</v>
                </pt>
                <pt idx="2">
                  <v>-100579761.7488221</v>
                </pt>
                <pt idx="3">
                  <v>-23768733.44442788</v>
                </pt>
                <pt idx="4">
                  <v>68761508.60941151</v>
                </pt>
                <pt idx="5">
                  <v>235411453.6826853</v>
                </pt>
                <pt idx="6">
                  <v>259258828.529115</v>
                </pt>
                <pt idx="7">
                  <v>278020364.4970093</v>
                </pt>
                <pt idx="8">
                  <v>298699135.9480095</v>
                </pt>
                <pt idx="9">
                  <v>303617172.736735</v>
                </pt>
                <pt idx="10">
                  <v>311290515.4708123</v>
                </pt>
                <pt idx="11">
                  <v>322657209.5960044</v>
                </pt>
                <pt idx="12">
                  <v>324725796.4137037</v>
                </pt>
                <pt idx="13">
                  <v>334891109.1354905</v>
                </pt>
                <pt idx="14">
                  <v>347440048.9272855</v>
                </pt>
                <pt idx="15">
                  <v>350091159.5553571</v>
                </pt>
                <pt idx="16">
                  <v>360809621.0969132</v>
                </pt>
                <pt idx="17">
                  <v>373491444.3225924</v>
                </pt>
                <pt idx="18">
                  <v>375929136.5625469</v>
                </pt>
                <pt idx="19">
                  <v>386485402.3998659</v>
                </pt>
                <pt idx="20">
                  <v>392270461.8398749</v>
                </pt>
                <pt idx="21">
                  <v>394655124.6395172</v>
                </pt>
                <pt idx="22">
                  <v>405086881.8409325</v>
                </pt>
                <pt idx="23">
                  <v>417878425.2390012</v>
                </pt>
                <pt idx="24">
                  <v>420254890.8213457</v>
                </pt>
                <pt idx="25">
                  <v>431146367.1116426</v>
                </pt>
                <pt idx="26">
                  <v>442504031.9382883</v>
                </pt>
                <pt idx="27">
                  <v>444205881.6949852</v>
                </pt>
                <pt idx="28">
                  <v>456447703.2734087</v>
                </pt>
                <pt idx="29">
                  <v>468897674.9281373</v>
                </pt>
                <pt idx="30">
                  <v>475640313.2783254</v>
                </pt>
                <pt idx="31">
                  <v>487510735.4537423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CAPEX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Financial!$C$135</f>
              <strCache>
                <ptCount val="1"/>
                <pt idx="0">
                  <v xml:space="preserve"> Capex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Financial!$E$135:$AM$135</f>
              <numCache>
                <formatCode>_("$"* #,##0_);_("$"* \(#,##0\);_("$"* "-"??_);_(@_)</formatCode>
                <ptCount val="32"/>
                <pt idx="0">
                  <v>12296605.1387891</v>
                </pt>
                <pt idx="1">
                  <v>18444907.70818365</v>
                </pt>
                <pt idx="2">
                  <v>30741512.84697275</v>
                </pt>
                <pt idx="3">
                  <v>35564214.90102469</v>
                </pt>
                <pt idx="4">
                  <v>25678960.78926156</v>
                </pt>
                <pt idx="5">
                  <v>24353360.27391896</v>
                </pt>
                <pt idx="6">
                  <v>16628087.88309956</v>
                </pt>
                <pt idx="7">
                  <v>14091052.20303246</v>
                </pt>
                <pt idx="8">
                  <v>16251033.92397619</v>
                </pt>
                <pt idx="9">
                  <v>16198389.24847011</v>
                </pt>
                <pt idx="10">
                  <v>14012085.18977334</v>
                </pt>
                <pt idx="11">
                  <v>16496476.19433435</v>
                </pt>
                <pt idx="12">
                  <v>16547393.50639447</v>
                </pt>
                <pt idx="13">
                  <v>14088461.15786352</v>
                </pt>
                <pt idx="14">
                  <v>16325682.52862041</v>
                </pt>
                <pt idx="15">
                  <v>16119530.71604784</v>
                </pt>
                <pt idx="16">
                  <v>13779233.43900467</v>
                </pt>
                <pt idx="17">
                  <v>16032013.97496305</v>
                </pt>
                <pt idx="18">
                  <v>16091594.16912153</v>
                </pt>
                <pt idx="19">
                  <v>13868603.73024238</v>
                </pt>
                <pt idx="20">
                  <v>16268481.20144404</v>
                </pt>
                <pt idx="21">
                  <v>16545497.23272207</v>
                </pt>
                <pt idx="22">
                  <v>14284127.77715944</v>
                </pt>
                <pt idx="23">
                  <v>15267078.78923674</v>
                </pt>
                <pt idx="24">
                  <v>15479628.12498418</v>
                </pt>
                <pt idx="25">
                  <v>15400715.86070148</v>
                </pt>
                <pt idx="26">
                  <v>15302018.95949862</v>
                </pt>
                <pt idx="27">
                  <v>15506792.56367808</v>
                </pt>
                <pt idx="28">
                  <v>15397979.90114009</v>
                </pt>
                <pt idx="29">
                  <v>15234048.85377123</v>
                </pt>
                <pt idx="30">
                  <v>15369751.86471578</v>
                </pt>
                <pt idx="31">
                  <v>15384419.44692707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</a:t>
            </a:r>
            <a:r>
              <a:rPr lang="en-US" altLang="ko-KR" baseline="0"/>
              <a:t xml:space="preserve"> Cash Flow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Financial!$C$137</f>
              <strCache>
                <ptCount val="1"/>
                <pt idx="0">
                  <v xml:space="preserve"> Free Cash Flow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Financial!$E$137:$AM$137</f>
              <numCache>
                <formatCode>_("$"* #,##0_);_("$"* \(#,##0\);_("$"* "-"??_);_(@_)</formatCode>
                <ptCount val="32"/>
                <pt idx="0">
                  <v>397305448.0968816</v>
                </pt>
                <pt idx="1">
                  <v>342694054.8335372</v>
                </pt>
                <pt idx="2">
                  <v>-131321274.5957948</v>
                </pt>
                <pt idx="3">
                  <v>-59332948.34545257</v>
                </pt>
                <pt idx="4">
                  <v>43082547.82014994</v>
                </pt>
                <pt idx="5">
                  <v>211058093.4087664</v>
                </pt>
                <pt idx="6">
                  <v>242630740.6460154</v>
                </pt>
                <pt idx="7">
                  <v>263929312.2939768</v>
                </pt>
                <pt idx="8">
                  <v>282448102.0240333</v>
                </pt>
                <pt idx="9">
                  <v>287418783.4882649</v>
                </pt>
                <pt idx="10">
                  <v>297278430.281039</v>
                </pt>
                <pt idx="11">
                  <v>306160733.4016701</v>
                </pt>
                <pt idx="12">
                  <v>308178402.9073093</v>
                </pt>
                <pt idx="13">
                  <v>320802647.977627</v>
                </pt>
                <pt idx="14">
                  <v>331114366.3986651</v>
                </pt>
                <pt idx="15">
                  <v>333971628.8393093</v>
                </pt>
                <pt idx="16">
                  <v>347030387.6579085</v>
                </pt>
                <pt idx="17">
                  <v>357459430.3476293</v>
                </pt>
                <pt idx="18">
                  <v>359837542.3934254</v>
                </pt>
                <pt idx="19">
                  <v>372616798.6696235</v>
                </pt>
                <pt idx="20">
                  <v>376001980.6384308</v>
                </pt>
                <pt idx="21">
                  <v>378109627.4067951</v>
                </pt>
                <pt idx="22">
                  <v>390802754.063773</v>
                </pt>
                <pt idx="23">
                  <v>402611346.4497645</v>
                </pt>
                <pt idx="24">
                  <v>404775262.6963615</v>
                </pt>
                <pt idx="25">
                  <v>415745651.2509411</v>
                </pt>
                <pt idx="26">
                  <v>427202012.9787897</v>
                </pt>
                <pt idx="27">
                  <v>428699089.1313071</v>
                </pt>
                <pt idx="28">
                  <v>441049723.3722686</v>
                </pt>
                <pt idx="29">
                  <v>453663626.0743661</v>
                </pt>
                <pt idx="30">
                  <v>460270561.4136097</v>
                </pt>
                <pt idx="31">
                  <v>472126316.0068152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Net</a:t>
            </a:r>
            <a:r>
              <a:rPr lang="en-US" altLang="ko-KR" baseline="0"/>
              <a:t xml:space="preserve"> Cash Flow</a:t>
            </a:r>
            <a:endParaRPr lang="ko-KR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1"/>
          <order val="0"/>
          <tx>
            <strRef>
              <f>Financial!$C$71</f>
              <strCache>
                <ptCount val="1"/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Financial!$E$71:$AM$71</f>
              <numCache>
                <formatCode>_("$"* #,##0_);_("$"* \(#,##0\);_("$"* "-"??_);_(@_)</formatCode>
                <ptCount val="32"/>
              </numCache>
            </numRef>
          </val>
          <smooth val="0"/>
        </ser>
        <ser>
          <idx val="2"/>
          <order val="1"/>
          <tx>
            <strRef>
              <f>Financial!$C$144</f>
              <strCache>
                <ptCount val="1"/>
                <pt idx="0">
                  <v xml:space="preserve"> Net Cash Flow 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Financial!$E$1:$AM$1</f>
              <numCache>
                <formatCode>General</formatCode>
                <ptCount val="32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  <pt idx="7">
                  <v>2025</v>
                </pt>
                <pt idx="8">
                  <v>2026</v>
                </pt>
                <pt idx="9">
                  <v>2027</v>
                </pt>
                <pt idx="10">
                  <v>2028</v>
                </pt>
                <pt idx="11">
                  <v>2029</v>
                </pt>
                <pt idx="12">
                  <v>2030</v>
                </pt>
                <pt idx="13">
                  <v>2031</v>
                </pt>
                <pt idx="14">
                  <v>2032</v>
                </pt>
                <pt idx="15">
                  <v>2033</v>
                </pt>
                <pt idx="16">
                  <v>2034</v>
                </pt>
                <pt idx="17">
                  <v>2035</v>
                </pt>
                <pt idx="18">
                  <v>2036</v>
                </pt>
                <pt idx="19">
                  <v>2037</v>
                </pt>
                <pt idx="20">
                  <v>2038</v>
                </pt>
                <pt idx="21">
                  <v>2039</v>
                </pt>
                <pt idx="22">
                  <v>2040</v>
                </pt>
                <pt idx="23">
                  <v>2041</v>
                </pt>
                <pt idx="24">
                  <v>2042</v>
                </pt>
                <pt idx="25">
                  <v>2043</v>
                </pt>
                <pt idx="26">
                  <v>2044</v>
                </pt>
                <pt idx="27">
                  <v>2045</v>
                </pt>
                <pt idx="28">
                  <v>2046</v>
                </pt>
                <pt idx="29">
                  <v>2047</v>
                </pt>
                <pt idx="30">
                  <v>2048</v>
                </pt>
                <pt idx="31">
                  <v>2049</v>
                </pt>
              </numCache>
            </numRef>
          </cat>
          <val>
            <numRef>
              <f>Financial!$E$144:$AM$144</f>
              <numCache>
                <formatCode>General</formatCode>
                <ptCount val="32"/>
                <pt idx="0">
                  <v>396405448.0968816</v>
                </pt>
                <pt idx="1">
                  <v>342694054.8335372</v>
                </pt>
                <pt idx="2">
                  <v>-131321274.5957948</v>
                </pt>
                <pt idx="3">
                  <v>-59332948.34545257</v>
                </pt>
                <pt idx="4">
                  <v>43082547.82014994</v>
                </pt>
                <pt idx="5">
                  <v>211058093.4087664</v>
                </pt>
                <pt idx="6">
                  <v>242630740.6460154</v>
                </pt>
                <pt idx="7">
                  <v>263929312.2939768</v>
                </pt>
                <pt idx="8">
                  <v>282448102.0240333</v>
                </pt>
                <pt idx="9">
                  <v>287418783.4882649</v>
                </pt>
                <pt idx="10">
                  <v>297278430.281039</v>
                </pt>
                <pt idx="11">
                  <v>306160733.4016701</v>
                </pt>
                <pt idx="12">
                  <v>308178402.9073093</v>
                </pt>
                <pt idx="13">
                  <v>320802647.977627</v>
                </pt>
                <pt idx="14">
                  <v>331114366.3986651</v>
                </pt>
                <pt idx="15">
                  <v>333971628.8393093</v>
                </pt>
                <pt idx="16">
                  <v>347030387.6579085</v>
                </pt>
                <pt idx="17">
                  <v>357459430.3476293</v>
                </pt>
                <pt idx="18">
                  <v>359837542.3934254</v>
                </pt>
                <pt idx="19">
                  <v>372616798.6696235</v>
                </pt>
                <pt idx="20">
                  <v>376001980.6384308</v>
                </pt>
                <pt idx="21">
                  <v>378109627.4067951</v>
                </pt>
                <pt idx="22">
                  <v>390802754.063773</v>
                </pt>
                <pt idx="23">
                  <v>402611346.4497645</v>
                </pt>
                <pt idx="24">
                  <v>404775262.6963615</v>
                </pt>
                <pt idx="25">
                  <v>415745651.2509411</v>
                </pt>
                <pt idx="26">
                  <v>427202012.9787897</v>
                </pt>
                <pt idx="27">
                  <v>428699089.1313071</v>
                </pt>
                <pt idx="28">
                  <v>441049723.3722686</v>
                </pt>
                <pt idx="29">
                  <v>453663626.0743661</v>
                </pt>
                <pt idx="30">
                  <v>460270561.4136097</v>
                </pt>
                <pt idx="31">
                  <v>472126316.0068152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07248079"/>
        <axId val="2007262479"/>
      </lineChart>
      <catAx>
        <axId val="2007248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62479"/>
        <crosses val="autoZero"/>
        <auto val="1"/>
        <lblAlgn val="ctr"/>
        <lblOffset val="100"/>
        <noMultiLvlLbl val="0"/>
      </catAx>
      <valAx>
        <axId val="2007262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ko-KR"/>
          </a:p>
        </txPr>
        <crossAx val="2007248079"/>
        <crosses val="autoZero"/>
        <crossBetween val="between"/>
      </valAx>
    </plotArea>
    <legend>
      <legendPos val="b"/>
      <legendEntry>
        <idx val="0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E4" authorId="0" shapeId="0">
      <text>
        <t xml:space="preserve">Author:
Aeronautical + Non-Aeronautical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500529</colOff>
      <row>423</row>
      <rowOff>97117</rowOff>
    </from>
    <to>
      <col>16</col>
      <colOff>381528</colOff>
      <row>442</row>
      <rowOff>7468</rowOff>
    </to>
    <pic>
      <nvPicPr>
        <cNvPr id="6" name="Picture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150353" y="70163764"/>
          <a:ext cx="4064528" cy="303305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</col>
      <colOff>515472</colOff>
      <row>424</row>
      <rowOff>59762</rowOff>
    </from>
    <to>
      <col>23</col>
      <colOff>723092</colOff>
      <row>443</row>
      <rowOff>90628</rowOff>
    </to>
    <pic>
      <nvPicPr>
        <cNvPr id="7" name="Picture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348825" y="70290762"/>
          <a:ext cx="6064562" cy="314976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611116</colOff>
      <row>15</row>
      <rowOff>109519</rowOff>
    </from>
    <to>
      <col>18</col>
      <colOff>153168</colOff>
      <row>16</row>
      <rowOff>1664670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108859</colOff>
      <row>15</row>
      <rowOff>112059</rowOff>
    </from>
    <to>
      <col>12</col>
      <colOff>529665</colOff>
      <row>16</row>
      <rowOff>1665940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8</col>
      <colOff>382307</colOff>
      <row>73</row>
      <rowOff>22413</rowOff>
    </from>
    <to>
      <col>13</col>
      <colOff>807195</colOff>
      <row>74</row>
      <rowOff>1568823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862666</colOff>
      <row>73</row>
      <rowOff>22413</rowOff>
    </from>
    <to>
      <col>19</col>
      <colOff>376143</colOff>
      <row>74</row>
      <rowOff>1568823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19</col>
      <colOff>413497</colOff>
      <row>73</row>
      <rowOff>22413</rowOff>
    </from>
    <to>
      <col>24</col>
      <colOff>698686</colOff>
      <row>74</row>
      <rowOff>1568823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24</col>
      <colOff>738708</colOff>
      <row>73</row>
      <rowOff>22413</rowOff>
    </from>
    <to>
      <col>29</col>
      <colOff>898711</colOff>
      <row>74</row>
      <rowOff>1568823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8</col>
      <colOff>96557</colOff>
      <row>106</row>
      <rowOff>58698</rowOff>
    </from>
    <to>
      <col>13</col>
      <colOff>521445</colOff>
      <row>108</row>
      <rowOff>8537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13</col>
      <colOff>591857</colOff>
      <row>106</row>
      <rowOff>58698</rowOff>
    </from>
    <to>
      <col>19</col>
      <colOff>127745</colOff>
      <row>108</row>
      <rowOff>8537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19</col>
      <colOff>197019</colOff>
      <row>106</row>
      <rowOff>52762</rowOff>
    </from>
    <to>
      <col>24</col>
      <colOff>266856</colOff>
      <row>108</row>
      <rowOff>3590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24</col>
      <colOff>314742</colOff>
      <row>106</row>
      <rowOff>52762</rowOff>
    </from>
    <to>
      <col>29</col>
      <colOff>295527</colOff>
      <row>108</row>
      <rowOff>3590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29</col>
      <colOff>338781</colOff>
      <row>106</row>
      <rowOff>52762</rowOff>
    </from>
    <to>
      <col>34</col>
      <colOff>191407</colOff>
      <row>108</row>
      <rowOff>3590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13</col>
      <colOff>670094</colOff>
      <row>144</row>
      <rowOff>98119</rowOff>
    </from>
    <to>
      <col>19</col>
      <colOff>200086</colOff>
      <row>162</row>
      <rowOff>139661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19</col>
      <colOff>249180</colOff>
      <row>144</row>
      <rowOff>98119</rowOff>
    </from>
    <to>
      <col>24</col>
      <colOff>534369</colOff>
      <row>162</row>
      <rowOff>139661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24</col>
      <colOff>610676</colOff>
      <row>144</row>
      <rowOff>98119</rowOff>
    </from>
    <to>
      <col>29</col>
      <colOff>770679</colOff>
      <row>162</row>
      <rowOff>139661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8</col>
      <colOff>223326</colOff>
      <row>144</row>
      <rowOff>98119</rowOff>
    </from>
    <to>
      <col>13</col>
      <colOff>621000</colOff>
      <row>162</row>
      <rowOff>139661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3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ster sheet"/>
      <sheetName val="가공 data3"/>
      <sheetName val="Sheet3"/>
      <sheetName val="Financial Performance_region"/>
      <sheetName val="Financial Performance_size"/>
      <sheetName val="Financial Performance_Total"/>
      <sheetName val="가공 data2"/>
      <sheetName val="가공 data1 "/>
      <sheetName val="Annual 2019 dataset"/>
      <sheetName val="Annual 2017 dataset"/>
      <sheetName val="Annual 2016 dataset"/>
      <sheetName val="Sheet2"/>
      <sheetName val="220502_Benchmark Airport DB_160"/>
    </sheetNames>
    <sheetDataSet>
      <sheetData sheetId="0">
        <row r="12">
          <cell r="AH12">
            <v>1200</v>
          </cell>
        </row>
        <row r="13">
          <cell r="AH13">
            <v>100000000</v>
          </cell>
        </row>
        <row r="16">
          <cell r="M16">
            <v>47898046</v>
          </cell>
        </row>
      </sheetData>
      <sheetData sheetId="1"/>
      <sheetData sheetId="2"/>
      <sheetData sheetId="3">
        <row r="4">
          <cell r="C4" t="str">
            <v>Region-Passenger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 (2)"/>
      <sheetName val="요약 Page"/>
      <sheetName val="IMF WEO Outlook"/>
      <sheetName val="WATF"/>
      <sheetName val="WATD 2022"/>
      <sheetName val="Sheet2"/>
      <sheetName val="WATD 2018"/>
      <sheetName val="WATD 2020"/>
      <sheetName val="IATA CODE"/>
      <sheetName val="Financial Performance_region"/>
      <sheetName val="240730_국가공항 개요 DB (1)"/>
      <sheetName val="RecoveredExternalLink3"/>
    </sheetNames>
    <sheetDataSet>
      <sheetData sheetId="0"/>
      <sheetData sheetId="1"/>
      <sheetData sheetId="2"/>
      <sheetData sheetId="3"/>
      <sheetData sheetId="4">
        <row r="2">
          <cell r="I2">
            <v>1</v>
          </cell>
          <cell r="J2">
            <v>2</v>
          </cell>
          <cell r="K2">
            <v>3</v>
          </cell>
          <cell r="L2">
            <v>4</v>
          </cell>
          <cell r="M2">
            <v>5</v>
          </cell>
          <cell r="N2">
            <v>6</v>
          </cell>
          <cell r="O2">
            <v>7</v>
          </cell>
          <cell r="P2">
            <v>8</v>
          </cell>
          <cell r="Q2">
            <v>9</v>
          </cell>
          <cell r="R2">
            <v>10</v>
          </cell>
          <cell r="S2">
            <v>11</v>
          </cell>
          <cell r="T2">
            <v>12</v>
          </cell>
          <cell r="U2">
            <v>13</v>
          </cell>
          <cell r="V2">
            <v>14</v>
          </cell>
          <cell r="W2">
            <v>15</v>
          </cell>
          <cell r="X2">
            <v>16</v>
          </cell>
          <cell r="Y2">
            <v>17</v>
          </cell>
          <cell r="Z2">
            <v>18</v>
          </cell>
          <cell r="AA2">
            <v>19</v>
          </cell>
          <cell r="AB2">
            <v>20</v>
          </cell>
          <cell r="AC2">
            <v>21</v>
          </cell>
          <cell r="AD2">
            <v>22</v>
          </cell>
          <cell r="AE2">
            <v>23</v>
          </cell>
          <cell r="AF2">
            <v>24</v>
          </cell>
          <cell r="AG2">
            <v>25</v>
          </cell>
          <cell r="AH2">
            <v>26</v>
          </cell>
          <cell r="AI2">
            <v>27</v>
          </cell>
          <cell r="AJ2">
            <v>28</v>
          </cell>
          <cell r="AK2">
            <v>29</v>
          </cell>
          <cell r="AL2">
            <v>30</v>
          </cell>
          <cell r="AM2">
            <v>31</v>
          </cell>
        </row>
        <row r="3">
          <cell r="I3" t="str">
            <v>IATA Code</v>
          </cell>
          <cell r="J3" t="str">
            <v>Movements Combi 2022</v>
          </cell>
          <cell r="K3" t="str">
            <v>Movements Cargo/mail 2022</v>
          </cell>
          <cell r="L3" t="str">
            <v>Movements Air transport 2022</v>
          </cell>
          <cell r="M3" t="str">
            <v>Movements General aviation and Military 2022</v>
          </cell>
          <cell r="N3" t="str">
            <v>Movements 2022</v>
          </cell>
          <cell r="O3" t="str">
            <v>Passenger International 2022</v>
          </cell>
          <cell r="P3" t="str">
            <v>Passenger Domestic 2022</v>
          </cell>
          <cell r="Q3" t="str">
            <v>Passenger Terminal 2022</v>
          </cell>
          <cell r="R3" t="str">
            <v>Passenger Direct transit 2022</v>
          </cell>
          <cell r="S3" t="str">
            <v>Passengers 2022</v>
          </cell>
          <cell r="T3" t="str">
            <v>Freight International 2022</v>
          </cell>
          <cell r="U3" t="str">
            <v>Freight Domestic 2022</v>
          </cell>
          <cell r="V3" t="str">
            <v>Freight 2022</v>
          </cell>
          <cell r="W3" t="str">
            <v>Mail 2022</v>
          </cell>
          <cell r="X3" t="str">
            <v>Total cargo 2022</v>
          </cell>
          <cell r="Y3" t="str">
            <v>Movements Combi 2021</v>
          </cell>
          <cell r="Z3" t="str">
            <v>Movements Cargo/mail 2021</v>
          </cell>
          <cell r="AA3" t="str">
            <v>Movements Air transport 2021</v>
          </cell>
          <cell r="AB3" t="str">
            <v>Movements General aviation and Military 2021</v>
          </cell>
          <cell r="AC3" t="str">
            <v>Movements 2021</v>
          </cell>
          <cell r="AD3" t="str">
            <v>Passenger International 2021</v>
          </cell>
          <cell r="AE3" t="str">
            <v>Passenger Domestic 2021</v>
          </cell>
          <cell r="AF3" t="str">
            <v>Passenger Terminal 20201</v>
          </cell>
          <cell r="AG3" t="str">
            <v>Passenger Direct transit 2021</v>
          </cell>
          <cell r="AH3" t="str">
            <v>Passengers 2021</v>
          </cell>
          <cell r="AI3" t="str">
            <v>Freight International 2021</v>
          </cell>
          <cell r="AJ3" t="str">
            <v>Freight Domestic 2021</v>
          </cell>
          <cell r="AK3" t="str">
            <v>Freight 2021</v>
          </cell>
          <cell r="AL3" t="str">
            <v>Mail 2021</v>
          </cell>
          <cell r="AM3" t="str">
            <v>Total cargo 2021</v>
          </cell>
        </row>
        <row r="4">
          <cell r="I4" t="str">
            <v>ALG</v>
          </cell>
          <cell r="J4">
            <v>53408</v>
          </cell>
          <cell r="K4">
            <v>1632</v>
          </cell>
          <cell r="L4">
            <v>55040</v>
          </cell>
          <cell r="M4">
            <v>2750</v>
          </cell>
          <cell r="N4">
            <v>57790</v>
          </cell>
          <cell r="O4">
            <v>4129715</v>
          </cell>
          <cell r="P4">
            <v>2188078</v>
          </cell>
          <cell r="Q4">
            <v>6317793</v>
          </cell>
          <cell r="R4">
            <v>0</v>
          </cell>
          <cell r="S4">
            <v>6317793</v>
          </cell>
          <cell r="T4">
            <v>25960</v>
          </cell>
          <cell r="U4">
            <v>839</v>
          </cell>
          <cell r="V4">
            <v>26799</v>
          </cell>
          <cell r="W4">
            <v>118</v>
          </cell>
          <cell r="X4">
            <v>26917</v>
          </cell>
          <cell r="Y4">
            <v>28656</v>
          </cell>
          <cell r="Z4">
            <v>2255</v>
          </cell>
          <cell r="AA4">
            <v>30911</v>
          </cell>
          <cell r="AB4">
            <v>3248</v>
          </cell>
          <cell r="AC4">
            <v>34159</v>
          </cell>
          <cell r="AD4">
            <v>759022</v>
          </cell>
          <cell r="AE4">
            <v>1414461</v>
          </cell>
          <cell r="AF4">
            <v>2173483</v>
          </cell>
          <cell r="AG4">
            <v>0</v>
          </cell>
          <cell r="AH4">
            <v>2173483</v>
          </cell>
          <cell r="AI4">
            <v>29318</v>
          </cell>
          <cell r="AJ4">
            <v>994</v>
          </cell>
          <cell r="AK4">
            <v>30312</v>
          </cell>
          <cell r="AL4">
            <v>223</v>
          </cell>
          <cell r="AM4">
            <v>30535</v>
          </cell>
        </row>
        <row r="5">
          <cell r="I5" t="str">
            <v>CAB</v>
          </cell>
          <cell r="J5">
            <v>4897</v>
          </cell>
          <cell r="K5"/>
          <cell r="L5">
            <v>4897</v>
          </cell>
          <cell r="M5"/>
          <cell r="N5">
            <v>4897</v>
          </cell>
          <cell r="O5">
            <v>19</v>
          </cell>
          <cell r="P5">
            <v>262447</v>
          </cell>
          <cell r="Q5">
            <v>262466</v>
          </cell>
          <cell r="R5">
            <v>2189</v>
          </cell>
          <cell r="S5">
            <v>264655</v>
          </cell>
          <cell r="T5">
            <v>65</v>
          </cell>
          <cell r="U5">
            <v>224</v>
          </cell>
          <cell r="V5">
            <v>289</v>
          </cell>
          <cell r="W5">
            <v>6</v>
          </cell>
          <cell r="X5">
            <v>295</v>
          </cell>
          <cell r="Y5">
            <v>3743</v>
          </cell>
          <cell r="Z5"/>
          <cell r="AA5">
            <v>3743</v>
          </cell>
          <cell r="AB5"/>
          <cell r="AC5">
            <v>3743</v>
          </cell>
          <cell r="AD5">
            <v>7</v>
          </cell>
          <cell r="AE5">
            <v>126561</v>
          </cell>
          <cell r="AF5">
            <v>126568</v>
          </cell>
          <cell r="AG5">
            <v>2079</v>
          </cell>
          <cell r="AH5">
            <v>128647</v>
          </cell>
          <cell r="AI5">
            <v>3</v>
          </cell>
          <cell r="AJ5">
            <v>115</v>
          </cell>
          <cell r="AK5">
            <v>118</v>
          </cell>
          <cell r="AL5">
            <v>1</v>
          </cell>
          <cell r="AM5">
            <v>119</v>
          </cell>
        </row>
        <row r="6">
          <cell r="I6" t="str">
            <v>CBT</v>
          </cell>
          <cell r="J6">
            <v>1518</v>
          </cell>
          <cell r="K6"/>
          <cell r="L6">
            <v>1518</v>
          </cell>
          <cell r="M6"/>
          <cell r="N6">
            <v>1518</v>
          </cell>
          <cell r="O6">
            <v>34</v>
          </cell>
          <cell r="P6">
            <v>40805</v>
          </cell>
          <cell r="Q6">
            <v>40839</v>
          </cell>
          <cell r="R6">
            <v>569</v>
          </cell>
          <cell r="S6">
            <v>41408</v>
          </cell>
          <cell r="T6">
            <v>1</v>
          </cell>
          <cell r="U6">
            <v>39</v>
          </cell>
          <cell r="V6">
            <v>39</v>
          </cell>
          <cell r="W6">
            <v>2</v>
          </cell>
          <cell r="X6">
            <v>41</v>
          </cell>
          <cell r="Y6">
            <v>884</v>
          </cell>
          <cell r="Z6"/>
          <cell r="AA6">
            <v>884</v>
          </cell>
          <cell r="AB6"/>
          <cell r="AC6">
            <v>884</v>
          </cell>
          <cell r="AD6">
            <v>23</v>
          </cell>
          <cell r="AE6">
            <v>17812</v>
          </cell>
          <cell r="AF6">
            <v>17835</v>
          </cell>
          <cell r="AG6">
            <v>32</v>
          </cell>
          <cell r="AH6">
            <v>17867</v>
          </cell>
          <cell r="AI6">
            <v>0</v>
          </cell>
          <cell r="AJ6">
            <v>15</v>
          </cell>
          <cell r="AK6">
            <v>15</v>
          </cell>
          <cell r="AL6">
            <v>4</v>
          </cell>
          <cell r="AM6">
            <v>20</v>
          </cell>
        </row>
        <row r="7">
          <cell r="I7" t="str">
            <v>LAD</v>
          </cell>
          <cell r="J7">
            <v>26267</v>
          </cell>
          <cell r="K7"/>
          <cell r="L7">
            <v>26267</v>
          </cell>
          <cell r="M7"/>
          <cell r="N7">
            <v>26267</v>
          </cell>
          <cell r="O7">
            <v>958729</v>
          </cell>
          <cell r="P7">
            <v>589251</v>
          </cell>
          <cell r="Q7">
            <v>1547980</v>
          </cell>
          <cell r="R7">
            <v>29853</v>
          </cell>
          <cell r="S7">
            <v>1577833</v>
          </cell>
          <cell r="T7">
            <v>26729</v>
          </cell>
          <cell r="U7">
            <v>1236</v>
          </cell>
          <cell r="V7">
            <v>27965</v>
          </cell>
          <cell r="W7">
            <v>344</v>
          </cell>
          <cell r="X7">
            <v>28309</v>
          </cell>
          <cell r="Y7">
            <v>13664</v>
          </cell>
          <cell r="Z7"/>
          <cell r="AA7">
            <v>13664</v>
          </cell>
          <cell r="AB7"/>
          <cell r="AC7">
            <v>13664</v>
          </cell>
          <cell r="AD7">
            <v>422056</v>
          </cell>
          <cell r="AE7">
            <v>272903</v>
          </cell>
          <cell r="AF7">
            <v>694959</v>
          </cell>
          <cell r="AG7">
            <v>4281</v>
          </cell>
          <cell r="AH7">
            <v>699240</v>
          </cell>
          <cell r="AI7">
            <v>16998</v>
          </cell>
          <cell r="AJ7">
            <v>1197</v>
          </cell>
          <cell r="AK7">
            <v>18195</v>
          </cell>
          <cell r="AL7">
            <v>338</v>
          </cell>
          <cell r="AM7">
            <v>18533</v>
          </cell>
        </row>
        <row r="8">
          <cell r="I8" t="str">
            <v>SDD</v>
          </cell>
          <cell r="J8">
            <v>2504</v>
          </cell>
          <cell r="K8"/>
          <cell r="L8">
            <v>2504</v>
          </cell>
          <cell r="M8"/>
          <cell r="N8">
            <v>2504</v>
          </cell>
          <cell r="O8">
            <v>24</v>
          </cell>
          <cell r="P8">
            <v>57190</v>
          </cell>
          <cell r="Q8">
            <v>57214</v>
          </cell>
          <cell r="R8">
            <v>559</v>
          </cell>
          <cell r="S8">
            <v>57773</v>
          </cell>
          <cell r="T8">
            <v>0</v>
          </cell>
          <cell r="U8">
            <v>38</v>
          </cell>
          <cell r="V8">
            <v>38</v>
          </cell>
          <cell r="W8">
            <v>5</v>
          </cell>
          <cell r="X8">
            <v>43</v>
          </cell>
          <cell r="Y8">
            <v>4550</v>
          </cell>
          <cell r="Z8"/>
          <cell r="AA8">
            <v>4550</v>
          </cell>
          <cell r="AB8"/>
          <cell r="AC8">
            <v>4550</v>
          </cell>
          <cell r="AD8">
            <v>86</v>
          </cell>
          <cell r="AE8">
            <v>33364</v>
          </cell>
          <cell r="AF8">
            <v>33450</v>
          </cell>
          <cell r="AG8">
            <v>404</v>
          </cell>
          <cell r="AH8">
            <v>33854</v>
          </cell>
          <cell r="AI8">
            <v>0</v>
          </cell>
          <cell r="AJ8">
            <v>58</v>
          </cell>
          <cell r="AK8">
            <v>58</v>
          </cell>
          <cell r="AL8">
            <v>3</v>
          </cell>
          <cell r="AM8">
            <v>60</v>
          </cell>
        </row>
        <row r="9">
          <cell r="I9" t="str">
            <v>VPE</v>
          </cell>
          <cell r="J9">
            <v>903</v>
          </cell>
          <cell r="K9"/>
          <cell r="L9">
            <v>903</v>
          </cell>
          <cell r="M9"/>
          <cell r="N9">
            <v>903</v>
          </cell>
          <cell r="O9">
            <v>52</v>
          </cell>
          <cell r="P9">
            <v>16205</v>
          </cell>
          <cell r="Q9">
            <v>16257</v>
          </cell>
          <cell r="R9">
            <v>1274</v>
          </cell>
          <cell r="S9">
            <v>17531</v>
          </cell>
          <cell r="T9">
            <v>0</v>
          </cell>
          <cell r="U9">
            <v>18</v>
          </cell>
          <cell r="V9">
            <v>18</v>
          </cell>
          <cell r="W9">
            <v>1</v>
          </cell>
          <cell r="X9">
            <v>19</v>
          </cell>
          <cell r="Y9">
            <v>472</v>
          </cell>
          <cell r="Z9"/>
          <cell r="AA9">
            <v>472</v>
          </cell>
          <cell r="AB9"/>
          <cell r="AC9">
            <v>472</v>
          </cell>
          <cell r="AD9">
            <v>58</v>
          </cell>
          <cell r="AE9">
            <v>9559</v>
          </cell>
          <cell r="AF9">
            <v>9617</v>
          </cell>
          <cell r="AG9">
            <v>306</v>
          </cell>
          <cell r="AH9">
            <v>9923</v>
          </cell>
          <cell r="AI9">
            <v>0</v>
          </cell>
          <cell r="AJ9">
            <v>31</v>
          </cell>
          <cell r="AK9">
            <v>31</v>
          </cell>
          <cell r="AL9">
            <v>2</v>
          </cell>
          <cell r="AM9">
            <v>32</v>
          </cell>
        </row>
        <row r="10">
          <cell r="I10" t="str">
            <v>COO</v>
          </cell>
          <cell r="J10">
            <v>6839</v>
          </cell>
          <cell r="K10">
            <v>880</v>
          </cell>
          <cell r="L10">
            <v>7719</v>
          </cell>
          <cell r="M10">
            <v>446</v>
          </cell>
          <cell r="N10">
            <v>8165</v>
          </cell>
          <cell r="O10">
            <v>457067</v>
          </cell>
          <cell r="P10"/>
          <cell r="Q10">
            <v>457067</v>
          </cell>
          <cell r="R10">
            <v>7473</v>
          </cell>
          <cell r="S10">
            <v>464540</v>
          </cell>
          <cell r="T10">
            <v>5122</v>
          </cell>
          <cell r="U10"/>
          <cell r="V10">
            <v>5122</v>
          </cell>
          <cell r="W10"/>
          <cell r="X10">
            <v>5122</v>
          </cell>
          <cell r="Y10">
            <v>6129</v>
          </cell>
          <cell r="Z10">
            <v>803</v>
          </cell>
          <cell r="AA10">
            <v>6932</v>
          </cell>
          <cell r="AB10">
            <v>230</v>
          </cell>
          <cell r="AC10">
            <v>7162</v>
          </cell>
          <cell r="AD10">
            <v>354933</v>
          </cell>
          <cell r="AE10"/>
          <cell r="AF10">
            <v>354933</v>
          </cell>
          <cell r="AG10">
            <v>1393</v>
          </cell>
          <cell r="AH10">
            <v>356326</v>
          </cell>
          <cell r="AI10">
            <v>4948</v>
          </cell>
          <cell r="AJ10"/>
          <cell r="AK10">
            <v>4948</v>
          </cell>
          <cell r="AL10"/>
          <cell r="AM10">
            <v>4948</v>
          </cell>
        </row>
        <row r="11">
          <cell r="I11" t="str">
            <v>FRW</v>
          </cell>
          <cell r="J11">
            <v>1306</v>
          </cell>
          <cell r="K11"/>
          <cell r="L11">
            <v>1306</v>
          </cell>
          <cell r="M11">
            <v>541</v>
          </cell>
          <cell r="N11">
            <v>1847</v>
          </cell>
          <cell r="O11">
            <v>1024</v>
          </cell>
          <cell r="P11">
            <v>15920</v>
          </cell>
          <cell r="Q11">
            <v>16944</v>
          </cell>
          <cell r="R11"/>
          <cell r="S11">
            <v>16944</v>
          </cell>
          <cell r="T11"/>
          <cell r="U11"/>
          <cell r="V11"/>
          <cell r="W11"/>
          <cell r="X11"/>
          <cell r="Y11">
            <v>1243</v>
          </cell>
          <cell r="Z11"/>
          <cell r="AA11">
            <v>1243</v>
          </cell>
          <cell r="AB11">
            <v>498</v>
          </cell>
          <cell r="AC11">
            <v>1741</v>
          </cell>
          <cell r="AD11">
            <v>547</v>
          </cell>
          <cell r="AE11">
            <v>18386</v>
          </cell>
          <cell r="AF11">
            <v>18933</v>
          </cell>
          <cell r="AG11"/>
          <cell r="AH11">
            <v>18933</v>
          </cell>
          <cell r="AI11"/>
          <cell r="AJ11"/>
          <cell r="AK11"/>
          <cell r="AL11"/>
          <cell r="AM11"/>
        </row>
        <row r="12">
          <cell r="I12" t="str">
            <v>GBE</v>
          </cell>
          <cell r="J12">
            <v>8716</v>
          </cell>
          <cell r="K12">
            <v>16</v>
          </cell>
          <cell r="L12">
            <v>8732</v>
          </cell>
          <cell r="M12">
            <v>3255</v>
          </cell>
          <cell r="N12">
            <v>11987</v>
          </cell>
          <cell r="O12">
            <v>243054</v>
          </cell>
          <cell r="P12">
            <v>54901</v>
          </cell>
          <cell r="Q12">
            <v>297955</v>
          </cell>
          <cell r="R12"/>
          <cell r="S12">
            <v>297955</v>
          </cell>
          <cell r="T12"/>
          <cell r="U12"/>
          <cell r="V12"/>
          <cell r="W12"/>
          <cell r="X12"/>
          <cell r="Y12">
            <v>7082</v>
          </cell>
          <cell r="Z12">
            <v>0</v>
          </cell>
          <cell r="AA12">
            <v>7082</v>
          </cell>
          <cell r="AB12">
            <v>2646</v>
          </cell>
          <cell r="AC12">
            <v>9728</v>
          </cell>
          <cell r="AD12">
            <v>107585</v>
          </cell>
          <cell r="AE12">
            <v>37145</v>
          </cell>
          <cell r="AF12">
            <v>144730</v>
          </cell>
          <cell r="AG12"/>
          <cell r="AH12">
            <v>144730</v>
          </cell>
          <cell r="AI12"/>
          <cell r="AJ12"/>
          <cell r="AK12"/>
          <cell r="AL12"/>
          <cell r="AM12"/>
        </row>
        <row r="13">
          <cell r="I13" t="str">
            <v>GNZ</v>
          </cell>
          <cell r="J13">
            <v>117</v>
          </cell>
          <cell r="K13"/>
          <cell r="L13">
            <v>117</v>
          </cell>
          <cell r="M13">
            <v>130</v>
          </cell>
          <cell r="N13">
            <v>247</v>
          </cell>
          <cell r="O13">
            <v>22</v>
          </cell>
          <cell r="P13">
            <v>231</v>
          </cell>
          <cell r="Q13">
            <v>253</v>
          </cell>
          <cell r="R13"/>
          <cell r="S13">
            <v>253</v>
          </cell>
          <cell r="T13"/>
          <cell r="U13"/>
          <cell r="V13"/>
          <cell r="W13"/>
          <cell r="X13"/>
          <cell r="Y13">
            <v>73</v>
          </cell>
          <cell r="Z13"/>
          <cell r="AA13">
            <v>73</v>
          </cell>
          <cell r="AB13">
            <v>72</v>
          </cell>
          <cell r="AC13">
            <v>145</v>
          </cell>
          <cell r="AD13">
            <v>11</v>
          </cell>
          <cell r="AE13">
            <v>85</v>
          </cell>
          <cell r="AF13">
            <v>96</v>
          </cell>
          <cell r="AG13"/>
          <cell r="AH13">
            <v>96</v>
          </cell>
          <cell r="AI13"/>
          <cell r="AJ13"/>
          <cell r="AK13"/>
          <cell r="AL13"/>
          <cell r="AM13"/>
        </row>
        <row r="14">
          <cell r="I14" t="str">
            <v>BBK</v>
          </cell>
          <cell r="J14">
            <v>8936</v>
          </cell>
          <cell r="K14"/>
          <cell r="L14">
            <v>8936</v>
          </cell>
          <cell r="M14">
            <v>553</v>
          </cell>
          <cell r="N14">
            <v>9489</v>
          </cell>
          <cell r="O14">
            <v>25246</v>
          </cell>
          <cell r="P14">
            <v>59359</v>
          </cell>
          <cell r="Q14">
            <v>84605</v>
          </cell>
          <cell r="R14"/>
          <cell r="S14">
            <v>84605</v>
          </cell>
          <cell r="T14"/>
          <cell r="U14"/>
          <cell r="V14"/>
          <cell r="W14"/>
          <cell r="X14"/>
          <cell r="Y14">
            <v>4053</v>
          </cell>
          <cell r="Z14"/>
          <cell r="AA14">
            <v>4053</v>
          </cell>
          <cell r="AB14">
            <v>627</v>
          </cell>
          <cell r="AC14">
            <v>4680</v>
          </cell>
          <cell r="AD14">
            <v>9847</v>
          </cell>
          <cell r="AE14">
            <v>23442</v>
          </cell>
          <cell r="AF14">
            <v>33289</v>
          </cell>
          <cell r="AG14"/>
          <cell r="AH14">
            <v>33289</v>
          </cell>
          <cell r="AI14"/>
          <cell r="AJ14"/>
          <cell r="AK14"/>
          <cell r="AL14"/>
          <cell r="AM14"/>
        </row>
        <row r="15">
          <cell r="I15" t="str">
            <v>MUB</v>
          </cell>
          <cell r="J15">
            <v>41945</v>
          </cell>
          <cell r="K15"/>
          <cell r="L15">
            <v>41945</v>
          </cell>
          <cell r="M15">
            <v>1102</v>
          </cell>
          <cell r="N15">
            <v>43047</v>
          </cell>
          <cell r="O15">
            <v>76466</v>
          </cell>
          <cell r="P15">
            <v>158580</v>
          </cell>
          <cell r="Q15">
            <v>235046</v>
          </cell>
          <cell r="R15"/>
          <cell r="S15">
            <v>235046</v>
          </cell>
          <cell r="T15"/>
          <cell r="U15"/>
          <cell r="V15"/>
          <cell r="W15"/>
          <cell r="X15"/>
          <cell r="Y15">
            <v>23293</v>
          </cell>
          <cell r="Z15"/>
          <cell r="AA15">
            <v>23293</v>
          </cell>
          <cell r="AB15">
            <v>1451</v>
          </cell>
          <cell r="AC15">
            <v>24744</v>
          </cell>
          <cell r="AD15">
            <v>30870</v>
          </cell>
          <cell r="AE15">
            <v>84914</v>
          </cell>
          <cell r="AF15">
            <v>115784</v>
          </cell>
          <cell r="AG15"/>
          <cell r="AH15">
            <v>115784</v>
          </cell>
          <cell r="AI15"/>
          <cell r="AJ15"/>
          <cell r="AK15"/>
          <cell r="AL15"/>
          <cell r="AM15"/>
        </row>
        <row r="16">
          <cell r="I16" t="str">
            <v>PKW</v>
          </cell>
          <cell r="J16">
            <v>6</v>
          </cell>
          <cell r="K16"/>
          <cell r="L16">
            <v>6</v>
          </cell>
          <cell r="M16">
            <v>188</v>
          </cell>
          <cell r="N16">
            <v>194</v>
          </cell>
          <cell r="O16">
            <v>0</v>
          </cell>
          <cell r="P16">
            <v>27</v>
          </cell>
          <cell r="Q16">
            <v>27</v>
          </cell>
          <cell r="R16"/>
          <cell r="S16">
            <v>27</v>
          </cell>
          <cell r="T16"/>
          <cell r="U16"/>
          <cell r="V16"/>
          <cell r="W16"/>
          <cell r="X16"/>
          <cell r="Y16">
            <v>2</v>
          </cell>
          <cell r="Z16"/>
          <cell r="AA16">
            <v>2</v>
          </cell>
          <cell r="AB16">
            <v>126</v>
          </cell>
          <cell r="AC16">
            <v>128</v>
          </cell>
          <cell r="AD16">
            <v>4</v>
          </cell>
          <cell r="AE16">
            <v>0</v>
          </cell>
          <cell r="AF16">
            <v>4</v>
          </cell>
          <cell r="AG16"/>
          <cell r="AH16">
            <v>4</v>
          </cell>
          <cell r="AI16"/>
          <cell r="AJ16"/>
          <cell r="AK16"/>
          <cell r="AL16"/>
          <cell r="AM16"/>
        </row>
        <row r="17">
          <cell r="I17" t="str">
            <v>BOY</v>
          </cell>
          <cell r="J17">
            <v>566</v>
          </cell>
          <cell r="K17">
            <v>0</v>
          </cell>
          <cell r="L17">
            <v>566</v>
          </cell>
          <cell r="M17">
            <v>138</v>
          </cell>
          <cell r="N17">
            <v>704</v>
          </cell>
          <cell r="O17">
            <v>4839</v>
          </cell>
          <cell r="P17">
            <v>17352</v>
          </cell>
          <cell r="Q17">
            <v>22191</v>
          </cell>
          <cell r="R17">
            <v>2440</v>
          </cell>
          <cell r="S17">
            <v>24631</v>
          </cell>
          <cell r="T17">
            <v>0</v>
          </cell>
          <cell r="U17">
            <v>16</v>
          </cell>
          <cell r="V17">
            <v>16</v>
          </cell>
          <cell r="W17">
            <v>0</v>
          </cell>
          <cell r="X17">
            <v>16</v>
          </cell>
          <cell r="Y17">
            <v>504</v>
          </cell>
          <cell r="Z17">
            <v>0</v>
          </cell>
          <cell r="AA17">
            <v>504</v>
          </cell>
          <cell r="AB17">
            <v>119</v>
          </cell>
          <cell r="AC17">
            <v>623</v>
          </cell>
          <cell r="AD17">
            <v>2760</v>
          </cell>
          <cell r="AE17">
            <v>14680</v>
          </cell>
          <cell r="AF17">
            <v>17440</v>
          </cell>
          <cell r="AG17">
            <v>2840</v>
          </cell>
          <cell r="AH17">
            <v>20280</v>
          </cell>
          <cell r="AI17">
            <v>269</v>
          </cell>
          <cell r="AJ17">
            <v>65</v>
          </cell>
          <cell r="AK17">
            <v>335</v>
          </cell>
          <cell r="AL17">
            <v>0</v>
          </cell>
          <cell r="AM17">
            <v>335</v>
          </cell>
        </row>
        <row r="18">
          <cell r="I18" t="str">
            <v>OUA</v>
          </cell>
          <cell r="J18"/>
          <cell r="K18"/>
          <cell r="L18">
            <v>8384</v>
          </cell>
          <cell r="M18">
            <v>2013</v>
          </cell>
          <cell r="N18">
            <v>10397</v>
          </cell>
          <cell r="O18">
            <v>413014</v>
          </cell>
          <cell r="P18">
            <v>28193</v>
          </cell>
          <cell r="Q18">
            <v>441207</v>
          </cell>
          <cell r="R18">
            <v>127850</v>
          </cell>
          <cell r="S18">
            <v>569057</v>
          </cell>
          <cell r="T18">
            <v>7785</v>
          </cell>
          <cell r="U18">
            <v>98</v>
          </cell>
          <cell r="V18">
            <v>7883</v>
          </cell>
          <cell r="W18">
            <v>0</v>
          </cell>
          <cell r="X18">
            <v>7883</v>
          </cell>
          <cell r="Y18"/>
          <cell r="Z18"/>
          <cell r="AA18">
            <v>7569</v>
          </cell>
          <cell r="AB18">
            <v>1729</v>
          </cell>
          <cell r="AC18">
            <v>9298</v>
          </cell>
          <cell r="AD18">
            <v>343087</v>
          </cell>
          <cell r="AE18">
            <v>17374</v>
          </cell>
          <cell r="AF18">
            <v>360461</v>
          </cell>
          <cell r="AG18">
            <v>80046</v>
          </cell>
          <cell r="AH18">
            <v>440507</v>
          </cell>
          <cell r="AI18">
            <v>8777</v>
          </cell>
          <cell r="AJ18">
            <v>20</v>
          </cell>
          <cell r="AK18">
            <v>8798</v>
          </cell>
          <cell r="AL18">
            <v>0</v>
          </cell>
          <cell r="AM18">
            <v>8798</v>
          </cell>
        </row>
        <row r="19">
          <cell r="I19" t="str">
            <v>BJM</v>
          </cell>
          <cell r="J19">
            <v>3766</v>
          </cell>
          <cell r="K19">
            <v>674</v>
          </cell>
          <cell r="L19">
            <v>4440</v>
          </cell>
          <cell r="M19">
            <v>424</v>
          </cell>
          <cell r="N19">
            <v>4864</v>
          </cell>
          <cell r="O19">
            <v>219424</v>
          </cell>
          <cell r="P19">
            <v>0</v>
          </cell>
          <cell r="Q19">
            <v>219424</v>
          </cell>
          <cell r="R19">
            <v>26238</v>
          </cell>
          <cell r="S19">
            <v>245662</v>
          </cell>
          <cell r="T19">
            <v>1875</v>
          </cell>
          <cell r="U19">
            <v>0</v>
          </cell>
          <cell r="V19">
            <v>1875</v>
          </cell>
          <cell r="W19">
            <v>72</v>
          </cell>
          <cell r="X19">
            <v>1947</v>
          </cell>
          <cell r="Y19">
            <v>2990</v>
          </cell>
          <cell r="Z19">
            <v>654</v>
          </cell>
          <cell r="AA19">
            <v>3644</v>
          </cell>
          <cell r="AB19">
            <v>600</v>
          </cell>
          <cell r="AC19">
            <v>4244</v>
          </cell>
          <cell r="AD19">
            <v>148515</v>
          </cell>
          <cell r="AE19">
            <v>0</v>
          </cell>
          <cell r="AF19">
            <v>148515</v>
          </cell>
          <cell r="AG19">
            <v>17950</v>
          </cell>
          <cell r="AH19">
            <v>166465</v>
          </cell>
          <cell r="AI19">
            <v>1865</v>
          </cell>
          <cell r="AJ19">
            <v>0</v>
          </cell>
          <cell r="AK19">
            <v>1865</v>
          </cell>
          <cell r="AL19">
            <v>55</v>
          </cell>
          <cell r="AM19">
            <v>1919</v>
          </cell>
        </row>
        <row r="20">
          <cell r="I20" t="str">
            <v>BVC</v>
          </cell>
          <cell r="J20">
            <v>3038</v>
          </cell>
          <cell r="K20">
            <v>0</v>
          </cell>
          <cell r="L20">
            <v>3038</v>
          </cell>
          <cell r="M20">
            <v>10</v>
          </cell>
          <cell r="N20">
            <v>3048</v>
          </cell>
          <cell r="O20">
            <v>320980</v>
          </cell>
          <cell r="P20">
            <v>22527</v>
          </cell>
          <cell r="Q20">
            <v>343507</v>
          </cell>
          <cell r="R20">
            <v>61064</v>
          </cell>
          <cell r="S20">
            <v>404571</v>
          </cell>
          <cell r="T20">
            <v>28</v>
          </cell>
          <cell r="U20">
            <v>7</v>
          </cell>
          <cell r="V20">
            <v>35</v>
          </cell>
          <cell r="W20">
            <v>14</v>
          </cell>
          <cell r="X20">
            <v>48</v>
          </cell>
          <cell r="Y20">
            <v>790</v>
          </cell>
          <cell r="Z20">
            <v>1</v>
          </cell>
          <cell r="AA20">
            <v>791</v>
          </cell>
          <cell r="AB20">
            <v>9</v>
          </cell>
          <cell r="AC20">
            <v>800</v>
          </cell>
          <cell r="AD20">
            <v>42379</v>
          </cell>
          <cell r="AE20">
            <v>12700</v>
          </cell>
          <cell r="AF20">
            <v>55079</v>
          </cell>
          <cell r="AG20">
            <v>16685</v>
          </cell>
          <cell r="AH20">
            <v>71764</v>
          </cell>
          <cell r="AI20">
            <v>0</v>
          </cell>
          <cell r="AJ20">
            <v>4</v>
          </cell>
          <cell r="AK20">
            <v>4</v>
          </cell>
          <cell r="AL20">
            <v>8</v>
          </cell>
          <cell r="AM20">
            <v>12</v>
          </cell>
        </row>
        <row r="21">
          <cell r="I21" t="str">
            <v>SID</v>
          </cell>
          <cell r="J21">
            <v>9466</v>
          </cell>
          <cell r="K21">
            <v>795</v>
          </cell>
          <cell r="L21">
            <v>10261</v>
          </cell>
          <cell r="M21">
            <v>60</v>
          </cell>
          <cell r="N21">
            <v>10321</v>
          </cell>
          <cell r="O21">
            <v>775114</v>
          </cell>
          <cell r="P21">
            <v>86755</v>
          </cell>
          <cell r="Q21">
            <v>861869</v>
          </cell>
          <cell r="R21">
            <v>108165</v>
          </cell>
          <cell r="S21">
            <v>970034</v>
          </cell>
          <cell r="T21">
            <v>130</v>
          </cell>
          <cell r="U21">
            <v>31</v>
          </cell>
          <cell r="V21">
            <v>161</v>
          </cell>
          <cell r="W21">
            <v>61</v>
          </cell>
          <cell r="X21">
            <v>222</v>
          </cell>
          <cell r="Y21">
            <v>4113</v>
          </cell>
          <cell r="Z21">
            <v>867</v>
          </cell>
          <cell r="AA21">
            <v>4980</v>
          </cell>
          <cell r="AB21">
            <v>27</v>
          </cell>
          <cell r="AC21">
            <v>5007</v>
          </cell>
          <cell r="AD21">
            <v>210692</v>
          </cell>
          <cell r="AE21">
            <v>42555</v>
          </cell>
          <cell r="AF21">
            <v>253247</v>
          </cell>
          <cell r="AG21">
            <v>15754</v>
          </cell>
          <cell r="AH21">
            <v>269001</v>
          </cell>
          <cell r="AI21">
            <v>38</v>
          </cell>
          <cell r="AJ21">
            <v>21</v>
          </cell>
          <cell r="AK21">
            <v>59</v>
          </cell>
          <cell r="AL21">
            <v>53</v>
          </cell>
          <cell r="AM21">
            <v>112</v>
          </cell>
        </row>
        <row r="22">
          <cell r="I22" t="str">
            <v>MMO</v>
          </cell>
          <cell r="J22">
            <v>264</v>
          </cell>
          <cell r="K22">
            <v>0</v>
          </cell>
          <cell r="L22">
            <v>264</v>
          </cell>
          <cell r="M22">
            <v>0</v>
          </cell>
          <cell r="N22">
            <v>264</v>
          </cell>
          <cell r="O22">
            <v>0</v>
          </cell>
          <cell r="P22">
            <v>9937</v>
          </cell>
          <cell r="Q22">
            <v>9937</v>
          </cell>
          <cell r="R22">
            <v>106</v>
          </cell>
          <cell r="S22">
            <v>10043</v>
          </cell>
          <cell r="T22">
            <v>0</v>
          </cell>
          <cell r="U22">
            <v>1</v>
          </cell>
          <cell r="V22">
            <v>1</v>
          </cell>
          <cell r="W22">
            <v>4</v>
          </cell>
          <cell r="X22">
            <v>4</v>
          </cell>
          <cell r="Y22">
            <v>157</v>
          </cell>
          <cell r="Z22">
            <v>1</v>
          </cell>
          <cell r="AA22">
            <v>158</v>
          </cell>
          <cell r="AB22">
            <v>8</v>
          </cell>
          <cell r="AC22">
            <v>166</v>
          </cell>
          <cell r="AD22">
            <v>0</v>
          </cell>
          <cell r="AE22">
            <v>5501</v>
          </cell>
          <cell r="AF22">
            <v>5501</v>
          </cell>
          <cell r="AG22">
            <v>55</v>
          </cell>
          <cell r="AH22">
            <v>5556</v>
          </cell>
          <cell r="AI22">
            <v>0</v>
          </cell>
          <cell r="AJ22">
            <v>1</v>
          </cell>
          <cell r="AK22">
            <v>1</v>
          </cell>
          <cell r="AL22">
            <v>3</v>
          </cell>
          <cell r="AM22">
            <v>4</v>
          </cell>
        </row>
        <row r="23">
          <cell r="I23" t="str">
            <v>RAI</v>
          </cell>
          <cell r="J23">
            <v>7530</v>
          </cell>
          <cell r="K23">
            <v>100</v>
          </cell>
          <cell r="L23">
            <v>7630</v>
          </cell>
          <cell r="M23">
            <v>47</v>
          </cell>
          <cell r="N23">
            <v>7677</v>
          </cell>
          <cell r="O23">
            <v>302131</v>
          </cell>
          <cell r="P23">
            <v>208337</v>
          </cell>
          <cell r="Q23">
            <v>510468</v>
          </cell>
          <cell r="R23">
            <v>8991</v>
          </cell>
          <cell r="S23">
            <v>519459</v>
          </cell>
          <cell r="T23">
            <v>374</v>
          </cell>
          <cell r="U23">
            <v>66</v>
          </cell>
          <cell r="V23">
            <v>439</v>
          </cell>
          <cell r="W23">
            <v>187</v>
          </cell>
          <cell r="X23">
            <v>627</v>
          </cell>
          <cell r="Y23">
            <v>5514</v>
          </cell>
          <cell r="Z23">
            <v>120</v>
          </cell>
          <cell r="AA23">
            <v>5634</v>
          </cell>
          <cell r="AB23">
            <v>40</v>
          </cell>
          <cell r="AC23">
            <v>5674</v>
          </cell>
          <cell r="AD23">
            <v>195729</v>
          </cell>
          <cell r="AE23">
            <v>133695</v>
          </cell>
          <cell r="AF23">
            <v>329424</v>
          </cell>
          <cell r="AG23">
            <v>1762</v>
          </cell>
          <cell r="AH23">
            <v>331186</v>
          </cell>
          <cell r="AI23">
            <v>420</v>
          </cell>
          <cell r="AJ23">
            <v>60</v>
          </cell>
          <cell r="AK23">
            <v>481</v>
          </cell>
          <cell r="AL23">
            <v>169</v>
          </cell>
          <cell r="AM23">
            <v>650</v>
          </cell>
        </row>
        <row r="24">
          <cell r="I24" t="str">
            <v>SFL</v>
          </cell>
          <cell r="J24">
            <v>978</v>
          </cell>
          <cell r="K24">
            <v>0</v>
          </cell>
          <cell r="L24">
            <v>978</v>
          </cell>
          <cell r="M24">
            <v>4</v>
          </cell>
          <cell r="N24">
            <v>982</v>
          </cell>
          <cell r="O24">
            <v>0</v>
          </cell>
          <cell r="P24">
            <v>51384</v>
          </cell>
          <cell r="Q24">
            <v>51384</v>
          </cell>
          <cell r="R24">
            <v>0</v>
          </cell>
          <cell r="S24">
            <v>51384</v>
          </cell>
          <cell r="T24">
            <v>0</v>
          </cell>
          <cell r="U24">
            <v>2</v>
          </cell>
          <cell r="V24">
            <v>2</v>
          </cell>
          <cell r="W24">
            <v>9</v>
          </cell>
          <cell r="X24">
            <v>12</v>
          </cell>
          <cell r="Y24">
            <v>632</v>
          </cell>
          <cell r="Z24">
            <v>4</v>
          </cell>
          <cell r="AA24">
            <v>636</v>
          </cell>
          <cell r="AB24">
            <v>4</v>
          </cell>
          <cell r="AC24">
            <v>640</v>
          </cell>
          <cell r="AD24">
            <v>0</v>
          </cell>
          <cell r="AE24">
            <v>31760</v>
          </cell>
          <cell r="AF24">
            <v>31760</v>
          </cell>
          <cell r="AG24">
            <v>4</v>
          </cell>
          <cell r="AH24">
            <v>31764</v>
          </cell>
          <cell r="AI24">
            <v>0</v>
          </cell>
          <cell r="AJ24">
            <v>4</v>
          </cell>
          <cell r="AK24">
            <v>4</v>
          </cell>
          <cell r="AL24">
            <v>9</v>
          </cell>
          <cell r="AM24">
            <v>13</v>
          </cell>
        </row>
        <row r="25">
          <cell r="I25" t="str">
            <v>SNE</v>
          </cell>
          <cell r="J25">
            <v>276</v>
          </cell>
          <cell r="K25">
            <v>0</v>
          </cell>
          <cell r="L25">
            <v>276</v>
          </cell>
          <cell r="M25">
            <v>6</v>
          </cell>
          <cell r="N25">
            <v>282</v>
          </cell>
          <cell r="O25">
            <v>0</v>
          </cell>
          <cell r="P25">
            <v>13859</v>
          </cell>
          <cell r="Q25">
            <v>13859</v>
          </cell>
          <cell r="R25">
            <v>0</v>
          </cell>
          <cell r="S25">
            <v>13859</v>
          </cell>
          <cell r="T25">
            <v>0</v>
          </cell>
          <cell r="U25">
            <v>1</v>
          </cell>
          <cell r="V25">
            <v>1</v>
          </cell>
          <cell r="W25">
            <v>9</v>
          </cell>
          <cell r="X25">
            <v>9</v>
          </cell>
          <cell r="Y25">
            <v>168</v>
          </cell>
          <cell r="Z25">
            <v>2</v>
          </cell>
          <cell r="AA25">
            <v>170</v>
          </cell>
          <cell r="AB25">
            <v>8</v>
          </cell>
          <cell r="AC25">
            <v>178</v>
          </cell>
          <cell r="AD25">
            <v>0</v>
          </cell>
          <cell r="AE25">
            <v>6418</v>
          </cell>
          <cell r="AF25">
            <v>6418</v>
          </cell>
          <cell r="AG25">
            <v>0</v>
          </cell>
          <cell r="AH25">
            <v>6418</v>
          </cell>
          <cell r="AI25">
            <v>0</v>
          </cell>
          <cell r="AJ25">
            <v>3</v>
          </cell>
          <cell r="AK25">
            <v>3</v>
          </cell>
          <cell r="AL25">
            <v>7</v>
          </cell>
          <cell r="AM25">
            <v>10</v>
          </cell>
        </row>
        <row r="26">
          <cell r="I26" t="str">
            <v>VXE</v>
          </cell>
          <cell r="J26">
            <v>2776</v>
          </cell>
          <cell r="K26">
            <v>3</v>
          </cell>
          <cell r="L26">
            <v>2779</v>
          </cell>
          <cell r="M26">
            <v>47</v>
          </cell>
          <cell r="N26">
            <v>2826</v>
          </cell>
          <cell r="O26">
            <v>103019</v>
          </cell>
          <cell r="P26">
            <v>100676</v>
          </cell>
          <cell r="Q26">
            <v>203695</v>
          </cell>
          <cell r="R26">
            <v>4107</v>
          </cell>
          <cell r="S26">
            <v>207802</v>
          </cell>
          <cell r="T26">
            <v>115</v>
          </cell>
          <cell r="U26">
            <v>41</v>
          </cell>
          <cell r="V26">
            <v>156</v>
          </cell>
          <cell r="W26">
            <v>77</v>
          </cell>
          <cell r="X26">
            <v>233</v>
          </cell>
          <cell r="Y26">
            <v>1749</v>
          </cell>
          <cell r="Z26">
            <v>3</v>
          </cell>
          <cell r="AA26">
            <v>1752</v>
          </cell>
          <cell r="AB26">
            <v>67</v>
          </cell>
          <cell r="AC26">
            <v>1819</v>
          </cell>
          <cell r="AD26">
            <v>58525</v>
          </cell>
          <cell r="AE26">
            <v>54787</v>
          </cell>
          <cell r="AF26">
            <v>113312</v>
          </cell>
          <cell r="AG26">
            <v>1239</v>
          </cell>
          <cell r="AH26">
            <v>114551</v>
          </cell>
          <cell r="AI26">
            <v>109</v>
          </cell>
          <cell r="AJ26">
            <v>33</v>
          </cell>
          <cell r="AK26">
            <v>143</v>
          </cell>
          <cell r="AL26">
            <v>59</v>
          </cell>
          <cell r="AM26">
            <v>202</v>
          </cell>
        </row>
        <row r="27">
          <cell r="I27" t="str">
            <v>BPC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/>
          <cell r="U27"/>
          <cell r="V27"/>
          <cell r="W27"/>
          <cell r="X27"/>
          <cell r="Y27">
            <v>8</v>
          </cell>
          <cell r="Z27">
            <v>0</v>
          </cell>
          <cell r="AA27">
            <v>8</v>
          </cell>
          <cell r="AB27">
            <v>106</v>
          </cell>
          <cell r="AC27">
            <v>114</v>
          </cell>
          <cell r="AD27">
            <v>0</v>
          </cell>
          <cell r="AE27">
            <v>241</v>
          </cell>
          <cell r="AF27">
            <v>241</v>
          </cell>
          <cell r="AG27">
            <v>0</v>
          </cell>
          <cell r="AH27">
            <v>241</v>
          </cell>
          <cell r="AI27"/>
          <cell r="AJ27"/>
          <cell r="AK27"/>
          <cell r="AL27"/>
          <cell r="AM27"/>
        </row>
        <row r="28">
          <cell r="I28" t="str">
            <v>DLA</v>
          </cell>
          <cell r="J28">
            <v>15036</v>
          </cell>
          <cell r="K28">
            <v>614</v>
          </cell>
          <cell r="L28">
            <v>15650</v>
          </cell>
          <cell r="M28">
            <v>3995</v>
          </cell>
          <cell r="N28">
            <v>19645</v>
          </cell>
          <cell r="O28">
            <v>688150</v>
          </cell>
          <cell r="P28">
            <v>143465</v>
          </cell>
          <cell r="Q28">
            <v>831615</v>
          </cell>
          <cell r="R28">
            <v>182838</v>
          </cell>
          <cell r="S28">
            <v>1014453</v>
          </cell>
          <cell r="T28">
            <v>13566</v>
          </cell>
          <cell r="U28">
            <v>144</v>
          </cell>
          <cell r="V28">
            <v>13710</v>
          </cell>
          <cell r="W28">
            <v>82</v>
          </cell>
          <cell r="X28">
            <v>13792</v>
          </cell>
          <cell r="Y28">
            <v>14324</v>
          </cell>
          <cell r="Z28">
            <v>885</v>
          </cell>
          <cell r="AA28">
            <v>15209</v>
          </cell>
          <cell r="AB28">
            <v>591</v>
          </cell>
          <cell r="AC28">
            <v>15800</v>
          </cell>
          <cell r="AD28">
            <v>504584</v>
          </cell>
          <cell r="AE28">
            <v>99587</v>
          </cell>
          <cell r="AF28">
            <v>604171</v>
          </cell>
          <cell r="AG28">
            <v>145973</v>
          </cell>
          <cell r="AH28">
            <v>750144</v>
          </cell>
          <cell r="AI28">
            <v>13198</v>
          </cell>
          <cell r="AJ28">
            <v>33</v>
          </cell>
          <cell r="AK28">
            <v>13231</v>
          </cell>
          <cell r="AL28">
            <v>97</v>
          </cell>
          <cell r="AM28">
            <v>13328</v>
          </cell>
        </row>
        <row r="29">
          <cell r="I29" t="str">
            <v>GOU</v>
          </cell>
          <cell r="J29">
            <v>3318</v>
          </cell>
          <cell r="K29">
            <v>0</v>
          </cell>
          <cell r="L29">
            <v>3318</v>
          </cell>
          <cell r="M29">
            <v>137</v>
          </cell>
          <cell r="N29">
            <v>3455</v>
          </cell>
          <cell r="O29">
            <v>1373</v>
          </cell>
          <cell r="P29">
            <v>53737</v>
          </cell>
          <cell r="Q29">
            <v>55110</v>
          </cell>
          <cell r="R29">
            <v>6510</v>
          </cell>
          <cell r="S29">
            <v>61620</v>
          </cell>
          <cell r="T29">
            <v>0</v>
          </cell>
          <cell r="U29">
            <v>29</v>
          </cell>
          <cell r="V29">
            <v>29</v>
          </cell>
          <cell r="W29">
            <v>0</v>
          </cell>
          <cell r="X29">
            <v>29</v>
          </cell>
          <cell r="Y29">
            <v>1530</v>
          </cell>
          <cell r="Z29">
            <v>0</v>
          </cell>
          <cell r="AA29">
            <v>1530</v>
          </cell>
          <cell r="AB29">
            <v>472</v>
          </cell>
          <cell r="AC29">
            <v>2002</v>
          </cell>
          <cell r="AD29">
            <v>462</v>
          </cell>
          <cell r="AE29">
            <v>44127</v>
          </cell>
          <cell r="AF29">
            <v>44589</v>
          </cell>
          <cell r="AG29">
            <v>3708</v>
          </cell>
          <cell r="AH29">
            <v>48297</v>
          </cell>
          <cell r="AI29">
            <v>0</v>
          </cell>
          <cell r="AJ29">
            <v>14</v>
          </cell>
          <cell r="AK29">
            <v>14</v>
          </cell>
          <cell r="AL29">
            <v>0</v>
          </cell>
          <cell r="AM29">
            <v>14</v>
          </cell>
        </row>
        <row r="30">
          <cell r="I30" t="str">
            <v>MVR</v>
          </cell>
          <cell r="J30">
            <v>997</v>
          </cell>
          <cell r="K30">
            <v>0</v>
          </cell>
          <cell r="L30">
            <v>997</v>
          </cell>
          <cell r="M30">
            <v>259</v>
          </cell>
          <cell r="N30">
            <v>1256</v>
          </cell>
          <cell r="O30">
            <v>1352</v>
          </cell>
          <cell r="P30">
            <v>38527</v>
          </cell>
          <cell r="Q30">
            <v>39879</v>
          </cell>
          <cell r="R30">
            <v>1450</v>
          </cell>
          <cell r="S30">
            <v>41329</v>
          </cell>
          <cell r="T30">
            <v>0</v>
          </cell>
          <cell r="U30">
            <v>10</v>
          </cell>
          <cell r="V30">
            <v>10</v>
          </cell>
          <cell r="W30">
            <v>0</v>
          </cell>
          <cell r="X30">
            <v>10</v>
          </cell>
          <cell r="Y30">
            <v>1449</v>
          </cell>
          <cell r="Z30">
            <v>0</v>
          </cell>
          <cell r="AA30">
            <v>1449</v>
          </cell>
          <cell r="AB30">
            <v>124</v>
          </cell>
          <cell r="AC30">
            <v>1573</v>
          </cell>
          <cell r="AD30">
            <v>925</v>
          </cell>
          <cell r="AE30">
            <v>38014</v>
          </cell>
          <cell r="AF30">
            <v>38939</v>
          </cell>
          <cell r="AG30">
            <v>10148</v>
          </cell>
          <cell r="AH30">
            <v>49087</v>
          </cell>
          <cell r="AI30">
            <v>0</v>
          </cell>
          <cell r="AJ30">
            <v>7</v>
          </cell>
          <cell r="AK30">
            <v>7</v>
          </cell>
          <cell r="AL30">
            <v>0</v>
          </cell>
          <cell r="AM30">
            <v>7</v>
          </cell>
        </row>
        <row r="31">
          <cell r="I31" t="str">
            <v>NGE</v>
          </cell>
          <cell r="J31">
            <v>740</v>
          </cell>
          <cell r="K31">
            <v>0</v>
          </cell>
          <cell r="L31">
            <v>740</v>
          </cell>
          <cell r="M31">
            <v>18</v>
          </cell>
          <cell r="N31">
            <v>758</v>
          </cell>
          <cell r="O31">
            <v>0</v>
          </cell>
          <cell r="P31">
            <v>21629</v>
          </cell>
          <cell r="Q31">
            <v>21629</v>
          </cell>
          <cell r="R31">
            <v>214</v>
          </cell>
          <cell r="S31">
            <v>21843</v>
          </cell>
          <cell r="T31">
            <v>0</v>
          </cell>
          <cell r="U31">
            <v>4</v>
          </cell>
          <cell r="V31">
            <v>4</v>
          </cell>
          <cell r="W31">
            <v>0</v>
          </cell>
          <cell r="X31">
            <v>4</v>
          </cell>
          <cell r="Y31">
            <v>743</v>
          </cell>
          <cell r="Z31">
            <v>0</v>
          </cell>
          <cell r="AA31">
            <v>743</v>
          </cell>
          <cell r="AB31">
            <v>14</v>
          </cell>
          <cell r="AC31">
            <v>757</v>
          </cell>
          <cell r="AD31">
            <v>12</v>
          </cell>
          <cell r="AE31">
            <v>20205</v>
          </cell>
          <cell r="AF31">
            <v>20217</v>
          </cell>
          <cell r="AG31">
            <v>1137</v>
          </cell>
          <cell r="AH31">
            <v>21354</v>
          </cell>
          <cell r="AI31">
            <v>0</v>
          </cell>
          <cell r="AJ31">
            <v>2</v>
          </cell>
          <cell r="AK31">
            <v>2</v>
          </cell>
          <cell r="AL31">
            <v>0</v>
          </cell>
          <cell r="AM31">
            <v>2</v>
          </cell>
        </row>
        <row r="32">
          <cell r="I32" t="str">
            <v>NSI</v>
          </cell>
          <cell r="J32">
            <v>9021</v>
          </cell>
          <cell r="K32">
            <v>20</v>
          </cell>
          <cell r="L32">
            <v>9041</v>
          </cell>
          <cell r="M32">
            <v>1047</v>
          </cell>
          <cell r="N32">
            <v>10088</v>
          </cell>
          <cell r="O32">
            <v>498899</v>
          </cell>
          <cell r="P32">
            <v>12778</v>
          </cell>
          <cell r="Q32">
            <v>511677</v>
          </cell>
          <cell r="R32">
            <v>172156</v>
          </cell>
          <cell r="S32">
            <v>683833</v>
          </cell>
          <cell r="T32">
            <v>4781</v>
          </cell>
          <cell r="U32">
            <v>22</v>
          </cell>
          <cell r="V32">
            <v>4803</v>
          </cell>
          <cell r="W32">
            <v>4</v>
          </cell>
          <cell r="X32">
            <v>4807</v>
          </cell>
          <cell r="Y32">
            <v>8895</v>
          </cell>
          <cell r="Z32">
            <v>56</v>
          </cell>
          <cell r="AA32">
            <v>8951</v>
          </cell>
          <cell r="AB32">
            <v>159</v>
          </cell>
          <cell r="AC32">
            <v>9110</v>
          </cell>
          <cell r="AD32">
            <v>264577</v>
          </cell>
          <cell r="AE32">
            <v>108498</v>
          </cell>
          <cell r="AF32">
            <v>373075</v>
          </cell>
          <cell r="AG32">
            <v>140362</v>
          </cell>
          <cell r="AH32">
            <v>513437</v>
          </cell>
          <cell r="AI32">
            <v>4837</v>
          </cell>
          <cell r="AJ32">
            <v>10</v>
          </cell>
          <cell r="AK32">
            <v>4847</v>
          </cell>
          <cell r="AL32">
            <v>0</v>
          </cell>
          <cell r="AM32">
            <v>4847</v>
          </cell>
        </row>
        <row r="33">
          <cell r="I33" t="str">
            <v>BGF</v>
          </cell>
          <cell r="J33">
            <v>2041</v>
          </cell>
          <cell r="K33">
            <v>174</v>
          </cell>
          <cell r="L33">
            <v>2215</v>
          </cell>
          <cell r="M33">
            <v>6258</v>
          </cell>
          <cell r="N33">
            <v>8473</v>
          </cell>
          <cell r="O33">
            <v>113888</v>
          </cell>
          <cell r="P33">
            <v>4285</v>
          </cell>
          <cell r="Q33">
            <v>118173</v>
          </cell>
          <cell r="R33">
            <v>27187</v>
          </cell>
          <cell r="S33">
            <v>145360</v>
          </cell>
          <cell r="T33">
            <v>2544</v>
          </cell>
          <cell r="U33"/>
          <cell r="V33">
            <v>2544</v>
          </cell>
          <cell r="W33"/>
          <cell r="X33">
            <v>2544</v>
          </cell>
          <cell r="Y33">
            <v>2122</v>
          </cell>
          <cell r="Z33">
            <v>240</v>
          </cell>
          <cell r="AA33">
            <v>2362</v>
          </cell>
          <cell r="AB33">
            <v>9972</v>
          </cell>
          <cell r="AC33">
            <v>12334</v>
          </cell>
          <cell r="AD33">
            <v>97728</v>
          </cell>
          <cell r="AE33">
            <v>13572</v>
          </cell>
          <cell r="AF33">
            <v>111300</v>
          </cell>
          <cell r="AG33">
            <v>10598</v>
          </cell>
          <cell r="AH33">
            <v>121898</v>
          </cell>
          <cell r="AI33">
            <v>3136</v>
          </cell>
          <cell r="AJ33"/>
          <cell r="AK33">
            <v>3136</v>
          </cell>
          <cell r="AL33"/>
          <cell r="AM33">
            <v>3136</v>
          </cell>
        </row>
        <row r="34">
          <cell r="I34" t="str">
            <v>HAH</v>
          </cell>
          <cell r="J34">
            <v>5844</v>
          </cell>
          <cell r="K34"/>
          <cell r="L34">
            <v>5844</v>
          </cell>
          <cell r="M34">
            <v>24</v>
          </cell>
          <cell r="N34">
            <v>5868</v>
          </cell>
          <cell r="O34">
            <v>173080</v>
          </cell>
          <cell r="P34">
            <v>58780</v>
          </cell>
          <cell r="Q34">
            <v>231860</v>
          </cell>
          <cell r="R34">
            <v>4367</v>
          </cell>
          <cell r="S34">
            <v>236227</v>
          </cell>
          <cell r="T34">
            <v>709</v>
          </cell>
          <cell r="U34">
            <v>0</v>
          </cell>
          <cell r="V34">
            <v>709</v>
          </cell>
          <cell r="W34">
            <v>3</v>
          </cell>
          <cell r="X34">
            <v>712</v>
          </cell>
          <cell r="Y34">
            <v>6014</v>
          </cell>
          <cell r="Z34"/>
          <cell r="AA34">
            <v>6014</v>
          </cell>
          <cell r="AB34">
            <v>6</v>
          </cell>
          <cell r="AC34">
            <v>6020</v>
          </cell>
          <cell r="AD34">
            <v>115250</v>
          </cell>
          <cell r="AE34">
            <v>70663</v>
          </cell>
          <cell r="AF34">
            <v>185913</v>
          </cell>
          <cell r="AG34">
            <v>0</v>
          </cell>
          <cell r="AH34">
            <v>185913</v>
          </cell>
          <cell r="AI34">
            <v>866</v>
          </cell>
          <cell r="AJ34">
            <v>0</v>
          </cell>
          <cell r="AK34">
            <v>866</v>
          </cell>
          <cell r="AL34">
            <v>0</v>
          </cell>
          <cell r="AM34">
            <v>866</v>
          </cell>
        </row>
        <row r="35">
          <cell r="I35" t="str">
            <v>BZV</v>
          </cell>
          <cell r="J35">
            <v>9128</v>
          </cell>
          <cell r="K35">
            <v>735</v>
          </cell>
          <cell r="L35">
            <v>9863</v>
          </cell>
          <cell r="M35">
            <v>1830</v>
          </cell>
          <cell r="N35">
            <v>11693</v>
          </cell>
          <cell r="O35">
            <v>212811</v>
          </cell>
          <cell r="P35">
            <v>355672</v>
          </cell>
          <cell r="Q35">
            <v>568483</v>
          </cell>
          <cell r="R35">
            <v>77536</v>
          </cell>
          <cell r="S35">
            <v>646019</v>
          </cell>
          <cell r="T35">
            <v>9270</v>
          </cell>
          <cell r="U35">
            <v>433</v>
          </cell>
          <cell r="V35">
            <v>9703</v>
          </cell>
          <cell r="W35">
            <v>10</v>
          </cell>
          <cell r="X35">
            <v>9713</v>
          </cell>
          <cell r="Y35">
            <v>8418</v>
          </cell>
          <cell r="Z35">
            <v>884</v>
          </cell>
          <cell r="AA35">
            <v>9302</v>
          </cell>
          <cell r="AB35">
            <v>2677</v>
          </cell>
          <cell r="AC35">
            <v>11979</v>
          </cell>
          <cell r="AD35">
            <v>97361</v>
          </cell>
          <cell r="AE35">
            <v>186023</v>
          </cell>
          <cell r="AF35">
            <v>283384</v>
          </cell>
          <cell r="AG35">
            <v>28370</v>
          </cell>
          <cell r="AH35">
            <v>311754</v>
          </cell>
          <cell r="AI35">
            <v>5722</v>
          </cell>
          <cell r="AJ35">
            <v>165</v>
          </cell>
          <cell r="AK35">
            <v>5887</v>
          </cell>
          <cell r="AL35">
            <v>0</v>
          </cell>
          <cell r="AM35">
            <v>5887</v>
          </cell>
        </row>
        <row r="36">
          <cell r="I36" t="str">
            <v>OLL</v>
          </cell>
          <cell r="J36">
            <v>778</v>
          </cell>
          <cell r="K36">
            <v>4</v>
          </cell>
          <cell r="L36">
            <v>782</v>
          </cell>
          <cell r="M36">
            <v>668</v>
          </cell>
          <cell r="N36">
            <v>1450</v>
          </cell>
          <cell r="O36">
            <v>628</v>
          </cell>
          <cell r="P36">
            <v>7099</v>
          </cell>
          <cell r="Q36">
            <v>7727</v>
          </cell>
          <cell r="R36">
            <v>28</v>
          </cell>
          <cell r="S36">
            <v>7755</v>
          </cell>
          <cell r="T36">
            <v>70</v>
          </cell>
          <cell r="U36">
            <v>0</v>
          </cell>
          <cell r="V36">
            <v>70</v>
          </cell>
          <cell r="W36">
            <v>0</v>
          </cell>
          <cell r="X36">
            <v>70</v>
          </cell>
          <cell r="Y36">
            <v>420</v>
          </cell>
          <cell r="Z36">
            <v>6</v>
          </cell>
          <cell r="AA36">
            <v>426</v>
          </cell>
          <cell r="AB36">
            <v>370</v>
          </cell>
          <cell r="AC36">
            <v>796</v>
          </cell>
          <cell r="AD36">
            <v>304</v>
          </cell>
          <cell r="AE36">
            <v>5721</v>
          </cell>
          <cell r="AF36">
            <v>6025</v>
          </cell>
          <cell r="AG36">
            <v>0</v>
          </cell>
          <cell r="AH36">
            <v>6025</v>
          </cell>
          <cell r="AI36">
            <v>122</v>
          </cell>
          <cell r="AJ36">
            <v>0</v>
          </cell>
          <cell r="AK36">
            <v>122</v>
          </cell>
          <cell r="AL36">
            <v>0</v>
          </cell>
          <cell r="AM36">
            <v>122</v>
          </cell>
        </row>
        <row r="37">
          <cell r="I37" t="str">
            <v>PNR</v>
          </cell>
          <cell r="J37">
            <v>6395</v>
          </cell>
          <cell r="K37">
            <v>449</v>
          </cell>
          <cell r="L37">
            <v>6844</v>
          </cell>
          <cell r="M37">
            <v>943</v>
          </cell>
          <cell r="N37">
            <v>7787</v>
          </cell>
          <cell r="O37">
            <v>117782</v>
          </cell>
          <cell r="P37">
            <v>344764</v>
          </cell>
          <cell r="Q37">
            <v>462546</v>
          </cell>
          <cell r="R37">
            <v>40470</v>
          </cell>
          <cell r="S37">
            <v>503016</v>
          </cell>
          <cell r="T37">
            <v>2090</v>
          </cell>
          <cell r="U37">
            <v>400</v>
          </cell>
          <cell r="V37">
            <v>2490</v>
          </cell>
          <cell r="W37">
            <v>4</v>
          </cell>
          <cell r="X37">
            <v>2494</v>
          </cell>
          <cell r="Y37">
            <v>5597</v>
          </cell>
          <cell r="Z37">
            <v>422</v>
          </cell>
          <cell r="AA37">
            <v>6019</v>
          </cell>
          <cell r="AB37">
            <v>713</v>
          </cell>
          <cell r="AC37">
            <v>6732</v>
          </cell>
          <cell r="AD37">
            <v>86590</v>
          </cell>
          <cell r="AE37">
            <v>295719</v>
          </cell>
          <cell r="AF37">
            <v>382309</v>
          </cell>
          <cell r="AG37">
            <v>30933</v>
          </cell>
          <cell r="AH37">
            <v>413242</v>
          </cell>
          <cell r="AI37">
            <v>2254</v>
          </cell>
          <cell r="AJ37">
            <v>316</v>
          </cell>
          <cell r="AK37">
            <v>2570</v>
          </cell>
          <cell r="AL37">
            <v>1</v>
          </cell>
          <cell r="AM37">
            <v>2571</v>
          </cell>
        </row>
        <row r="38">
          <cell r="I38" t="str">
            <v>ABJ</v>
          </cell>
          <cell r="J38">
            <v>20082</v>
          </cell>
          <cell r="K38">
            <v>1445</v>
          </cell>
          <cell r="L38">
            <v>21527</v>
          </cell>
          <cell r="M38">
            <v>7401</v>
          </cell>
          <cell r="N38">
            <v>28928</v>
          </cell>
          <cell r="O38">
            <v>1835127</v>
          </cell>
          <cell r="P38">
            <v>93426</v>
          </cell>
          <cell r="Q38">
            <v>1928553</v>
          </cell>
          <cell r="R38">
            <v>134734</v>
          </cell>
          <cell r="S38">
            <v>2063287</v>
          </cell>
          <cell r="T38">
            <v>33304</v>
          </cell>
          <cell r="U38">
            <v>11</v>
          </cell>
          <cell r="V38">
            <v>33315</v>
          </cell>
          <cell r="W38">
            <v>188</v>
          </cell>
          <cell r="X38">
            <v>33503</v>
          </cell>
          <cell r="Y38">
            <v>18146</v>
          </cell>
          <cell r="Z38">
            <v>1427</v>
          </cell>
          <cell r="AA38">
            <v>19573</v>
          </cell>
          <cell r="AB38">
            <v>6496</v>
          </cell>
          <cell r="AC38">
            <v>26069</v>
          </cell>
          <cell r="AD38">
            <v>1420136</v>
          </cell>
          <cell r="AE38">
            <v>94493</v>
          </cell>
          <cell r="AF38">
            <v>1514629</v>
          </cell>
          <cell r="AG38">
            <v>110157</v>
          </cell>
          <cell r="AH38">
            <v>1624786</v>
          </cell>
          <cell r="AI38">
            <v>28406</v>
          </cell>
          <cell r="AJ38">
            <v>31</v>
          </cell>
          <cell r="AK38">
            <v>28437</v>
          </cell>
          <cell r="AL38">
            <v>237</v>
          </cell>
          <cell r="AM38">
            <v>28674</v>
          </cell>
        </row>
        <row r="39">
          <cell r="I39" t="str">
            <v>ABS</v>
          </cell>
          <cell r="J39">
            <v>1226</v>
          </cell>
          <cell r="K39"/>
          <cell r="L39">
            <v>1226</v>
          </cell>
          <cell r="M39">
            <v>300</v>
          </cell>
          <cell r="N39">
            <v>1526</v>
          </cell>
          <cell r="O39">
            <v>39</v>
          </cell>
          <cell r="P39">
            <v>89218</v>
          </cell>
          <cell r="Q39">
            <v>89257</v>
          </cell>
          <cell r="R39"/>
          <cell r="S39">
            <v>89257</v>
          </cell>
          <cell r="T39"/>
          <cell r="U39"/>
          <cell r="V39"/>
          <cell r="W39"/>
          <cell r="X39"/>
          <cell r="Y39">
            <v>313</v>
          </cell>
          <cell r="Z39"/>
          <cell r="AA39">
            <v>313</v>
          </cell>
          <cell r="AB39">
            <v>301</v>
          </cell>
          <cell r="AC39">
            <v>614</v>
          </cell>
          <cell r="AD39">
            <v>38</v>
          </cell>
          <cell r="AE39">
            <v>19194</v>
          </cell>
          <cell r="AF39">
            <v>19232</v>
          </cell>
          <cell r="AG39"/>
          <cell r="AH39">
            <v>19232</v>
          </cell>
          <cell r="AI39"/>
          <cell r="AJ39"/>
          <cell r="AK39"/>
          <cell r="AL39"/>
          <cell r="AM39"/>
        </row>
        <row r="40">
          <cell r="I40" t="str">
            <v>ALY</v>
          </cell>
          <cell r="J40"/>
          <cell r="K40"/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/>
          <cell r="S40">
            <v>0</v>
          </cell>
          <cell r="T40"/>
          <cell r="U40"/>
          <cell r="V40"/>
          <cell r="W40"/>
          <cell r="X40"/>
          <cell r="Y40"/>
          <cell r="Z40"/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/>
          <cell r="AH40">
            <v>0</v>
          </cell>
          <cell r="AI40"/>
          <cell r="AJ40"/>
          <cell r="AK40"/>
          <cell r="AL40"/>
          <cell r="AM40"/>
        </row>
        <row r="41">
          <cell r="I41" t="str">
            <v>ATZ</v>
          </cell>
          <cell r="J41">
            <v>2984</v>
          </cell>
          <cell r="K41"/>
          <cell r="L41">
            <v>2984</v>
          </cell>
          <cell r="M41">
            <v>1112</v>
          </cell>
          <cell r="N41">
            <v>4096</v>
          </cell>
          <cell r="O41">
            <v>313855</v>
          </cell>
          <cell r="P41">
            <v>18855</v>
          </cell>
          <cell r="Q41">
            <v>332710</v>
          </cell>
          <cell r="R41"/>
          <cell r="S41">
            <v>332710</v>
          </cell>
          <cell r="T41"/>
          <cell r="U41"/>
          <cell r="V41"/>
          <cell r="W41"/>
          <cell r="X41"/>
          <cell r="Y41">
            <v>1813</v>
          </cell>
          <cell r="Z41"/>
          <cell r="AA41">
            <v>1813</v>
          </cell>
          <cell r="AB41">
            <v>962</v>
          </cell>
          <cell r="AC41">
            <v>2775</v>
          </cell>
          <cell r="AD41">
            <v>134231</v>
          </cell>
          <cell r="AE41">
            <v>8945</v>
          </cell>
          <cell r="AF41">
            <v>143176</v>
          </cell>
          <cell r="AG41"/>
          <cell r="AH41">
            <v>143176</v>
          </cell>
          <cell r="AI41"/>
          <cell r="AJ41"/>
          <cell r="AK41"/>
          <cell r="AL41"/>
          <cell r="AM41"/>
        </row>
        <row r="42">
          <cell r="I42" t="str">
            <v>ASW</v>
          </cell>
          <cell r="J42">
            <v>7487</v>
          </cell>
          <cell r="K42"/>
          <cell r="L42">
            <v>7487</v>
          </cell>
          <cell r="M42">
            <v>1169</v>
          </cell>
          <cell r="N42">
            <v>8656</v>
          </cell>
          <cell r="O42">
            <v>7607</v>
          </cell>
          <cell r="P42">
            <v>750786</v>
          </cell>
          <cell r="Q42">
            <v>758393</v>
          </cell>
          <cell r="R42"/>
          <cell r="S42">
            <v>758393</v>
          </cell>
          <cell r="T42"/>
          <cell r="U42"/>
          <cell r="V42"/>
          <cell r="W42"/>
          <cell r="X42"/>
          <cell r="Y42">
            <v>3489</v>
          </cell>
          <cell r="Z42"/>
          <cell r="AA42">
            <v>3489</v>
          </cell>
          <cell r="AB42">
            <v>1616</v>
          </cell>
          <cell r="AC42">
            <v>5105</v>
          </cell>
          <cell r="AD42">
            <v>328</v>
          </cell>
          <cell r="AE42">
            <v>320784</v>
          </cell>
          <cell r="AF42">
            <v>321112</v>
          </cell>
          <cell r="AG42"/>
          <cell r="AH42">
            <v>321112</v>
          </cell>
          <cell r="AI42"/>
          <cell r="AJ42"/>
          <cell r="AK42"/>
          <cell r="AL42"/>
          <cell r="AM42"/>
        </row>
        <row r="43">
          <cell r="I43" t="str">
            <v>HBE</v>
          </cell>
          <cell r="J43">
            <v>16061</v>
          </cell>
          <cell r="K43"/>
          <cell r="L43">
            <v>16061</v>
          </cell>
          <cell r="M43">
            <v>1382</v>
          </cell>
          <cell r="N43">
            <v>17443</v>
          </cell>
          <cell r="O43">
            <v>1688562</v>
          </cell>
          <cell r="P43">
            <v>44290</v>
          </cell>
          <cell r="Q43">
            <v>1732852</v>
          </cell>
          <cell r="R43"/>
          <cell r="S43">
            <v>1732852</v>
          </cell>
          <cell r="T43">
            <v>2638</v>
          </cell>
          <cell r="U43"/>
          <cell r="V43">
            <v>2638</v>
          </cell>
          <cell r="W43"/>
          <cell r="X43">
            <v>2638</v>
          </cell>
          <cell r="Y43">
            <v>12268</v>
          </cell>
          <cell r="Z43"/>
          <cell r="AA43">
            <v>12268</v>
          </cell>
          <cell r="AB43">
            <v>1843</v>
          </cell>
          <cell r="AC43">
            <v>14111</v>
          </cell>
          <cell r="AD43">
            <v>1048031</v>
          </cell>
          <cell r="AE43">
            <v>64431</v>
          </cell>
          <cell r="AF43">
            <v>1112462</v>
          </cell>
          <cell r="AG43"/>
          <cell r="AH43">
            <v>1112462</v>
          </cell>
          <cell r="AI43">
            <v>3488</v>
          </cell>
          <cell r="AJ43"/>
          <cell r="AK43">
            <v>3488</v>
          </cell>
          <cell r="AL43"/>
          <cell r="AM43">
            <v>3488</v>
          </cell>
        </row>
        <row r="44">
          <cell r="I44" t="str">
            <v>CAI</v>
          </cell>
          <cell r="J44"/>
          <cell r="K44"/>
          <cell r="L44">
            <v>163500</v>
          </cell>
          <cell r="M44">
            <v>542</v>
          </cell>
          <cell r="N44">
            <v>164042</v>
          </cell>
          <cell r="O44">
            <v>16452148</v>
          </cell>
          <cell r="P44">
            <v>2480154</v>
          </cell>
          <cell r="Q44">
            <v>18932302</v>
          </cell>
          <cell r="R44">
            <v>1077034</v>
          </cell>
          <cell r="S44">
            <v>20009336</v>
          </cell>
          <cell r="T44">
            <v>325927</v>
          </cell>
          <cell r="U44">
            <v>2277</v>
          </cell>
          <cell r="V44">
            <v>328204</v>
          </cell>
          <cell r="W44"/>
          <cell r="X44">
            <v>328204</v>
          </cell>
          <cell r="Y44"/>
          <cell r="Z44"/>
          <cell r="AA44">
            <v>112010</v>
          </cell>
          <cell r="AB44">
            <v>618</v>
          </cell>
          <cell r="AC44">
            <v>112628</v>
          </cell>
          <cell r="AD44">
            <v>9348369</v>
          </cell>
          <cell r="AE44">
            <v>1500629</v>
          </cell>
          <cell r="AF44">
            <v>10848998</v>
          </cell>
          <cell r="AG44">
            <v>497400</v>
          </cell>
          <cell r="AH44">
            <v>11346398</v>
          </cell>
          <cell r="AI44">
            <v>330651</v>
          </cell>
          <cell r="AJ44">
            <v>2885</v>
          </cell>
          <cell r="AK44">
            <v>333536</v>
          </cell>
          <cell r="AL44"/>
          <cell r="AM44">
            <v>333536</v>
          </cell>
        </row>
        <row r="45">
          <cell r="I45" t="str">
            <v>DBB</v>
          </cell>
          <cell r="J45">
            <v>0</v>
          </cell>
          <cell r="K45"/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/>
          <cell r="S45">
            <v>0</v>
          </cell>
          <cell r="T45"/>
          <cell r="U45"/>
          <cell r="V45"/>
          <cell r="W45"/>
          <cell r="X45"/>
          <cell r="Y45">
            <v>2</v>
          </cell>
          <cell r="Z45"/>
          <cell r="AA45">
            <v>2</v>
          </cell>
          <cell r="AB45">
            <v>2</v>
          </cell>
          <cell r="AC45">
            <v>4</v>
          </cell>
          <cell r="AD45">
            <v>0</v>
          </cell>
          <cell r="AE45">
            <v>0</v>
          </cell>
          <cell r="AF45">
            <v>0</v>
          </cell>
          <cell r="AG45"/>
          <cell r="AH45">
            <v>0</v>
          </cell>
          <cell r="AI45"/>
          <cell r="AJ45"/>
          <cell r="AK45"/>
          <cell r="AL45"/>
          <cell r="AM45"/>
        </row>
        <row r="46">
          <cell r="I46" t="str">
            <v>HRG</v>
          </cell>
          <cell r="J46">
            <v>47561</v>
          </cell>
          <cell r="K46"/>
          <cell r="L46">
            <v>47561</v>
          </cell>
          <cell r="M46">
            <v>2121</v>
          </cell>
          <cell r="N46">
            <v>49682</v>
          </cell>
          <cell r="O46">
            <v>6546696</v>
          </cell>
          <cell r="P46">
            <v>618872</v>
          </cell>
          <cell r="Q46">
            <v>7165568</v>
          </cell>
          <cell r="R46"/>
          <cell r="S46">
            <v>7165568</v>
          </cell>
          <cell r="T46"/>
          <cell r="U46"/>
          <cell r="V46">
            <v>0</v>
          </cell>
          <cell r="W46"/>
          <cell r="X46">
            <v>0</v>
          </cell>
          <cell r="Y46">
            <v>33577</v>
          </cell>
          <cell r="Z46"/>
          <cell r="AA46">
            <v>33577</v>
          </cell>
          <cell r="AB46">
            <v>2439</v>
          </cell>
          <cell r="AC46">
            <v>36016</v>
          </cell>
          <cell r="AD46">
            <v>4517065</v>
          </cell>
          <cell r="AE46">
            <v>392314</v>
          </cell>
          <cell r="AF46">
            <v>4909379</v>
          </cell>
          <cell r="AG46"/>
          <cell r="AH46">
            <v>4909379</v>
          </cell>
          <cell r="AI46"/>
          <cell r="AJ46"/>
          <cell r="AK46">
            <v>0</v>
          </cell>
          <cell r="AL46"/>
          <cell r="AM46">
            <v>0</v>
          </cell>
        </row>
        <row r="47">
          <cell r="I47" t="str">
            <v>UVL</v>
          </cell>
          <cell r="J47">
            <v>200</v>
          </cell>
          <cell r="K47"/>
          <cell r="L47">
            <v>200</v>
          </cell>
          <cell r="M47">
            <v>21</v>
          </cell>
          <cell r="N47">
            <v>221</v>
          </cell>
          <cell r="O47"/>
          <cell r="P47">
            <v>7892</v>
          </cell>
          <cell r="Q47">
            <v>7892</v>
          </cell>
          <cell r="R47"/>
          <cell r="S47">
            <v>7892</v>
          </cell>
          <cell r="T47"/>
          <cell r="U47"/>
          <cell r="V47"/>
          <cell r="W47"/>
          <cell r="X47"/>
          <cell r="Y47">
            <v>198</v>
          </cell>
          <cell r="Z47"/>
          <cell r="AA47">
            <v>198</v>
          </cell>
          <cell r="AB47">
            <v>25</v>
          </cell>
          <cell r="AC47">
            <v>223</v>
          </cell>
          <cell r="AD47"/>
          <cell r="AE47">
            <v>7405</v>
          </cell>
          <cell r="AF47">
            <v>7405</v>
          </cell>
          <cell r="AG47"/>
          <cell r="AH47">
            <v>7405</v>
          </cell>
          <cell r="AI47"/>
          <cell r="AJ47"/>
          <cell r="AK47"/>
          <cell r="AL47"/>
          <cell r="AM47"/>
        </row>
        <row r="48">
          <cell r="I48" t="str">
            <v>LXR</v>
          </cell>
          <cell r="J48">
            <v>10739</v>
          </cell>
          <cell r="K48"/>
          <cell r="L48">
            <v>10739</v>
          </cell>
          <cell r="M48">
            <v>561</v>
          </cell>
          <cell r="N48">
            <v>11300</v>
          </cell>
          <cell r="O48">
            <v>254247</v>
          </cell>
          <cell r="P48">
            <v>763828</v>
          </cell>
          <cell r="Q48">
            <v>1018075</v>
          </cell>
          <cell r="R48"/>
          <cell r="S48">
            <v>1018075</v>
          </cell>
          <cell r="T48">
            <v>9</v>
          </cell>
          <cell r="U48"/>
          <cell r="V48">
            <v>9</v>
          </cell>
          <cell r="W48"/>
          <cell r="X48">
            <v>9</v>
          </cell>
          <cell r="Y48">
            <v>5057</v>
          </cell>
          <cell r="Z48"/>
          <cell r="AA48">
            <v>5057</v>
          </cell>
          <cell r="AB48">
            <v>624</v>
          </cell>
          <cell r="AC48">
            <v>5681</v>
          </cell>
          <cell r="AD48">
            <v>44699</v>
          </cell>
          <cell r="AE48">
            <v>323449</v>
          </cell>
          <cell r="AF48">
            <v>368148</v>
          </cell>
          <cell r="AG48"/>
          <cell r="AH48">
            <v>368148</v>
          </cell>
          <cell r="AI48">
            <v>99</v>
          </cell>
          <cell r="AJ48"/>
          <cell r="AK48">
            <v>99</v>
          </cell>
          <cell r="AL48"/>
          <cell r="AM48">
            <v>99</v>
          </cell>
        </row>
        <row r="49">
          <cell r="I49" t="str">
            <v>RMF</v>
          </cell>
          <cell r="J49">
            <v>10028</v>
          </cell>
          <cell r="K49"/>
          <cell r="L49">
            <v>10028</v>
          </cell>
          <cell r="M49">
            <v>101</v>
          </cell>
          <cell r="N49">
            <v>10129</v>
          </cell>
          <cell r="O49">
            <v>1501051</v>
          </cell>
          <cell r="P49">
            <v>35993</v>
          </cell>
          <cell r="Q49">
            <v>1537044</v>
          </cell>
          <cell r="R49"/>
          <cell r="S49">
            <v>1537044</v>
          </cell>
          <cell r="T49"/>
          <cell r="U49"/>
          <cell r="V49"/>
          <cell r="W49"/>
          <cell r="X49"/>
          <cell r="Y49">
            <v>5140</v>
          </cell>
          <cell r="Z49"/>
          <cell r="AA49">
            <v>5140</v>
          </cell>
          <cell r="AB49">
            <v>83</v>
          </cell>
          <cell r="AC49">
            <v>5223</v>
          </cell>
          <cell r="AD49">
            <v>717286</v>
          </cell>
          <cell r="AE49">
            <v>53560</v>
          </cell>
          <cell r="AF49">
            <v>770846</v>
          </cell>
          <cell r="AG49"/>
          <cell r="AH49">
            <v>770846</v>
          </cell>
          <cell r="AI49"/>
          <cell r="AJ49"/>
          <cell r="AK49"/>
          <cell r="AL49"/>
          <cell r="AM49"/>
        </row>
        <row r="50">
          <cell r="I50" t="str">
            <v>MUH</v>
          </cell>
          <cell r="J50">
            <v>222</v>
          </cell>
          <cell r="K50"/>
          <cell r="L50">
            <v>222</v>
          </cell>
          <cell r="M50">
            <v>190</v>
          </cell>
          <cell r="N50">
            <v>412</v>
          </cell>
          <cell r="O50">
            <v>31333</v>
          </cell>
          <cell r="P50">
            <v>553</v>
          </cell>
          <cell r="Q50">
            <v>31886</v>
          </cell>
          <cell r="R50"/>
          <cell r="S50">
            <v>31886</v>
          </cell>
          <cell r="T50"/>
          <cell r="U50"/>
          <cell r="V50"/>
          <cell r="W50"/>
          <cell r="X50"/>
          <cell r="Y50">
            <v>46</v>
          </cell>
          <cell r="Z50"/>
          <cell r="AA50">
            <v>46</v>
          </cell>
          <cell r="AB50">
            <v>144</v>
          </cell>
          <cell r="AC50">
            <v>190</v>
          </cell>
          <cell r="AD50">
            <v>4299</v>
          </cell>
          <cell r="AE50">
            <v>437</v>
          </cell>
          <cell r="AF50">
            <v>4736</v>
          </cell>
          <cell r="AG50"/>
          <cell r="AH50">
            <v>4736</v>
          </cell>
          <cell r="AI50"/>
          <cell r="AJ50"/>
          <cell r="AK50"/>
          <cell r="AL50"/>
          <cell r="AM50"/>
        </row>
        <row r="51">
          <cell r="I51" t="str">
            <v>PSD</v>
          </cell>
          <cell r="J51">
            <v>5398</v>
          </cell>
          <cell r="K51"/>
          <cell r="L51">
            <v>5398</v>
          </cell>
          <cell r="M51">
            <v>68</v>
          </cell>
          <cell r="N51">
            <v>5466</v>
          </cell>
          <cell r="O51">
            <v>4</v>
          </cell>
          <cell r="P51">
            <v>23555</v>
          </cell>
          <cell r="Q51">
            <v>23559</v>
          </cell>
          <cell r="R51"/>
          <cell r="S51">
            <v>23559</v>
          </cell>
          <cell r="T51"/>
          <cell r="U51"/>
          <cell r="V51"/>
          <cell r="W51"/>
          <cell r="X51"/>
          <cell r="Y51">
            <v>3317</v>
          </cell>
          <cell r="Z51"/>
          <cell r="AA51">
            <v>3317</v>
          </cell>
          <cell r="AB51">
            <v>154</v>
          </cell>
          <cell r="AC51">
            <v>3471</v>
          </cell>
          <cell r="AD51">
            <v>18</v>
          </cell>
          <cell r="AE51">
            <v>11438</v>
          </cell>
          <cell r="AF51">
            <v>11456</v>
          </cell>
          <cell r="AG51"/>
          <cell r="AH51">
            <v>11456</v>
          </cell>
          <cell r="AI51"/>
          <cell r="AJ51"/>
          <cell r="AK51"/>
          <cell r="AL51"/>
          <cell r="AM51"/>
        </row>
        <row r="52">
          <cell r="I52" t="str">
            <v>SSH</v>
          </cell>
          <cell r="J52">
            <v>32355</v>
          </cell>
          <cell r="K52"/>
          <cell r="L52">
            <v>32355</v>
          </cell>
          <cell r="M52">
            <v>2254</v>
          </cell>
          <cell r="N52">
            <v>34609</v>
          </cell>
          <cell r="O52">
            <v>3629003</v>
          </cell>
          <cell r="P52">
            <v>885167</v>
          </cell>
          <cell r="Q52">
            <v>4514170</v>
          </cell>
          <cell r="R52"/>
          <cell r="S52">
            <v>4514170</v>
          </cell>
          <cell r="T52"/>
          <cell r="U52"/>
          <cell r="V52"/>
          <cell r="W52"/>
          <cell r="X52"/>
          <cell r="Y52">
            <v>29424</v>
          </cell>
          <cell r="Z52"/>
          <cell r="AA52">
            <v>29424</v>
          </cell>
          <cell r="AB52">
            <v>1253</v>
          </cell>
          <cell r="AC52">
            <v>30677</v>
          </cell>
          <cell r="AD52">
            <v>3983896</v>
          </cell>
          <cell r="AE52">
            <v>573392</v>
          </cell>
          <cell r="AF52">
            <v>4557288</v>
          </cell>
          <cell r="AG52"/>
          <cell r="AH52">
            <v>4557288</v>
          </cell>
          <cell r="AI52"/>
          <cell r="AJ52"/>
          <cell r="AK52"/>
          <cell r="AL52"/>
          <cell r="AM52"/>
        </row>
        <row r="53">
          <cell r="I53" t="str">
            <v>HMB</v>
          </cell>
          <cell r="J53">
            <v>6240</v>
          </cell>
          <cell r="K53"/>
          <cell r="L53">
            <v>6240</v>
          </cell>
          <cell r="M53">
            <v>178</v>
          </cell>
          <cell r="N53">
            <v>6418</v>
          </cell>
          <cell r="O53">
            <v>681456</v>
          </cell>
          <cell r="P53">
            <v>25556</v>
          </cell>
          <cell r="Q53">
            <v>707012</v>
          </cell>
          <cell r="R53"/>
          <cell r="S53">
            <v>707012</v>
          </cell>
          <cell r="T53"/>
          <cell r="U53"/>
          <cell r="V53"/>
          <cell r="W53"/>
          <cell r="X53"/>
          <cell r="Y53">
            <v>3154</v>
          </cell>
          <cell r="Z53"/>
          <cell r="AA53">
            <v>3154</v>
          </cell>
          <cell r="AB53">
            <v>226</v>
          </cell>
          <cell r="AC53">
            <v>3380</v>
          </cell>
          <cell r="AD53">
            <v>272403</v>
          </cell>
          <cell r="AE53">
            <v>9806</v>
          </cell>
          <cell r="AF53">
            <v>282209</v>
          </cell>
          <cell r="AG53"/>
          <cell r="AH53">
            <v>282209</v>
          </cell>
          <cell r="AI53"/>
          <cell r="AJ53"/>
          <cell r="AK53"/>
          <cell r="AL53"/>
          <cell r="AM53"/>
        </row>
        <row r="54">
          <cell r="I54" t="str">
            <v>SKV</v>
          </cell>
          <cell r="J54">
            <v>6</v>
          </cell>
          <cell r="K54"/>
          <cell r="L54">
            <v>6</v>
          </cell>
          <cell r="M54">
            <v>6</v>
          </cell>
          <cell r="N54">
            <v>12</v>
          </cell>
          <cell r="O54">
            <v>0</v>
          </cell>
          <cell r="P54">
            <v>56</v>
          </cell>
          <cell r="Q54">
            <v>56</v>
          </cell>
          <cell r="R54"/>
          <cell r="S54">
            <v>56</v>
          </cell>
          <cell r="T54"/>
          <cell r="U54"/>
          <cell r="V54"/>
          <cell r="W54"/>
          <cell r="X54"/>
          <cell r="Y54">
            <v>6</v>
          </cell>
          <cell r="Z54"/>
          <cell r="AA54">
            <v>6</v>
          </cell>
          <cell r="AB54">
            <v>34</v>
          </cell>
          <cell r="AC54">
            <v>40</v>
          </cell>
          <cell r="AD54">
            <v>0</v>
          </cell>
          <cell r="AE54">
            <v>133</v>
          </cell>
          <cell r="AF54">
            <v>133</v>
          </cell>
          <cell r="AG54"/>
          <cell r="AH54">
            <v>133</v>
          </cell>
          <cell r="AI54"/>
          <cell r="AJ54"/>
          <cell r="AK54"/>
          <cell r="AL54"/>
          <cell r="AM54"/>
        </row>
        <row r="55">
          <cell r="I55" t="str">
            <v>TCP</v>
          </cell>
          <cell r="J55">
            <v>506</v>
          </cell>
          <cell r="K55"/>
          <cell r="L55">
            <v>506</v>
          </cell>
          <cell r="M55">
            <v>470</v>
          </cell>
          <cell r="N55">
            <v>976</v>
          </cell>
          <cell r="O55">
            <v>33844</v>
          </cell>
          <cell r="P55">
            <v>15551</v>
          </cell>
          <cell r="Q55">
            <v>49395</v>
          </cell>
          <cell r="R55"/>
          <cell r="S55">
            <v>49395</v>
          </cell>
          <cell r="T55"/>
          <cell r="U55"/>
          <cell r="V55"/>
          <cell r="W55"/>
          <cell r="X55"/>
          <cell r="Y55">
            <v>278</v>
          </cell>
          <cell r="Z55"/>
          <cell r="AA55">
            <v>278</v>
          </cell>
          <cell r="AB55">
            <v>366</v>
          </cell>
          <cell r="AC55">
            <v>644</v>
          </cell>
          <cell r="AD55">
            <v>295</v>
          </cell>
          <cell r="AE55">
            <v>16542</v>
          </cell>
          <cell r="AF55">
            <v>16837</v>
          </cell>
          <cell r="AG55"/>
          <cell r="AH55">
            <v>16837</v>
          </cell>
          <cell r="AI55"/>
          <cell r="AJ55"/>
          <cell r="AK55"/>
          <cell r="AL55"/>
          <cell r="AM55"/>
        </row>
        <row r="56">
          <cell r="I56" t="str">
            <v>SSG</v>
          </cell>
          <cell r="J56">
            <v>5756</v>
          </cell>
          <cell r="K56">
            <v>193</v>
          </cell>
          <cell r="L56">
            <v>5949</v>
          </cell>
          <cell r="M56">
            <v>652</v>
          </cell>
          <cell r="N56">
            <v>6601</v>
          </cell>
          <cell r="O56">
            <v>108824</v>
          </cell>
          <cell r="P56">
            <v>133214</v>
          </cell>
          <cell r="Q56">
            <v>242038</v>
          </cell>
          <cell r="R56"/>
          <cell r="S56">
            <v>242038</v>
          </cell>
          <cell r="T56">
            <v>880</v>
          </cell>
          <cell r="U56">
            <v>0</v>
          </cell>
          <cell r="V56">
            <v>880</v>
          </cell>
          <cell r="W56"/>
          <cell r="X56">
            <v>880</v>
          </cell>
          <cell r="Y56">
            <v>1855</v>
          </cell>
          <cell r="Z56">
            <v>172</v>
          </cell>
          <cell r="AA56">
            <v>2027</v>
          </cell>
          <cell r="AB56">
            <v>1298</v>
          </cell>
          <cell r="AC56">
            <v>3325</v>
          </cell>
          <cell r="AD56">
            <v>50860</v>
          </cell>
          <cell r="AE56">
            <v>52657</v>
          </cell>
          <cell r="AF56">
            <v>103517</v>
          </cell>
          <cell r="AG56"/>
          <cell r="AH56">
            <v>103517</v>
          </cell>
          <cell r="AI56">
            <v>884</v>
          </cell>
          <cell r="AJ56">
            <v>0</v>
          </cell>
          <cell r="AK56">
            <v>884</v>
          </cell>
          <cell r="AL56"/>
          <cell r="AM56">
            <v>884</v>
          </cell>
        </row>
        <row r="57">
          <cell r="I57" t="str">
            <v>MTS</v>
          </cell>
          <cell r="J57">
            <v>0</v>
          </cell>
          <cell r="K57"/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/>
          <cell r="Q57">
            <v>0</v>
          </cell>
          <cell r="R57"/>
          <cell r="S57">
            <v>0</v>
          </cell>
          <cell r="T57">
            <v>0</v>
          </cell>
          <cell r="U57"/>
          <cell r="V57">
            <v>0</v>
          </cell>
          <cell r="W57"/>
          <cell r="X57">
            <v>0</v>
          </cell>
          <cell r="Y57">
            <v>0</v>
          </cell>
          <cell r="Z57"/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/>
          <cell r="AF57">
            <v>0</v>
          </cell>
          <cell r="AG57"/>
          <cell r="AH57">
            <v>0</v>
          </cell>
          <cell r="AI57">
            <v>0</v>
          </cell>
          <cell r="AJ57"/>
          <cell r="AK57">
            <v>0</v>
          </cell>
          <cell r="AL57"/>
          <cell r="AM57">
            <v>0</v>
          </cell>
        </row>
        <row r="58">
          <cell r="I58" t="str">
            <v>SHO</v>
          </cell>
          <cell r="J58">
            <v>1943</v>
          </cell>
          <cell r="K58"/>
          <cell r="L58">
            <v>1943</v>
          </cell>
          <cell r="M58">
            <v>286</v>
          </cell>
          <cell r="N58">
            <v>2229</v>
          </cell>
          <cell r="O58">
            <v>36411</v>
          </cell>
          <cell r="P58">
            <v>0</v>
          </cell>
          <cell r="Q58">
            <v>36411</v>
          </cell>
          <cell r="R58"/>
          <cell r="S58">
            <v>36411</v>
          </cell>
          <cell r="T58">
            <v>84</v>
          </cell>
          <cell r="U58">
            <v>0</v>
          </cell>
          <cell r="V58">
            <v>84</v>
          </cell>
          <cell r="W58"/>
          <cell r="X58">
            <v>84</v>
          </cell>
          <cell r="Y58">
            <v>811</v>
          </cell>
          <cell r="Z58"/>
          <cell r="AA58">
            <v>811</v>
          </cell>
          <cell r="AB58">
            <v>185</v>
          </cell>
          <cell r="AC58">
            <v>996</v>
          </cell>
          <cell r="AD58">
            <v>13338</v>
          </cell>
          <cell r="AE58">
            <v>0</v>
          </cell>
          <cell r="AF58">
            <v>13338</v>
          </cell>
          <cell r="AG58"/>
          <cell r="AH58">
            <v>13338</v>
          </cell>
          <cell r="AI58">
            <v>106</v>
          </cell>
          <cell r="AJ58">
            <v>0</v>
          </cell>
          <cell r="AK58">
            <v>106</v>
          </cell>
          <cell r="AL58"/>
          <cell r="AM58">
            <v>106</v>
          </cell>
        </row>
        <row r="59">
          <cell r="I59" t="str">
            <v>ADD</v>
          </cell>
          <cell r="J59"/>
          <cell r="K59"/>
          <cell r="L59">
            <v>86744</v>
          </cell>
          <cell r="M59">
            <v>21500</v>
          </cell>
          <cell r="N59">
            <v>108244</v>
          </cell>
          <cell r="O59">
            <v>3778635</v>
          </cell>
          <cell r="P59">
            <v>2877881</v>
          </cell>
          <cell r="Q59">
            <v>6656516</v>
          </cell>
          <cell r="R59"/>
          <cell r="S59">
            <v>6656516</v>
          </cell>
          <cell r="T59">
            <v>233248</v>
          </cell>
          <cell r="U59"/>
          <cell r="V59">
            <v>233248</v>
          </cell>
          <cell r="W59">
            <v>0</v>
          </cell>
          <cell r="X59">
            <v>233248</v>
          </cell>
          <cell r="Y59"/>
          <cell r="Z59"/>
          <cell r="AA59">
            <v>43405</v>
          </cell>
          <cell r="AB59">
            <v>20942</v>
          </cell>
          <cell r="AC59">
            <v>64347</v>
          </cell>
          <cell r="AD59">
            <v>3375289</v>
          </cell>
          <cell r="AE59">
            <v>1210423</v>
          </cell>
          <cell r="AF59">
            <v>4585712</v>
          </cell>
          <cell r="AG59"/>
          <cell r="AH59">
            <v>4585712</v>
          </cell>
          <cell r="AI59">
            <v>226417</v>
          </cell>
          <cell r="AJ59"/>
          <cell r="AK59">
            <v>226417</v>
          </cell>
          <cell r="AL59">
            <v>0</v>
          </cell>
          <cell r="AM59">
            <v>226417</v>
          </cell>
        </row>
        <row r="60">
          <cell r="I60" t="str">
            <v>LBV</v>
          </cell>
          <cell r="J60">
            <v>11739</v>
          </cell>
          <cell r="K60">
            <v>1478</v>
          </cell>
          <cell r="L60">
            <v>13217</v>
          </cell>
          <cell r="M60">
            <v>1427</v>
          </cell>
          <cell r="N60">
            <v>14644</v>
          </cell>
          <cell r="O60">
            <v>418342</v>
          </cell>
          <cell r="P60">
            <v>165354</v>
          </cell>
          <cell r="Q60">
            <v>583696</v>
          </cell>
          <cell r="R60">
            <v>45374</v>
          </cell>
          <cell r="S60">
            <v>629070</v>
          </cell>
          <cell r="T60">
            <v>12056</v>
          </cell>
          <cell r="U60">
            <v>545</v>
          </cell>
          <cell r="V60">
            <v>12601</v>
          </cell>
          <cell r="W60"/>
          <cell r="X60">
            <v>12601</v>
          </cell>
          <cell r="Y60">
            <v>6662</v>
          </cell>
          <cell r="Z60">
            <v>1322</v>
          </cell>
          <cell r="AA60">
            <v>7984</v>
          </cell>
          <cell r="AB60">
            <v>2965</v>
          </cell>
          <cell r="AC60">
            <v>10949</v>
          </cell>
          <cell r="AD60">
            <v>306707</v>
          </cell>
          <cell r="AE60">
            <v>119913</v>
          </cell>
          <cell r="AF60">
            <v>426620</v>
          </cell>
          <cell r="AG60">
            <v>9790</v>
          </cell>
          <cell r="AH60">
            <v>436410</v>
          </cell>
          <cell r="AI60">
            <v>11129</v>
          </cell>
          <cell r="AJ60">
            <v>597</v>
          </cell>
          <cell r="AK60">
            <v>11726</v>
          </cell>
          <cell r="AL60"/>
          <cell r="AM60">
            <v>11726</v>
          </cell>
        </row>
        <row r="61">
          <cell r="I61" t="str">
            <v>BJL</v>
          </cell>
          <cell r="J61">
            <v>4750</v>
          </cell>
          <cell r="K61"/>
          <cell r="L61">
            <v>4750</v>
          </cell>
          <cell r="M61">
            <v>339</v>
          </cell>
          <cell r="N61">
            <v>5089</v>
          </cell>
          <cell r="O61">
            <v>359681</v>
          </cell>
          <cell r="P61"/>
          <cell r="Q61">
            <v>359681</v>
          </cell>
          <cell r="R61">
            <v>57943</v>
          </cell>
          <cell r="S61">
            <v>417624</v>
          </cell>
          <cell r="T61">
            <v>1406</v>
          </cell>
          <cell r="U61"/>
          <cell r="V61">
            <v>1406</v>
          </cell>
          <cell r="W61">
            <v>24</v>
          </cell>
          <cell r="X61">
            <v>1430</v>
          </cell>
          <cell r="Y61">
            <v>2569</v>
          </cell>
          <cell r="Z61"/>
          <cell r="AA61">
            <v>2569</v>
          </cell>
          <cell r="AB61">
            <v>417</v>
          </cell>
          <cell r="AC61">
            <v>2986</v>
          </cell>
          <cell r="AD61">
            <v>245846</v>
          </cell>
          <cell r="AE61"/>
          <cell r="AF61">
            <v>245846</v>
          </cell>
          <cell r="AG61">
            <v>27272</v>
          </cell>
          <cell r="AH61">
            <v>273118</v>
          </cell>
          <cell r="AI61">
            <v>1471</v>
          </cell>
          <cell r="AJ61"/>
          <cell r="AK61">
            <v>1471</v>
          </cell>
          <cell r="AL61">
            <v>41</v>
          </cell>
          <cell r="AM61">
            <v>1512</v>
          </cell>
        </row>
        <row r="62">
          <cell r="I62" t="str">
            <v>ACC</v>
          </cell>
          <cell r="J62">
            <v>40527</v>
          </cell>
          <cell r="K62">
            <v>912</v>
          </cell>
          <cell r="L62">
            <v>41439</v>
          </cell>
          <cell r="M62">
            <v>2531</v>
          </cell>
          <cell r="N62">
            <v>43970</v>
          </cell>
          <cell r="O62">
            <v>1800341</v>
          </cell>
          <cell r="P62">
            <v>852101</v>
          </cell>
          <cell r="Q62">
            <v>2652442</v>
          </cell>
          <cell r="R62">
            <v>152556</v>
          </cell>
          <cell r="S62">
            <v>2804998</v>
          </cell>
          <cell r="T62">
            <v>38998</v>
          </cell>
          <cell r="U62"/>
          <cell r="V62">
            <v>38998</v>
          </cell>
          <cell r="W62">
            <v>0</v>
          </cell>
          <cell r="X62">
            <v>38998</v>
          </cell>
          <cell r="Y62">
            <v>33390</v>
          </cell>
          <cell r="Z62">
            <v>928</v>
          </cell>
          <cell r="AA62">
            <v>34318</v>
          </cell>
          <cell r="AB62">
            <v>3552</v>
          </cell>
          <cell r="AC62">
            <v>37870</v>
          </cell>
          <cell r="AD62">
            <v>1269898</v>
          </cell>
          <cell r="AE62">
            <v>722721</v>
          </cell>
          <cell r="AF62">
            <v>1992619</v>
          </cell>
          <cell r="AG62">
            <v>117008</v>
          </cell>
          <cell r="AH62">
            <v>2109627</v>
          </cell>
          <cell r="AI62">
            <v>46699</v>
          </cell>
          <cell r="AJ62"/>
          <cell r="AK62">
            <v>46699</v>
          </cell>
          <cell r="AL62">
            <v>0</v>
          </cell>
          <cell r="AM62">
            <v>46699</v>
          </cell>
        </row>
        <row r="63">
          <cell r="I63" t="str">
            <v>CKY</v>
          </cell>
          <cell r="J63">
            <v>7438</v>
          </cell>
          <cell r="K63">
            <v>692</v>
          </cell>
          <cell r="L63">
            <v>8130</v>
          </cell>
          <cell r="M63">
            <v>2062</v>
          </cell>
          <cell r="N63">
            <v>10192</v>
          </cell>
          <cell r="O63">
            <v>520848</v>
          </cell>
          <cell r="P63">
            <v>11616</v>
          </cell>
          <cell r="Q63">
            <v>532464</v>
          </cell>
          <cell r="R63">
            <v>97513</v>
          </cell>
          <cell r="S63">
            <v>629977</v>
          </cell>
          <cell r="T63">
            <v>4538</v>
          </cell>
          <cell r="U63">
            <v>0</v>
          </cell>
          <cell r="V63">
            <v>4538</v>
          </cell>
          <cell r="W63">
            <v>30</v>
          </cell>
          <cell r="X63">
            <v>4568</v>
          </cell>
          <cell r="Y63">
            <v>5802</v>
          </cell>
          <cell r="Z63">
            <v>650</v>
          </cell>
          <cell r="AA63">
            <v>6452</v>
          </cell>
          <cell r="AB63">
            <v>2078</v>
          </cell>
          <cell r="AC63">
            <v>8530</v>
          </cell>
          <cell r="AD63">
            <v>389961</v>
          </cell>
          <cell r="AE63">
            <v>10395</v>
          </cell>
          <cell r="AF63">
            <v>400356</v>
          </cell>
          <cell r="AG63">
            <v>54570</v>
          </cell>
          <cell r="AH63">
            <v>454926</v>
          </cell>
          <cell r="AI63">
            <v>4892</v>
          </cell>
          <cell r="AJ63">
            <v>0</v>
          </cell>
          <cell r="AK63">
            <v>4892</v>
          </cell>
          <cell r="AL63">
            <v>41</v>
          </cell>
          <cell r="AM63">
            <v>4933</v>
          </cell>
        </row>
        <row r="64">
          <cell r="I64" t="str">
            <v>EDL</v>
          </cell>
          <cell r="J64">
            <v>7179</v>
          </cell>
          <cell r="K64"/>
          <cell r="L64">
            <v>7179</v>
          </cell>
          <cell r="M64"/>
          <cell r="N64">
            <v>7179</v>
          </cell>
          <cell r="O64">
            <v>247</v>
          </cell>
          <cell r="P64">
            <v>230792</v>
          </cell>
          <cell r="Q64">
            <v>231039</v>
          </cell>
          <cell r="R64">
            <v>44651</v>
          </cell>
          <cell r="S64">
            <v>275690</v>
          </cell>
          <cell r="T64">
            <v>9817</v>
          </cell>
          <cell r="U64">
            <v>0</v>
          </cell>
          <cell r="V64">
            <v>9817</v>
          </cell>
          <cell r="W64">
            <v>0</v>
          </cell>
          <cell r="X64">
            <v>9817</v>
          </cell>
          <cell r="Y64">
            <v>6894</v>
          </cell>
          <cell r="Z64"/>
          <cell r="AA64">
            <v>6894</v>
          </cell>
          <cell r="AB64"/>
          <cell r="AC64">
            <v>6894</v>
          </cell>
          <cell r="AD64">
            <v>159</v>
          </cell>
          <cell r="AE64">
            <v>179383</v>
          </cell>
          <cell r="AF64">
            <v>179542</v>
          </cell>
          <cell r="AG64">
            <v>46124</v>
          </cell>
          <cell r="AH64">
            <v>225666</v>
          </cell>
          <cell r="AI64">
            <v>12229</v>
          </cell>
          <cell r="AJ64">
            <v>16</v>
          </cell>
          <cell r="AK64">
            <v>12245</v>
          </cell>
          <cell r="AL64">
            <v>0</v>
          </cell>
          <cell r="AM64">
            <v>12245</v>
          </cell>
        </row>
        <row r="65">
          <cell r="I65" t="str">
            <v>MBA</v>
          </cell>
          <cell r="J65">
            <v>25843</v>
          </cell>
          <cell r="K65"/>
          <cell r="L65">
            <v>25843</v>
          </cell>
          <cell r="M65"/>
          <cell r="N65">
            <v>25843</v>
          </cell>
          <cell r="O65">
            <v>217030</v>
          </cell>
          <cell r="P65">
            <v>1018487</v>
          </cell>
          <cell r="Q65">
            <v>1235517</v>
          </cell>
          <cell r="R65">
            <v>92345</v>
          </cell>
          <cell r="S65">
            <v>1327862</v>
          </cell>
          <cell r="T65">
            <v>2256</v>
          </cell>
          <cell r="U65">
            <v>73</v>
          </cell>
          <cell r="V65">
            <v>2329</v>
          </cell>
          <cell r="W65">
            <v>2</v>
          </cell>
          <cell r="X65">
            <v>2331</v>
          </cell>
          <cell r="Y65">
            <v>19936</v>
          </cell>
          <cell r="Z65"/>
          <cell r="AA65">
            <v>19936</v>
          </cell>
          <cell r="AB65"/>
          <cell r="AC65">
            <v>19936</v>
          </cell>
          <cell r="AD65">
            <v>120188</v>
          </cell>
          <cell r="AE65">
            <v>774945</v>
          </cell>
          <cell r="AF65">
            <v>895133</v>
          </cell>
          <cell r="AG65">
            <v>40757</v>
          </cell>
          <cell r="AH65">
            <v>935890</v>
          </cell>
          <cell r="AI65">
            <v>1977</v>
          </cell>
          <cell r="AJ65">
            <v>44</v>
          </cell>
          <cell r="AK65">
            <v>2021</v>
          </cell>
          <cell r="AL65">
            <v>3</v>
          </cell>
          <cell r="AM65">
            <v>2024</v>
          </cell>
        </row>
        <row r="66">
          <cell r="I66" t="str">
            <v>NBO</v>
          </cell>
          <cell r="J66">
            <v>93983</v>
          </cell>
          <cell r="K66"/>
          <cell r="L66">
            <v>93983</v>
          </cell>
          <cell r="M66"/>
          <cell r="N66">
            <v>93983</v>
          </cell>
          <cell r="O66">
            <v>4692753</v>
          </cell>
          <cell r="P66">
            <v>1817708</v>
          </cell>
          <cell r="Q66">
            <v>6510461</v>
          </cell>
          <cell r="R66">
            <v>46108</v>
          </cell>
          <cell r="S66">
            <v>6556569</v>
          </cell>
          <cell r="T66">
            <v>361950</v>
          </cell>
          <cell r="U66">
            <v>1005</v>
          </cell>
          <cell r="V66">
            <v>362955</v>
          </cell>
          <cell r="W66">
            <v>1281</v>
          </cell>
          <cell r="X66">
            <v>364236</v>
          </cell>
          <cell r="Y66">
            <v>72327</v>
          </cell>
          <cell r="Z66"/>
          <cell r="AA66">
            <v>72327</v>
          </cell>
          <cell r="AB66"/>
          <cell r="AC66">
            <v>72327</v>
          </cell>
          <cell r="AD66">
            <v>2543420</v>
          </cell>
          <cell r="AE66">
            <v>1384801</v>
          </cell>
          <cell r="AF66">
            <v>3928221</v>
          </cell>
          <cell r="AG66">
            <v>45937</v>
          </cell>
          <cell r="AH66">
            <v>3974158</v>
          </cell>
          <cell r="AI66">
            <v>360946</v>
          </cell>
          <cell r="AJ66">
            <v>587</v>
          </cell>
          <cell r="AK66">
            <v>361533</v>
          </cell>
          <cell r="AL66">
            <v>1670</v>
          </cell>
          <cell r="AM66">
            <v>363204</v>
          </cell>
        </row>
        <row r="67">
          <cell r="I67" t="str">
            <v>WIL</v>
          </cell>
          <cell r="J67">
            <v>90689</v>
          </cell>
          <cell r="K67"/>
          <cell r="L67">
            <v>90689</v>
          </cell>
          <cell r="M67"/>
          <cell r="N67">
            <v>90689</v>
          </cell>
          <cell r="O67">
            <v>17096</v>
          </cell>
          <cell r="P67">
            <v>780269</v>
          </cell>
          <cell r="Q67">
            <v>797365</v>
          </cell>
          <cell r="R67">
            <v>108</v>
          </cell>
          <cell r="S67">
            <v>797473</v>
          </cell>
          <cell r="T67">
            <v>41</v>
          </cell>
          <cell r="U67">
            <v>0</v>
          </cell>
          <cell r="V67">
            <v>41</v>
          </cell>
          <cell r="W67"/>
          <cell r="X67">
            <v>41</v>
          </cell>
          <cell r="Y67">
            <v>74891</v>
          </cell>
          <cell r="Z67"/>
          <cell r="AA67">
            <v>74891</v>
          </cell>
          <cell r="AB67"/>
          <cell r="AC67">
            <v>74891</v>
          </cell>
          <cell r="AD67">
            <v>10257</v>
          </cell>
          <cell r="AE67">
            <v>564717</v>
          </cell>
          <cell r="AF67">
            <v>574974</v>
          </cell>
          <cell r="AG67">
            <v>109</v>
          </cell>
          <cell r="AH67">
            <v>575083</v>
          </cell>
          <cell r="AI67">
            <v>38</v>
          </cell>
          <cell r="AJ67">
            <v>0</v>
          </cell>
          <cell r="AK67">
            <v>38</v>
          </cell>
          <cell r="AL67"/>
          <cell r="AM67">
            <v>38</v>
          </cell>
        </row>
        <row r="68">
          <cell r="I68" t="str">
            <v>TNR</v>
          </cell>
          <cell r="J68">
            <v>6542</v>
          </cell>
          <cell r="K68">
            <v>89</v>
          </cell>
          <cell r="L68">
            <v>6631</v>
          </cell>
          <cell r="M68">
            <v>6423</v>
          </cell>
          <cell r="N68">
            <v>13054</v>
          </cell>
          <cell r="O68">
            <v>384463</v>
          </cell>
          <cell r="P68">
            <v>210457</v>
          </cell>
          <cell r="Q68">
            <v>594920</v>
          </cell>
          <cell r="R68">
            <v>81</v>
          </cell>
          <cell r="S68">
            <v>595001</v>
          </cell>
          <cell r="T68">
            <v>14014</v>
          </cell>
          <cell r="U68">
            <v>303</v>
          </cell>
          <cell r="V68">
            <v>14316</v>
          </cell>
          <cell r="W68"/>
          <cell r="X68">
            <v>14316</v>
          </cell>
          <cell r="Y68">
            <v>2217</v>
          </cell>
          <cell r="Z68">
            <v>897</v>
          </cell>
          <cell r="AA68">
            <v>3114</v>
          </cell>
          <cell r="AB68">
            <v>4488</v>
          </cell>
          <cell r="AC68">
            <v>7602</v>
          </cell>
          <cell r="AD68">
            <v>64339</v>
          </cell>
          <cell r="AE68">
            <v>92271</v>
          </cell>
          <cell r="AF68">
            <v>156610</v>
          </cell>
          <cell r="AG68">
            <v>0</v>
          </cell>
          <cell r="AH68">
            <v>156610</v>
          </cell>
          <cell r="AI68">
            <v>14181</v>
          </cell>
          <cell r="AJ68">
            <v>334</v>
          </cell>
          <cell r="AK68">
            <v>14515</v>
          </cell>
          <cell r="AL68"/>
          <cell r="AM68">
            <v>14515</v>
          </cell>
        </row>
        <row r="69">
          <cell r="I69" t="str">
            <v>MJN</v>
          </cell>
          <cell r="J69">
            <v>534</v>
          </cell>
          <cell r="K69"/>
          <cell r="L69">
            <v>534</v>
          </cell>
          <cell r="M69">
            <v>2425</v>
          </cell>
          <cell r="N69">
            <v>2959</v>
          </cell>
          <cell r="O69">
            <v>11304</v>
          </cell>
          <cell r="P69">
            <v>25283</v>
          </cell>
          <cell r="Q69">
            <v>36587</v>
          </cell>
          <cell r="R69">
            <v>2090</v>
          </cell>
          <cell r="S69">
            <v>38677</v>
          </cell>
          <cell r="T69">
            <v>0</v>
          </cell>
          <cell r="U69">
            <v>2</v>
          </cell>
          <cell r="V69">
            <v>3</v>
          </cell>
          <cell r="W69">
            <v>0</v>
          </cell>
          <cell r="X69">
            <v>3</v>
          </cell>
          <cell r="Y69">
            <v>146</v>
          </cell>
          <cell r="Z69"/>
          <cell r="AA69">
            <v>146</v>
          </cell>
          <cell r="AB69">
            <v>2045</v>
          </cell>
          <cell r="AC69">
            <v>2191</v>
          </cell>
          <cell r="AD69">
            <v>45</v>
          </cell>
          <cell r="AE69">
            <v>13920</v>
          </cell>
          <cell r="AF69">
            <v>13965</v>
          </cell>
          <cell r="AG69">
            <v>512</v>
          </cell>
          <cell r="AH69">
            <v>14477</v>
          </cell>
          <cell r="AI69">
            <v>0</v>
          </cell>
          <cell r="AJ69">
            <v>1</v>
          </cell>
          <cell r="AK69">
            <v>1</v>
          </cell>
          <cell r="AL69">
            <v>0</v>
          </cell>
          <cell r="AM69">
            <v>1</v>
          </cell>
        </row>
        <row r="70">
          <cell r="I70" t="str">
            <v>NOS</v>
          </cell>
          <cell r="J70">
            <v>1297</v>
          </cell>
          <cell r="K70">
            <v>1</v>
          </cell>
          <cell r="L70">
            <v>1298</v>
          </cell>
          <cell r="M70">
            <v>1010</v>
          </cell>
          <cell r="N70">
            <v>2308</v>
          </cell>
          <cell r="O70">
            <v>88143</v>
          </cell>
          <cell r="P70">
            <v>37133</v>
          </cell>
          <cell r="Q70">
            <v>125276</v>
          </cell>
          <cell r="R70">
            <v>865</v>
          </cell>
          <cell r="S70">
            <v>126141</v>
          </cell>
          <cell r="T70">
            <v>12</v>
          </cell>
          <cell r="U70">
            <v>34</v>
          </cell>
          <cell r="V70">
            <v>46</v>
          </cell>
          <cell r="W70">
            <v>0</v>
          </cell>
          <cell r="X70">
            <v>46</v>
          </cell>
          <cell r="Y70">
            <v>402</v>
          </cell>
          <cell r="Z70">
            <v>20</v>
          </cell>
          <cell r="AA70">
            <v>422</v>
          </cell>
          <cell r="AB70">
            <v>655</v>
          </cell>
          <cell r="AC70">
            <v>1077</v>
          </cell>
          <cell r="AD70">
            <v>8628</v>
          </cell>
          <cell r="AE70">
            <v>16446</v>
          </cell>
          <cell r="AF70">
            <v>25074</v>
          </cell>
          <cell r="AG70">
            <v>170</v>
          </cell>
          <cell r="AH70">
            <v>25244</v>
          </cell>
          <cell r="AI70">
            <v>11</v>
          </cell>
          <cell r="AJ70">
            <v>10</v>
          </cell>
          <cell r="AK70">
            <v>21</v>
          </cell>
          <cell r="AL70">
            <v>0</v>
          </cell>
          <cell r="AM70">
            <v>21</v>
          </cell>
        </row>
        <row r="71">
          <cell r="I71" t="str">
            <v>TMM</v>
          </cell>
          <cell r="J71">
            <v>554</v>
          </cell>
          <cell r="K71"/>
          <cell r="L71">
            <v>554</v>
          </cell>
          <cell r="M71">
            <v>1599</v>
          </cell>
          <cell r="N71">
            <v>2153</v>
          </cell>
          <cell r="O71">
            <v>5652</v>
          </cell>
          <cell r="P71">
            <v>27160</v>
          </cell>
          <cell r="Q71">
            <v>32812</v>
          </cell>
          <cell r="R71">
            <v>202</v>
          </cell>
          <cell r="S71">
            <v>33014</v>
          </cell>
          <cell r="T71">
            <v>0</v>
          </cell>
          <cell r="U71">
            <v>4</v>
          </cell>
          <cell r="V71">
            <v>5</v>
          </cell>
          <cell r="W71">
            <v>0</v>
          </cell>
          <cell r="X71">
            <v>5</v>
          </cell>
          <cell r="Y71">
            <v>312</v>
          </cell>
          <cell r="Z71"/>
          <cell r="AA71">
            <v>312</v>
          </cell>
          <cell r="AB71">
            <v>1291</v>
          </cell>
          <cell r="AC71">
            <v>1603</v>
          </cell>
          <cell r="AD71">
            <v>1326</v>
          </cell>
          <cell r="AE71">
            <v>13916</v>
          </cell>
          <cell r="AF71">
            <v>15242</v>
          </cell>
          <cell r="AG71">
            <v>44</v>
          </cell>
          <cell r="AH71">
            <v>15286</v>
          </cell>
          <cell r="AI71">
            <v>2</v>
          </cell>
          <cell r="AJ71">
            <v>5</v>
          </cell>
          <cell r="AK71">
            <v>6</v>
          </cell>
          <cell r="AL71">
            <v>0</v>
          </cell>
          <cell r="AM71">
            <v>6</v>
          </cell>
        </row>
        <row r="72">
          <cell r="I72" t="str">
            <v>BKO</v>
          </cell>
          <cell r="J72">
            <v>7312</v>
          </cell>
          <cell r="K72">
            <v>380</v>
          </cell>
          <cell r="L72">
            <v>7692</v>
          </cell>
          <cell r="M72">
            <v>6292</v>
          </cell>
          <cell r="N72">
            <v>13984</v>
          </cell>
          <cell r="O72">
            <v>637364</v>
          </cell>
          <cell r="P72">
            <v>120525</v>
          </cell>
          <cell r="Q72">
            <v>757889</v>
          </cell>
          <cell r="R72">
            <v>19781</v>
          </cell>
          <cell r="S72">
            <v>777670</v>
          </cell>
          <cell r="T72">
            <v>18755</v>
          </cell>
          <cell r="U72">
            <v>0</v>
          </cell>
          <cell r="V72">
            <v>18755</v>
          </cell>
          <cell r="W72">
            <v>2</v>
          </cell>
          <cell r="X72">
            <v>18757</v>
          </cell>
          <cell r="Y72">
            <v>9804</v>
          </cell>
          <cell r="Z72">
            <v>414</v>
          </cell>
          <cell r="AA72">
            <v>10218</v>
          </cell>
          <cell r="AB72">
            <v>6822</v>
          </cell>
          <cell r="AC72">
            <v>17040</v>
          </cell>
          <cell r="AD72">
            <v>612681</v>
          </cell>
          <cell r="AE72">
            <v>154612</v>
          </cell>
          <cell r="AF72">
            <v>767293</v>
          </cell>
          <cell r="AG72">
            <v>39529</v>
          </cell>
          <cell r="AH72">
            <v>806822</v>
          </cell>
          <cell r="AI72">
            <v>15046</v>
          </cell>
          <cell r="AJ72">
            <v>0</v>
          </cell>
          <cell r="AK72">
            <v>15046</v>
          </cell>
          <cell r="AL72">
            <v>7</v>
          </cell>
          <cell r="AM72">
            <v>15053</v>
          </cell>
        </row>
        <row r="73">
          <cell r="I73" t="str">
            <v>NKC</v>
          </cell>
          <cell r="J73">
            <v>5814</v>
          </cell>
          <cell r="K73">
            <v>662</v>
          </cell>
          <cell r="L73">
            <v>6476</v>
          </cell>
          <cell r="M73">
            <v>1310</v>
          </cell>
          <cell r="N73">
            <v>7786</v>
          </cell>
          <cell r="O73">
            <v>398827</v>
          </cell>
          <cell r="P73">
            <v>37947</v>
          </cell>
          <cell r="Q73">
            <v>436774</v>
          </cell>
          <cell r="R73">
            <v>0</v>
          </cell>
          <cell r="S73">
            <v>436774</v>
          </cell>
          <cell r="T73">
            <v>3534</v>
          </cell>
          <cell r="U73">
            <v>0</v>
          </cell>
          <cell r="V73">
            <v>3534</v>
          </cell>
          <cell r="W73"/>
          <cell r="X73">
            <v>3534</v>
          </cell>
          <cell r="Y73">
            <v>4252</v>
          </cell>
          <cell r="Z73">
            <v>610</v>
          </cell>
          <cell r="AA73">
            <v>4862</v>
          </cell>
          <cell r="AB73">
            <v>1094</v>
          </cell>
          <cell r="AC73">
            <v>5956</v>
          </cell>
          <cell r="AD73">
            <v>269840</v>
          </cell>
          <cell r="AE73">
            <v>19527</v>
          </cell>
          <cell r="AF73">
            <v>289367</v>
          </cell>
          <cell r="AG73">
            <v>50774</v>
          </cell>
          <cell r="AH73">
            <v>340141</v>
          </cell>
          <cell r="AI73">
            <v>3099</v>
          </cell>
          <cell r="AJ73">
            <v>0</v>
          </cell>
          <cell r="AK73">
            <v>3099</v>
          </cell>
          <cell r="AL73"/>
          <cell r="AM73">
            <v>3099</v>
          </cell>
        </row>
        <row r="74">
          <cell r="I74" t="str">
            <v>MRU</v>
          </cell>
          <cell r="J74">
            <v>15484</v>
          </cell>
          <cell r="K74">
            <v>132</v>
          </cell>
          <cell r="L74">
            <v>15616</v>
          </cell>
          <cell r="M74">
            <v>529</v>
          </cell>
          <cell r="N74">
            <v>16145</v>
          </cell>
          <cell r="O74">
            <v>2603681</v>
          </cell>
          <cell r="P74">
            <v>163285</v>
          </cell>
          <cell r="Q74">
            <v>2766966</v>
          </cell>
          <cell r="R74"/>
          <cell r="S74">
            <v>2766966</v>
          </cell>
          <cell r="T74">
            <v>45742</v>
          </cell>
          <cell r="U74">
            <v>103</v>
          </cell>
          <cell r="V74">
            <v>45845</v>
          </cell>
          <cell r="W74">
            <v>57</v>
          </cell>
          <cell r="X74">
            <v>45902</v>
          </cell>
          <cell r="Y74">
            <v>3574</v>
          </cell>
          <cell r="Z74">
            <v>755</v>
          </cell>
          <cell r="AA74">
            <v>4329</v>
          </cell>
          <cell r="AB74">
            <v>0</v>
          </cell>
          <cell r="AC74">
            <v>4329</v>
          </cell>
          <cell r="AD74">
            <v>446377</v>
          </cell>
          <cell r="AE74">
            <v>33958</v>
          </cell>
          <cell r="AF74">
            <v>480335</v>
          </cell>
          <cell r="AG74"/>
          <cell r="AH74">
            <v>480335</v>
          </cell>
          <cell r="AI74">
            <v>24983</v>
          </cell>
          <cell r="AJ74">
            <v>50</v>
          </cell>
          <cell r="AK74">
            <v>25032</v>
          </cell>
          <cell r="AL74">
            <v>27</v>
          </cell>
          <cell r="AM74">
            <v>25060</v>
          </cell>
        </row>
        <row r="75">
          <cell r="I75" t="str">
            <v>RRG</v>
          </cell>
          <cell r="J75">
            <v>1148</v>
          </cell>
          <cell r="K75"/>
          <cell r="L75">
            <v>1148</v>
          </cell>
          <cell r="M75">
            <v>0</v>
          </cell>
          <cell r="N75">
            <v>1148</v>
          </cell>
          <cell r="O75">
            <v>0</v>
          </cell>
          <cell r="P75">
            <v>163154</v>
          </cell>
          <cell r="Q75">
            <v>163154</v>
          </cell>
          <cell r="R75"/>
          <cell r="S75">
            <v>163154</v>
          </cell>
          <cell r="T75"/>
          <cell r="U75">
            <v>41</v>
          </cell>
          <cell r="V75">
            <v>41</v>
          </cell>
          <cell r="W75">
            <v>17</v>
          </cell>
          <cell r="X75">
            <v>58</v>
          </cell>
          <cell r="Y75">
            <v>307</v>
          </cell>
          <cell r="Z75"/>
          <cell r="AA75">
            <v>307</v>
          </cell>
          <cell r="AB75">
            <v>0</v>
          </cell>
          <cell r="AC75">
            <v>307</v>
          </cell>
          <cell r="AD75">
            <v>0</v>
          </cell>
          <cell r="AE75">
            <v>34068</v>
          </cell>
          <cell r="AF75">
            <v>34068</v>
          </cell>
          <cell r="AG75"/>
          <cell r="AH75">
            <v>34068</v>
          </cell>
          <cell r="AI75"/>
          <cell r="AJ75">
            <v>15</v>
          </cell>
          <cell r="AK75">
            <v>15</v>
          </cell>
          <cell r="AL75">
            <v>8</v>
          </cell>
          <cell r="AM75">
            <v>23</v>
          </cell>
        </row>
        <row r="76">
          <cell r="I76" t="str">
            <v>DZA</v>
          </cell>
          <cell r="J76">
            <v>3348</v>
          </cell>
          <cell r="K76">
            <v>20</v>
          </cell>
          <cell r="L76">
            <v>3368</v>
          </cell>
          <cell r="M76">
            <v>12372</v>
          </cell>
          <cell r="N76">
            <v>15740</v>
          </cell>
          <cell r="O76">
            <v>51547</v>
          </cell>
          <cell r="P76">
            <v>341473</v>
          </cell>
          <cell r="Q76">
            <v>393020</v>
          </cell>
          <cell r="R76">
            <v>125</v>
          </cell>
          <cell r="S76">
            <v>393145</v>
          </cell>
          <cell r="T76">
            <v>62</v>
          </cell>
          <cell r="U76">
            <v>2705</v>
          </cell>
          <cell r="V76">
            <v>2767</v>
          </cell>
          <cell r="W76">
            <v>948</v>
          </cell>
          <cell r="X76">
            <v>3715</v>
          </cell>
          <cell r="Y76">
            <v>1873</v>
          </cell>
          <cell r="Z76">
            <v>0</v>
          </cell>
          <cell r="AA76">
            <v>1873</v>
          </cell>
          <cell r="AB76">
            <v>13260</v>
          </cell>
          <cell r="AC76">
            <v>15133</v>
          </cell>
          <cell r="AD76">
            <v>11126</v>
          </cell>
          <cell r="AE76">
            <v>237549</v>
          </cell>
          <cell r="AF76">
            <v>248675</v>
          </cell>
          <cell r="AG76">
            <v>301</v>
          </cell>
          <cell r="AH76">
            <v>248976</v>
          </cell>
          <cell r="AI76">
            <v>36</v>
          </cell>
          <cell r="AJ76">
            <v>2701</v>
          </cell>
          <cell r="AK76">
            <v>2737</v>
          </cell>
          <cell r="AL76">
            <v>1010</v>
          </cell>
          <cell r="AM76">
            <v>3747</v>
          </cell>
        </row>
        <row r="77">
          <cell r="I77" t="str">
            <v>AGA</v>
          </cell>
          <cell r="J77">
            <v>14720</v>
          </cell>
          <cell r="K77"/>
          <cell r="L77">
            <v>14720</v>
          </cell>
          <cell r="M77">
            <v>1166</v>
          </cell>
          <cell r="N77">
            <v>15886</v>
          </cell>
          <cell r="O77">
            <v>1415656</v>
          </cell>
          <cell r="P77">
            <v>344247</v>
          </cell>
          <cell r="Q77">
            <v>1759903</v>
          </cell>
          <cell r="R77">
            <v>14702</v>
          </cell>
          <cell r="S77">
            <v>1774605</v>
          </cell>
          <cell r="T77"/>
          <cell r="U77"/>
          <cell r="V77">
            <v>351</v>
          </cell>
          <cell r="W77"/>
          <cell r="X77">
            <v>351</v>
          </cell>
          <cell r="Y77">
            <v>6649</v>
          </cell>
          <cell r="Z77"/>
          <cell r="AA77">
            <v>6649</v>
          </cell>
          <cell r="AB77">
            <v>1166</v>
          </cell>
          <cell r="AC77">
            <v>7815</v>
          </cell>
          <cell r="AD77">
            <v>336340</v>
          </cell>
          <cell r="AE77">
            <v>264024</v>
          </cell>
          <cell r="AF77">
            <v>600364</v>
          </cell>
          <cell r="AG77">
            <v>4684</v>
          </cell>
          <cell r="AH77">
            <v>605048</v>
          </cell>
          <cell r="AI77"/>
          <cell r="AJ77"/>
          <cell r="AK77">
            <v>261</v>
          </cell>
          <cell r="AL77"/>
          <cell r="AM77">
            <v>261</v>
          </cell>
        </row>
        <row r="78">
          <cell r="I78" t="str">
            <v>AHU</v>
          </cell>
          <cell r="J78">
            <v>1146</v>
          </cell>
          <cell r="K78"/>
          <cell r="L78">
            <v>1146</v>
          </cell>
          <cell r="M78">
            <v>140</v>
          </cell>
          <cell r="N78">
            <v>1286</v>
          </cell>
          <cell r="O78">
            <v>64725</v>
          </cell>
          <cell r="P78">
            <v>21343</v>
          </cell>
          <cell r="Q78">
            <v>86068</v>
          </cell>
          <cell r="R78">
            <v>737</v>
          </cell>
          <cell r="S78">
            <v>86805</v>
          </cell>
          <cell r="T78"/>
          <cell r="U78"/>
          <cell r="V78">
            <v>0</v>
          </cell>
          <cell r="W78"/>
          <cell r="X78">
            <v>0</v>
          </cell>
          <cell r="Y78">
            <v>636</v>
          </cell>
          <cell r="Z78"/>
          <cell r="AA78">
            <v>636</v>
          </cell>
          <cell r="AB78">
            <v>60</v>
          </cell>
          <cell r="AC78">
            <v>696</v>
          </cell>
          <cell r="AD78">
            <v>41844</v>
          </cell>
          <cell r="AE78">
            <v>8289</v>
          </cell>
          <cell r="AF78">
            <v>50133</v>
          </cell>
          <cell r="AG78">
            <v>425</v>
          </cell>
          <cell r="AH78">
            <v>50558</v>
          </cell>
          <cell r="AI78"/>
          <cell r="AJ78"/>
          <cell r="AK78">
            <v>0</v>
          </cell>
          <cell r="AL78"/>
          <cell r="AM78">
            <v>0</v>
          </cell>
        </row>
        <row r="79">
          <cell r="I79" t="str">
            <v>GMD</v>
          </cell>
          <cell r="J79">
            <v>132</v>
          </cell>
          <cell r="K79"/>
          <cell r="L79">
            <v>132</v>
          </cell>
          <cell r="M79">
            <v>4405</v>
          </cell>
          <cell r="N79">
            <v>4537</v>
          </cell>
          <cell r="O79">
            <v>8</v>
          </cell>
          <cell r="P79">
            <v>493</v>
          </cell>
          <cell r="Q79">
            <v>501</v>
          </cell>
          <cell r="R79">
            <v>0</v>
          </cell>
          <cell r="S79">
            <v>501</v>
          </cell>
          <cell r="T79"/>
          <cell r="U79"/>
          <cell r="V79"/>
          <cell r="W79"/>
          <cell r="X79"/>
          <cell r="Y79">
            <v>142</v>
          </cell>
          <cell r="Z79"/>
          <cell r="AA79">
            <v>142</v>
          </cell>
          <cell r="AB79">
            <v>3802</v>
          </cell>
          <cell r="AC79">
            <v>3944</v>
          </cell>
          <cell r="AD79">
            <v>410</v>
          </cell>
          <cell r="AE79">
            <v>354</v>
          </cell>
          <cell r="AF79">
            <v>764</v>
          </cell>
          <cell r="AG79">
            <v>0</v>
          </cell>
          <cell r="AH79">
            <v>764</v>
          </cell>
          <cell r="AI79"/>
          <cell r="AJ79"/>
          <cell r="AK79"/>
          <cell r="AL79"/>
          <cell r="AM79"/>
        </row>
        <row r="80">
          <cell r="I80" t="str">
            <v>BEM</v>
          </cell>
          <cell r="J80">
            <v>2</v>
          </cell>
          <cell r="K80"/>
          <cell r="L80">
            <v>2</v>
          </cell>
          <cell r="M80">
            <v>380</v>
          </cell>
          <cell r="N80">
            <v>382</v>
          </cell>
          <cell r="O80">
            <v>0</v>
          </cell>
          <cell r="P80">
            <v>2</v>
          </cell>
          <cell r="Q80">
            <v>2</v>
          </cell>
          <cell r="R80">
            <v>0</v>
          </cell>
          <cell r="S80">
            <v>2</v>
          </cell>
          <cell r="T80"/>
          <cell r="U80"/>
          <cell r="V80"/>
          <cell r="W80"/>
          <cell r="X80"/>
          <cell r="Y80">
            <v>0</v>
          </cell>
          <cell r="Z80"/>
          <cell r="AA80">
            <v>0</v>
          </cell>
          <cell r="AB80">
            <v>428</v>
          </cell>
          <cell r="AC80">
            <v>428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/>
          <cell r="AJ80"/>
          <cell r="AK80"/>
          <cell r="AL80"/>
          <cell r="AM80"/>
        </row>
        <row r="81">
          <cell r="I81" t="str">
            <v>UAR</v>
          </cell>
          <cell r="J81">
            <v>18</v>
          </cell>
          <cell r="K81"/>
          <cell r="L81">
            <v>18</v>
          </cell>
          <cell r="M81">
            <v>492</v>
          </cell>
          <cell r="N81">
            <v>510</v>
          </cell>
          <cell r="O81">
            <v>0</v>
          </cell>
          <cell r="P81">
            <v>233</v>
          </cell>
          <cell r="Q81">
            <v>233</v>
          </cell>
          <cell r="R81">
            <v>0</v>
          </cell>
          <cell r="S81">
            <v>233</v>
          </cell>
          <cell r="T81"/>
          <cell r="U81"/>
          <cell r="V81">
            <v>0</v>
          </cell>
          <cell r="W81"/>
          <cell r="X81">
            <v>0</v>
          </cell>
          <cell r="Y81">
            <v>0</v>
          </cell>
          <cell r="Z81"/>
          <cell r="AA81">
            <v>0</v>
          </cell>
          <cell r="AB81">
            <v>390</v>
          </cell>
          <cell r="AC81">
            <v>390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/>
          <cell r="AJ81"/>
          <cell r="AK81">
            <v>0</v>
          </cell>
          <cell r="AL81"/>
          <cell r="AM81">
            <v>0</v>
          </cell>
        </row>
        <row r="82">
          <cell r="I82" t="str">
            <v>CMN</v>
          </cell>
          <cell r="J82">
            <v>67094</v>
          </cell>
          <cell r="K82"/>
          <cell r="L82">
            <v>67094</v>
          </cell>
          <cell r="M82">
            <v>3248</v>
          </cell>
          <cell r="N82">
            <v>70342</v>
          </cell>
          <cell r="O82">
            <v>6803090</v>
          </cell>
          <cell r="P82">
            <v>828437</v>
          </cell>
          <cell r="Q82">
            <v>7631527</v>
          </cell>
          <cell r="R82">
            <v>6116</v>
          </cell>
          <cell r="S82">
            <v>7637643</v>
          </cell>
          <cell r="T82">
            <v>60760</v>
          </cell>
          <cell r="U82">
            <v>3198</v>
          </cell>
          <cell r="V82">
            <v>63958</v>
          </cell>
          <cell r="W82"/>
          <cell r="X82">
            <v>63958</v>
          </cell>
          <cell r="Y82">
            <v>45157</v>
          </cell>
          <cell r="Z82"/>
          <cell r="AA82">
            <v>45157</v>
          </cell>
          <cell r="AB82">
            <v>3000</v>
          </cell>
          <cell r="AC82">
            <v>48157</v>
          </cell>
          <cell r="AD82">
            <v>3557633</v>
          </cell>
          <cell r="AE82">
            <v>574736</v>
          </cell>
          <cell r="AF82">
            <v>4132369</v>
          </cell>
          <cell r="AG82">
            <v>20367</v>
          </cell>
          <cell r="AH82">
            <v>4152736</v>
          </cell>
          <cell r="AI82">
            <v>61189</v>
          </cell>
          <cell r="AJ82">
            <v>3219</v>
          </cell>
          <cell r="AK82">
            <v>64408</v>
          </cell>
          <cell r="AL82"/>
          <cell r="AM82">
            <v>64408</v>
          </cell>
        </row>
        <row r="83">
          <cell r="I83" t="str">
            <v>VIL</v>
          </cell>
          <cell r="J83">
            <v>1848</v>
          </cell>
          <cell r="K83"/>
          <cell r="L83">
            <v>1848</v>
          </cell>
          <cell r="M83">
            <v>676</v>
          </cell>
          <cell r="N83">
            <v>2524</v>
          </cell>
          <cell r="O83">
            <v>12411</v>
          </cell>
          <cell r="P83">
            <v>202395</v>
          </cell>
          <cell r="Q83">
            <v>214806</v>
          </cell>
          <cell r="R83">
            <v>7674</v>
          </cell>
          <cell r="S83">
            <v>222480</v>
          </cell>
          <cell r="T83"/>
          <cell r="U83"/>
          <cell r="V83">
            <v>32</v>
          </cell>
          <cell r="W83"/>
          <cell r="X83">
            <v>32</v>
          </cell>
          <cell r="Y83">
            <v>1580</v>
          </cell>
          <cell r="Z83"/>
          <cell r="AA83">
            <v>1580</v>
          </cell>
          <cell r="AB83">
            <v>292</v>
          </cell>
          <cell r="AC83">
            <v>1872</v>
          </cell>
          <cell r="AD83">
            <v>5737</v>
          </cell>
          <cell r="AE83">
            <v>183075</v>
          </cell>
          <cell r="AF83">
            <v>188812</v>
          </cell>
          <cell r="AG83">
            <v>7169</v>
          </cell>
          <cell r="AH83">
            <v>195981</v>
          </cell>
          <cell r="AI83"/>
          <cell r="AJ83"/>
          <cell r="AK83">
            <v>31</v>
          </cell>
          <cell r="AL83"/>
          <cell r="AM83">
            <v>31</v>
          </cell>
        </row>
        <row r="84">
          <cell r="I84" t="str">
            <v>ERH</v>
          </cell>
          <cell r="J84">
            <v>843</v>
          </cell>
          <cell r="K84"/>
          <cell r="L84">
            <v>843</v>
          </cell>
          <cell r="M84">
            <v>725</v>
          </cell>
          <cell r="N84">
            <v>1568</v>
          </cell>
          <cell r="O84">
            <v>7911</v>
          </cell>
          <cell r="P84">
            <v>46315</v>
          </cell>
          <cell r="Q84">
            <v>54226</v>
          </cell>
          <cell r="R84">
            <v>0</v>
          </cell>
          <cell r="S84">
            <v>54226</v>
          </cell>
          <cell r="T84"/>
          <cell r="U84"/>
          <cell r="V84">
            <v>0</v>
          </cell>
          <cell r="W84"/>
          <cell r="X84">
            <v>0</v>
          </cell>
          <cell r="Y84">
            <v>490</v>
          </cell>
          <cell r="Z84"/>
          <cell r="AA84">
            <v>490</v>
          </cell>
          <cell r="AB84">
            <v>541</v>
          </cell>
          <cell r="AC84">
            <v>1031</v>
          </cell>
          <cell r="AD84">
            <v>3730</v>
          </cell>
          <cell r="AE84">
            <v>19377</v>
          </cell>
          <cell r="AF84">
            <v>23107</v>
          </cell>
          <cell r="AG84">
            <v>0</v>
          </cell>
          <cell r="AH84">
            <v>23107</v>
          </cell>
          <cell r="AI84"/>
          <cell r="AJ84"/>
          <cell r="AK84">
            <v>0</v>
          </cell>
          <cell r="AL84"/>
          <cell r="AM84">
            <v>0</v>
          </cell>
        </row>
        <row r="85">
          <cell r="I85" t="str">
            <v>ESU</v>
          </cell>
          <cell r="J85">
            <v>798</v>
          </cell>
          <cell r="K85"/>
          <cell r="L85">
            <v>798</v>
          </cell>
          <cell r="M85">
            <v>558</v>
          </cell>
          <cell r="N85">
            <v>1356</v>
          </cell>
          <cell r="O85">
            <v>95457</v>
          </cell>
          <cell r="P85">
            <v>897</v>
          </cell>
          <cell r="Q85">
            <v>96354</v>
          </cell>
          <cell r="R85">
            <v>0</v>
          </cell>
          <cell r="S85">
            <v>96354</v>
          </cell>
          <cell r="T85"/>
          <cell r="U85"/>
          <cell r="V85">
            <v>0</v>
          </cell>
          <cell r="W85"/>
          <cell r="X85">
            <v>0</v>
          </cell>
          <cell r="Y85">
            <v>308</v>
          </cell>
          <cell r="Z85"/>
          <cell r="AA85">
            <v>308</v>
          </cell>
          <cell r="AB85">
            <v>184</v>
          </cell>
          <cell r="AC85">
            <v>492</v>
          </cell>
          <cell r="AD85">
            <v>29089</v>
          </cell>
          <cell r="AE85">
            <v>73</v>
          </cell>
          <cell r="AF85">
            <v>29162</v>
          </cell>
          <cell r="AG85">
            <v>0</v>
          </cell>
          <cell r="AH85">
            <v>29162</v>
          </cell>
          <cell r="AI85"/>
          <cell r="AJ85"/>
          <cell r="AK85">
            <v>0</v>
          </cell>
          <cell r="AL85"/>
          <cell r="AM85">
            <v>0</v>
          </cell>
        </row>
        <row r="86">
          <cell r="I86" t="str">
            <v>FEZ</v>
          </cell>
          <cell r="J86">
            <v>10263</v>
          </cell>
          <cell r="K86"/>
          <cell r="L86">
            <v>10263</v>
          </cell>
          <cell r="M86">
            <v>735</v>
          </cell>
          <cell r="N86">
            <v>10998</v>
          </cell>
          <cell r="O86">
            <v>1267968</v>
          </cell>
          <cell r="P86">
            <v>44007</v>
          </cell>
          <cell r="Q86">
            <v>1311975</v>
          </cell>
          <cell r="R86">
            <v>7217</v>
          </cell>
          <cell r="S86">
            <v>1319192</v>
          </cell>
          <cell r="T86"/>
          <cell r="U86"/>
          <cell r="V86">
            <v>92</v>
          </cell>
          <cell r="W86"/>
          <cell r="X86">
            <v>92</v>
          </cell>
          <cell r="Y86">
            <v>6285</v>
          </cell>
          <cell r="Z86"/>
          <cell r="AA86">
            <v>6285</v>
          </cell>
          <cell r="AB86">
            <v>1164</v>
          </cell>
          <cell r="AC86">
            <v>7449</v>
          </cell>
          <cell r="AD86">
            <v>614073</v>
          </cell>
          <cell r="AE86">
            <v>36640</v>
          </cell>
          <cell r="AF86">
            <v>650713</v>
          </cell>
          <cell r="AG86">
            <v>4233</v>
          </cell>
          <cell r="AH86">
            <v>654946</v>
          </cell>
          <cell r="AI86"/>
          <cell r="AJ86"/>
          <cell r="AK86">
            <v>58</v>
          </cell>
          <cell r="AL86"/>
          <cell r="AM86">
            <v>58</v>
          </cell>
        </row>
        <row r="87">
          <cell r="I87" t="str">
            <v>GLN</v>
          </cell>
          <cell r="J87">
            <v>562</v>
          </cell>
          <cell r="K87"/>
          <cell r="L87">
            <v>562</v>
          </cell>
          <cell r="M87">
            <v>80</v>
          </cell>
          <cell r="N87">
            <v>642</v>
          </cell>
          <cell r="O87">
            <v>5416</v>
          </cell>
          <cell r="P87">
            <v>11951</v>
          </cell>
          <cell r="Q87">
            <v>17367</v>
          </cell>
          <cell r="R87">
            <v>1483</v>
          </cell>
          <cell r="S87">
            <v>18850</v>
          </cell>
          <cell r="T87"/>
          <cell r="U87"/>
          <cell r="V87">
            <v>0</v>
          </cell>
          <cell r="W87"/>
          <cell r="X87">
            <v>0</v>
          </cell>
          <cell r="Y87">
            <v>216</v>
          </cell>
          <cell r="Z87"/>
          <cell r="AA87">
            <v>216</v>
          </cell>
          <cell r="AB87">
            <v>84</v>
          </cell>
          <cell r="AC87">
            <v>300</v>
          </cell>
          <cell r="AD87">
            <v>0</v>
          </cell>
          <cell r="AE87">
            <v>11701</v>
          </cell>
          <cell r="AF87">
            <v>11701</v>
          </cell>
          <cell r="AG87">
            <v>18</v>
          </cell>
          <cell r="AH87">
            <v>11719</v>
          </cell>
          <cell r="AI87"/>
          <cell r="AJ87"/>
          <cell r="AK87">
            <v>0</v>
          </cell>
          <cell r="AL87"/>
          <cell r="AM87">
            <v>0</v>
          </cell>
        </row>
        <row r="88">
          <cell r="I88" t="str">
            <v>EUN</v>
          </cell>
          <cell r="J88">
            <v>1895</v>
          </cell>
          <cell r="K88"/>
          <cell r="L88">
            <v>1895</v>
          </cell>
          <cell r="M88">
            <v>1254</v>
          </cell>
          <cell r="N88">
            <v>3149</v>
          </cell>
          <cell r="O88">
            <v>41937</v>
          </cell>
          <cell r="P88">
            <v>153376</v>
          </cell>
          <cell r="Q88">
            <v>195313</v>
          </cell>
          <cell r="R88">
            <v>11145</v>
          </cell>
          <cell r="S88">
            <v>206458</v>
          </cell>
          <cell r="T88"/>
          <cell r="U88"/>
          <cell r="V88">
            <v>94</v>
          </cell>
          <cell r="W88"/>
          <cell r="X88">
            <v>94</v>
          </cell>
          <cell r="Y88">
            <v>1585</v>
          </cell>
          <cell r="Z88"/>
          <cell r="AA88">
            <v>1585</v>
          </cell>
          <cell r="AB88">
            <v>1024</v>
          </cell>
          <cell r="AC88">
            <v>2609</v>
          </cell>
          <cell r="AD88">
            <v>33404</v>
          </cell>
          <cell r="AE88">
            <v>134972</v>
          </cell>
          <cell r="AF88">
            <v>168376</v>
          </cell>
          <cell r="AG88">
            <v>11982</v>
          </cell>
          <cell r="AH88">
            <v>180358</v>
          </cell>
          <cell r="AI88"/>
          <cell r="AJ88"/>
          <cell r="AK88">
            <v>77</v>
          </cell>
          <cell r="AL88"/>
          <cell r="AM88">
            <v>77</v>
          </cell>
        </row>
        <row r="89">
          <cell r="I89" t="str">
            <v>RAK</v>
          </cell>
          <cell r="J89">
            <v>36018</v>
          </cell>
          <cell r="K89"/>
          <cell r="L89">
            <v>36018</v>
          </cell>
          <cell r="M89">
            <v>4754</v>
          </cell>
          <cell r="N89">
            <v>40772</v>
          </cell>
          <cell r="O89">
            <v>4748813</v>
          </cell>
          <cell r="P89">
            <v>140558</v>
          </cell>
          <cell r="Q89">
            <v>4889371</v>
          </cell>
          <cell r="R89">
            <v>14310</v>
          </cell>
          <cell r="S89">
            <v>4903681</v>
          </cell>
          <cell r="T89"/>
          <cell r="U89"/>
          <cell r="V89">
            <v>321</v>
          </cell>
          <cell r="W89"/>
          <cell r="X89">
            <v>321</v>
          </cell>
          <cell r="Y89">
            <v>14844</v>
          </cell>
          <cell r="Z89"/>
          <cell r="AA89">
            <v>14844</v>
          </cell>
          <cell r="AB89">
            <v>2961</v>
          </cell>
          <cell r="AC89">
            <v>17805</v>
          </cell>
          <cell r="AD89">
            <v>1453504</v>
          </cell>
          <cell r="AE89">
            <v>62444</v>
          </cell>
          <cell r="AF89">
            <v>1515948</v>
          </cell>
          <cell r="AG89">
            <v>9722</v>
          </cell>
          <cell r="AH89">
            <v>1525670</v>
          </cell>
          <cell r="AI89"/>
          <cell r="AJ89"/>
          <cell r="AK89">
            <v>156</v>
          </cell>
          <cell r="AL89"/>
          <cell r="AM89">
            <v>156</v>
          </cell>
        </row>
        <row r="90">
          <cell r="I90" t="str">
            <v>NDR</v>
          </cell>
          <cell r="J90">
            <v>7402</v>
          </cell>
          <cell r="K90"/>
          <cell r="L90">
            <v>7402</v>
          </cell>
          <cell r="M90">
            <v>56</v>
          </cell>
          <cell r="N90">
            <v>7458</v>
          </cell>
          <cell r="O90">
            <v>800774</v>
          </cell>
          <cell r="P90">
            <v>27727</v>
          </cell>
          <cell r="Q90">
            <v>828501</v>
          </cell>
          <cell r="R90">
            <v>8241</v>
          </cell>
          <cell r="S90">
            <v>836742</v>
          </cell>
          <cell r="T90"/>
          <cell r="U90"/>
          <cell r="V90">
            <v>37</v>
          </cell>
          <cell r="W90"/>
          <cell r="X90">
            <v>37</v>
          </cell>
          <cell r="Y90">
            <v>5557</v>
          </cell>
          <cell r="Z90"/>
          <cell r="AA90">
            <v>5557</v>
          </cell>
          <cell r="AB90">
            <v>46</v>
          </cell>
          <cell r="AC90">
            <v>5603</v>
          </cell>
          <cell r="AD90">
            <v>546191</v>
          </cell>
          <cell r="AE90">
            <v>27883</v>
          </cell>
          <cell r="AF90">
            <v>574074</v>
          </cell>
          <cell r="AG90">
            <v>5343</v>
          </cell>
          <cell r="AH90">
            <v>579417</v>
          </cell>
          <cell r="AI90"/>
          <cell r="AJ90"/>
          <cell r="AK90">
            <v>26</v>
          </cell>
          <cell r="AL90"/>
          <cell r="AM90">
            <v>26</v>
          </cell>
        </row>
        <row r="91">
          <cell r="I91" t="str">
            <v>OZZ</v>
          </cell>
          <cell r="J91">
            <v>1042</v>
          </cell>
          <cell r="K91"/>
          <cell r="L91">
            <v>1042</v>
          </cell>
          <cell r="M91">
            <v>374</v>
          </cell>
          <cell r="N91">
            <v>1416</v>
          </cell>
          <cell r="O91">
            <v>38300</v>
          </cell>
          <cell r="P91">
            <v>28309</v>
          </cell>
          <cell r="Q91">
            <v>66609</v>
          </cell>
          <cell r="R91">
            <v>2628</v>
          </cell>
          <cell r="S91">
            <v>69237</v>
          </cell>
          <cell r="T91"/>
          <cell r="U91"/>
          <cell r="V91">
            <v>0</v>
          </cell>
          <cell r="W91"/>
          <cell r="X91">
            <v>0</v>
          </cell>
          <cell r="Y91">
            <v>656</v>
          </cell>
          <cell r="Z91"/>
          <cell r="AA91">
            <v>656</v>
          </cell>
          <cell r="AB91">
            <v>410</v>
          </cell>
          <cell r="AC91">
            <v>1066</v>
          </cell>
          <cell r="AD91">
            <v>13262</v>
          </cell>
          <cell r="AE91">
            <v>19467</v>
          </cell>
          <cell r="AF91">
            <v>32729</v>
          </cell>
          <cell r="AG91">
            <v>2262</v>
          </cell>
          <cell r="AH91">
            <v>34991</v>
          </cell>
          <cell r="AI91"/>
          <cell r="AJ91"/>
          <cell r="AK91">
            <v>0</v>
          </cell>
          <cell r="AL91"/>
          <cell r="AM91">
            <v>0</v>
          </cell>
        </row>
        <row r="92">
          <cell r="I92" t="str">
            <v>OUD</v>
          </cell>
          <cell r="J92">
            <v>7472</v>
          </cell>
          <cell r="K92"/>
          <cell r="L92">
            <v>7472</v>
          </cell>
          <cell r="M92">
            <v>305</v>
          </cell>
          <cell r="N92">
            <v>7777</v>
          </cell>
          <cell r="O92">
            <v>754773</v>
          </cell>
          <cell r="P92">
            <v>96281</v>
          </cell>
          <cell r="Q92">
            <v>851054</v>
          </cell>
          <cell r="R92">
            <v>4857</v>
          </cell>
          <cell r="S92">
            <v>855911</v>
          </cell>
          <cell r="T92"/>
          <cell r="U92"/>
          <cell r="V92">
            <v>154</v>
          </cell>
          <cell r="W92"/>
          <cell r="X92">
            <v>154</v>
          </cell>
          <cell r="Y92">
            <v>4646</v>
          </cell>
          <cell r="Z92"/>
          <cell r="AA92">
            <v>4646</v>
          </cell>
          <cell r="AB92">
            <v>353</v>
          </cell>
          <cell r="AC92">
            <v>4999</v>
          </cell>
          <cell r="AD92">
            <v>413247</v>
          </cell>
          <cell r="AE92">
            <v>72870</v>
          </cell>
          <cell r="AF92">
            <v>486117</v>
          </cell>
          <cell r="AG92">
            <v>3007</v>
          </cell>
          <cell r="AH92">
            <v>489124</v>
          </cell>
          <cell r="AI92"/>
          <cell r="AJ92"/>
          <cell r="AK92">
            <v>77</v>
          </cell>
          <cell r="AL92"/>
          <cell r="AM92">
            <v>77</v>
          </cell>
        </row>
        <row r="93">
          <cell r="I93" t="str">
            <v>RBA</v>
          </cell>
          <cell r="J93">
            <v>6711</v>
          </cell>
          <cell r="K93"/>
          <cell r="L93">
            <v>6711</v>
          </cell>
          <cell r="M93">
            <v>2554</v>
          </cell>
          <cell r="N93">
            <v>9265</v>
          </cell>
          <cell r="O93">
            <v>817628</v>
          </cell>
          <cell r="P93">
            <v>55518</v>
          </cell>
          <cell r="Q93">
            <v>873146</v>
          </cell>
          <cell r="R93">
            <v>159</v>
          </cell>
          <cell r="S93">
            <v>873305</v>
          </cell>
          <cell r="T93"/>
          <cell r="U93"/>
          <cell r="V93">
            <v>967</v>
          </cell>
          <cell r="W93"/>
          <cell r="X93">
            <v>967</v>
          </cell>
          <cell r="Y93">
            <v>4407</v>
          </cell>
          <cell r="Z93"/>
          <cell r="AA93">
            <v>4407</v>
          </cell>
          <cell r="AB93">
            <v>1985</v>
          </cell>
          <cell r="AC93">
            <v>6392</v>
          </cell>
          <cell r="AD93">
            <v>425985</v>
          </cell>
          <cell r="AE93">
            <v>42787</v>
          </cell>
          <cell r="AF93">
            <v>468772</v>
          </cell>
          <cell r="AG93">
            <v>103</v>
          </cell>
          <cell r="AH93">
            <v>468875</v>
          </cell>
          <cell r="AI93"/>
          <cell r="AJ93"/>
          <cell r="AK93">
            <v>965</v>
          </cell>
          <cell r="AL93"/>
          <cell r="AM93">
            <v>965</v>
          </cell>
        </row>
        <row r="94">
          <cell r="I94" t="str">
            <v>TTA</v>
          </cell>
          <cell r="J94">
            <v>232</v>
          </cell>
          <cell r="K94"/>
          <cell r="L94">
            <v>232</v>
          </cell>
          <cell r="M94">
            <v>480</v>
          </cell>
          <cell r="N94">
            <v>712</v>
          </cell>
          <cell r="O94">
            <v>0</v>
          </cell>
          <cell r="P94">
            <v>3726</v>
          </cell>
          <cell r="Q94">
            <v>3726</v>
          </cell>
          <cell r="R94">
            <v>2053</v>
          </cell>
          <cell r="S94">
            <v>5779</v>
          </cell>
          <cell r="T94"/>
          <cell r="U94"/>
          <cell r="V94">
            <v>0</v>
          </cell>
          <cell r="W94"/>
          <cell r="X94">
            <v>0</v>
          </cell>
          <cell r="Y94">
            <v>0</v>
          </cell>
          <cell r="Z94"/>
          <cell r="AA94">
            <v>0</v>
          </cell>
          <cell r="AB94">
            <v>244</v>
          </cell>
          <cell r="AC94">
            <v>244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/>
          <cell r="AJ94"/>
          <cell r="AK94">
            <v>0</v>
          </cell>
          <cell r="AL94"/>
          <cell r="AM94">
            <v>0</v>
          </cell>
        </row>
        <row r="95">
          <cell r="I95" t="str">
            <v>TNG</v>
          </cell>
          <cell r="J95">
            <v>14584</v>
          </cell>
          <cell r="K95"/>
          <cell r="L95">
            <v>14584</v>
          </cell>
          <cell r="M95">
            <v>1728</v>
          </cell>
          <cell r="N95">
            <v>16312</v>
          </cell>
          <cell r="O95">
            <v>1340565</v>
          </cell>
          <cell r="P95">
            <v>82302</v>
          </cell>
          <cell r="Q95">
            <v>1422867</v>
          </cell>
          <cell r="R95">
            <v>9308</v>
          </cell>
          <cell r="S95">
            <v>1432175</v>
          </cell>
          <cell r="T95"/>
          <cell r="U95"/>
          <cell r="V95">
            <v>3754</v>
          </cell>
          <cell r="W95"/>
          <cell r="X95">
            <v>3754</v>
          </cell>
          <cell r="Y95">
            <v>9927</v>
          </cell>
          <cell r="Z95"/>
          <cell r="AA95">
            <v>9927</v>
          </cell>
          <cell r="AB95">
            <v>1311</v>
          </cell>
          <cell r="AC95">
            <v>11238</v>
          </cell>
          <cell r="AD95">
            <v>788549</v>
          </cell>
          <cell r="AE95">
            <v>74172</v>
          </cell>
          <cell r="AF95">
            <v>862721</v>
          </cell>
          <cell r="AG95">
            <v>6238</v>
          </cell>
          <cell r="AH95">
            <v>868959</v>
          </cell>
          <cell r="AI95"/>
          <cell r="AJ95"/>
          <cell r="AK95">
            <v>3958</v>
          </cell>
          <cell r="AL95"/>
          <cell r="AM95">
            <v>3958</v>
          </cell>
        </row>
        <row r="96">
          <cell r="I96" t="str">
            <v>TTU</v>
          </cell>
          <cell r="J96">
            <v>1744</v>
          </cell>
          <cell r="K96"/>
          <cell r="L96">
            <v>1744</v>
          </cell>
          <cell r="M96">
            <v>422</v>
          </cell>
          <cell r="N96">
            <v>2166</v>
          </cell>
          <cell r="O96">
            <v>176180</v>
          </cell>
          <cell r="P96">
            <v>7239</v>
          </cell>
          <cell r="Q96">
            <v>183419</v>
          </cell>
          <cell r="R96">
            <v>4358</v>
          </cell>
          <cell r="S96">
            <v>187777</v>
          </cell>
          <cell r="T96"/>
          <cell r="U96"/>
          <cell r="V96">
            <v>0</v>
          </cell>
          <cell r="W96"/>
          <cell r="X96">
            <v>0</v>
          </cell>
          <cell r="Y96">
            <v>804</v>
          </cell>
          <cell r="Z96"/>
          <cell r="AA96">
            <v>804</v>
          </cell>
          <cell r="AB96">
            <v>566</v>
          </cell>
          <cell r="AC96">
            <v>1370</v>
          </cell>
          <cell r="AD96">
            <v>51842</v>
          </cell>
          <cell r="AE96">
            <v>5456</v>
          </cell>
          <cell r="AF96">
            <v>57298</v>
          </cell>
          <cell r="AG96">
            <v>4072</v>
          </cell>
          <cell r="AH96">
            <v>61370</v>
          </cell>
          <cell r="AI96"/>
          <cell r="AJ96"/>
          <cell r="AK96">
            <v>0</v>
          </cell>
          <cell r="AL96"/>
          <cell r="AM96">
            <v>0</v>
          </cell>
        </row>
        <row r="97">
          <cell r="I97" t="str">
            <v>OZG</v>
          </cell>
          <cell r="J97">
            <v>294</v>
          </cell>
          <cell r="K97"/>
          <cell r="L97">
            <v>294</v>
          </cell>
          <cell r="M97">
            <v>151</v>
          </cell>
          <cell r="N97">
            <v>445</v>
          </cell>
          <cell r="O97">
            <v>0</v>
          </cell>
          <cell r="P97">
            <v>8121</v>
          </cell>
          <cell r="Q97">
            <v>8121</v>
          </cell>
          <cell r="R97">
            <v>2273</v>
          </cell>
          <cell r="S97">
            <v>10394</v>
          </cell>
          <cell r="T97"/>
          <cell r="U97"/>
          <cell r="V97"/>
          <cell r="W97"/>
          <cell r="X97"/>
          <cell r="Y97">
            <v>236</v>
          </cell>
          <cell r="Z97"/>
          <cell r="AA97">
            <v>236</v>
          </cell>
          <cell r="AB97">
            <v>116</v>
          </cell>
          <cell r="AC97">
            <v>352</v>
          </cell>
          <cell r="AD97">
            <v>583</v>
          </cell>
          <cell r="AE97">
            <v>7040</v>
          </cell>
          <cell r="AF97">
            <v>7623</v>
          </cell>
          <cell r="AG97">
            <v>1935</v>
          </cell>
          <cell r="AH97">
            <v>9558</v>
          </cell>
          <cell r="AI97"/>
          <cell r="AJ97"/>
          <cell r="AK97"/>
          <cell r="AL97"/>
          <cell r="AM97"/>
        </row>
        <row r="98">
          <cell r="I98" t="str">
            <v>BEW</v>
          </cell>
          <cell r="J98">
            <v>5314</v>
          </cell>
          <cell r="K98"/>
          <cell r="L98">
            <v>5314</v>
          </cell>
          <cell r="M98">
            <v>363</v>
          </cell>
          <cell r="N98">
            <v>5677</v>
          </cell>
          <cell r="O98">
            <v>24121</v>
          </cell>
          <cell r="P98">
            <v>108852</v>
          </cell>
          <cell r="Q98">
            <v>132973</v>
          </cell>
          <cell r="R98">
            <v>28289</v>
          </cell>
          <cell r="S98">
            <v>161262</v>
          </cell>
          <cell r="T98">
            <v>457</v>
          </cell>
          <cell r="U98">
            <v>383</v>
          </cell>
          <cell r="V98">
            <v>840</v>
          </cell>
          <cell r="W98">
            <v>51</v>
          </cell>
          <cell r="X98">
            <v>891</v>
          </cell>
          <cell r="Y98">
            <v>4766</v>
          </cell>
          <cell r="Z98"/>
          <cell r="AA98">
            <v>4766</v>
          </cell>
          <cell r="AB98">
            <v>334</v>
          </cell>
          <cell r="AC98">
            <v>5100</v>
          </cell>
          <cell r="AD98">
            <v>14222</v>
          </cell>
          <cell r="AE98">
            <v>93387</v>
          </cell>
          <cell r="AF98">
            <v>107609</v>
          </cell>
          <cell r="AG98">
            <v>32149</v>
          </cell>
          <cell r="AH98">
            <v>139758</v>
          </cell>
          <cell r="AI98">
            <v>240</v>
          </cell>
          <cell r="AJ98">
            <v>385</v>
          </cell>
          <cell r="AK98">
            <v>625</v>
          </cell>
          <cell r="AL98">
            <v>39</v>
          </cell>
          <cell r="AM98">
            <v>664</v>
          </cell>
        </row>
        <row r="99">
          <cell r="I99" t="str">
            <v>VPY</v>
          </cell>
          <cell r="J99">
            <v>872</v>
          </cell>
          <cell r="K99"/>
          <cell r="L99">
            <v>872</v>
          </cell>
          <cell r="M99">
            <v>20</v>
          </cell>
          <cell r="N99">
            <v>892</v>
          </cell>
          <cell r="O99">
            <v>141</v>
          </cell>
          <cell r="P99">
            <v>30360</v>
          </cell>
          <cell r="Q99">
            <v>30501</v>
          </cell>
          <cell r="R99">
            <v>761</v>
          </cell>
          <cell r="S99">
            <v>31262</v>
          </cell>
          <cell r="T99">
            <v>0</v>
          </cell>
          <cell r="U99">
            <v>65</v>
          </cell>
          <cell r="V99">
            <v>65</v>
          </cell>
          <cell r="W99">
            <v>11</v>
          </cell>
          <cell r="X99">
            <v>76</v>
          </cell>
          <cell r="Y99">
            <v>969</v>
          </cell>
          <cell r="Z99"/>
          <cell r="AA99">
            <v>969</v>
          </cell>
          <cell r="AB99">
            <v>6</v>
          </cell>
          <cell r="AC99">
            <v>975</v>
          </cell>
          <cell r="AD99">
            <v>203</v>
          </cell>
          <cell r="AE99">
            <v>26828</v>
          </cell>
          <cell r="AF99">
            <v>27031</v>
          </cell>
          <cell r="AG99">
            <v>453</v>
          </cell>
          <cell r="AH99">
            <v>27484</v>
          </cell>
          <cell r="AI99">
            <v>0</v>
          </cell>
          <cell r="AJ99">
            <v>63</v>
          </cell>
          <cell r="AK99">
            <v>63</v>
          </cell>
          <cell r="AL99">
            <v>13</v>
          </cell>
          <cell r="AM99">
            <v>76</v>
          </cell>
        </row>
        <row r="100">
          <cell r="I100" t="str">
            <v>IHC</v>
          </cell>
          <cell r="J100">
            <v>259</v>
          </cell>
          <cell r="K100"/>
          <cell r="L100">
            <v>259</v>
          </cell>
          <cell r="M100">
            <v>2</v>
          </cell>
          <cell r="N100">
            <v>261</v>
          </cell>
          <cell r="O100">
            <v>0</v>
          </cell>
          <cell r="P100">
            <v>265</v>
          </cell>
          <cell r="Q100">
            <v>265</v>
          </cell>
          <cell r="R100">
            <v>0</v>
          </cell>
          <cell r="S100">
            <v>265</v>
          </cell>
          <cell r="T100"/>
          <cell r="U100"/>
          <cell r="V100"/>
          <cell r="W100"/>
          <cell r="X100"/>
          <cell r="Y100">
            <v>134</v>
          </cell>
          <cell r="Z100"/>
          <cell r="AA100">
            <v>134</v>
          </cell>
          <cell r="AB100">
            <v>8</v>
          </cell>
          <cell r="AC100">
            <v>142</v>
          </cell>
          <cell r="AD100">
            <v>0</v>
          </cell>
          <cell r="AE100">
            <v>133</v>
          </cell>
          <cell r="AF100">
            <v>133</v>
          </cell>
          <cell r="AG100">
            <v>0</v>
          </cell>
          <cell r="AH100">
            <v>133</v>
          </cell>
          <cell r="AI100"/>
          <cell r="AJ100"/>
          <cell r="AK100"/>
          <cell r="AL100"/>
          <cell r="AM100"/>
        </row>
        <row r="101">
          <cell r="I101" t="str">
            <v>INH</v>
          </cell>
          <cell r="J101">
            <v>562</v>
          </cell>
          <cell r="K101"/>
          <cell r="L101">
            <v>562</v>
          </cell>
          <cell r="M101">
            <v>25</v>
          </cell>
          <cell r="N101">
            <v>587</v>
          </cell>
          <cell r="O101">
            <v>570</v>
          </cell>
          <cell r="P101">
            <v>6055</v>
          </cell>
          <cell r="Q101">
            <v>6625</v>
          </cell>
          <cell r="R101">
            <v>3312</v>
          </cell>
          <cell r="S101">
            <v>9937</v>
          </cell>
          <cell r="T101">
            <v>0</v>
          </cell>
          <cell r="U101">
            <v>13</v>
          </cell>
          <cell r="V101">
            <v>13</v>
          </cell>
          <cell r="W101">
            <v>2</v>
          </cell>
          <cell r="X101">
            <v>15</v>
          </cell>
          <cell r="Y101">
            <v>319</v>
          </cell>
          <cell r="Z101"/>
          <cell r="AA101">
            <v>319</v>
          </cell>
          <cell r="AB101">
            <v>25</v>
          </cell>
          <cell r="AC101">
            <v>344</v>
          </cell>
          <cell r="AD101">
            <v>440</v>
          </cell>
          <cell r="AE101">
            <v>1297</v>
          </cell>
          <cell r="AF101">
            <v>1737</v>
          </cell>
          <cell r="AG101">
            <v>1368</v>
          </cell>
          <cell r="AH101">
            <v>3105</v>
          </cell>
          <cell r="AI101">
            <v>0</v>
          </cell>
          <cell r="AJ101">
            <v>2</v>
          </cell>
          <cell r="AK101">
            <v>2</v>
          </cell>
          <cell r="AL101">
            <v>0</v>
          </cell>
          <cell r="AM101">
            <v>2</v>
          </cell>
        </row>
        <row r="102">
          <cell r="I102" t="str">
            <v>VXC</v>
          </cell>
          <cell r="J102">
            <v>534</v>
          </cell>
          <cell r="K102"/>
          <cell r="L102">
            <v>534</v>
          </cell>
          <cell r="M102">
            <v>36</v>
          </cell>
          <cell r="N102">
            <v>570</v>
          </cell>
          <cell r="O102">
            <v>184</v>
          </cell>
          <cell r="P102">
            <v>25162</v>
          </cell>
          <cell r="Q102">
            <v>25346</v>
          </cell>
          <cell r="R102">
            <v>1</v>
          </cell>
          <cell r="S102">
            <v>25347</v>
          </cell>
          <cell r="T102">
            <v>0</v>
          </cell>
          <cell r="U102">
            <v>309</v>
          </cell>
          <cell r="V102">
            <v>309</v>
          </cell>
          <cell r="W102">
            <v>23</v>
          </cell>
          <cell r="X102">
            <v>332</v>
          </cell>
          <cell r="Y102">
            <v>468</v>
          </cell>
          <cell r="Z102"/>
          <cell r="AA102">
            <v>468</v>
          </cell>
          <cell r="AB102">
            <v>30</v>
          </cell>
          <cell r="AC102">
            <v>498</v>
          </cell>
          <cell r="AD102">
            <v>9</v>
          </cell>
          <cell r="AE102">
            <v>21548</v>
          </cell>
          <cell r="AF102">
            <v>21557</v>
          </cell>
          <cell r="AG102">
            <v>8</v>
          </cell>
          <cell r="AH102">
            <v>21565</v>
          </cell>
          <cell r="AI102">
            <v>0</v>
          </cell>
          <cell r="AJ102">
            <v>314</v>
          </cell>
          <cell r="AK102">
            <v>314</v>
          </cell>
          <cell r="AL102">
            <v>27</v>
          </cell>
          <cell r="AM102">
            <v>341</v>
          </cell>
        </row>
        <row r="103">
          <cell r="I103" t="str">
            <v>MPM</v>
          </cell>
          <cell r="J103">
            <v>16662</v>
          </cell>
          <cell r="K103"/>
          <cell r="L103">
            <v>16662</v>
          </cell>
          <cell r="M103">
            <v>2063</v>
          </cell>
          <cell r="N103">
            <v>18725</v>
          </cell>
          <cell r="O103">
            <v>371395</v>
          </cell>
          <cell r="P103">
            <v>479355</v>
          </cell>
          <cell r="Q103">
            <v>850750</v>
          </cell>
          <cell r="R103">
            <v>1801</v>
          </cell>
          <cell r="S103">
            <v>852551</v>
          </cell>
          <cell r="T103">
            <v>4770</v>
          </cell>
          <cell r="U103">
            <v>2861</v>
          </cell>
          <cell r="V103">
            <v>7631</v>
          </cell>
          <cell r="W103">
            <v>376</v>
          </cell>
          <cell r="X103">
            <v>8006</v>
          </cell>
          <cell r="Y103">
            <v>13014</v>
          </cell>
          <cell r="Z103"/>
          <cell r="AA103">
            <v>13014</v>
          </cell>
          <cell r="AB103">
            <v>1376</v>
          </cell>
          <cell r="AC103">
            <v>14390</v>
          </cell>
          <cell r="AD103">
            <v>197777</v>
          </cell>
          <cell r="AE103">
            <v>381047</v>
          </cell>
          <cell r="AF103">
            <v>578824</v>
          </cell>
          <cell r="AG103">
            <v>2606</v>
          </cell>
          <cell r="AH103">
            <v>581430</v>
          </cell>
          <cell r="AI103">
            <v>5069</v>
          </cell>
          <cell r="AJ103">
            <v>2508</v>
          </cell>
          <cell r="AK103">
            <v>7577</v>
          </cell>
          <cell r="AL103">
            <v>328</v>
          </cell>
          <cell r="AM103">
            <v>7904</v>
          </cell>
        </row>
        <row r="104">
          <cell r="I104" t="str">
            <v>MZB</v>
          </cell>
          <cell r="J104">
            <v>0</v>
          </cell>
          <cell r="K104"/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/>
          <cell r="X104">
            <v>0</v>
          </cell>
          <cell r="Y104">
            <v>0</v>
          </cell>
          <cell r="Z104"/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/>
          <cell r="AM104">
            <v>0</v>
          </cell>
        </row>
        <row r="105">
          <cell r="I105" t="str">
            <v>MNC</v>
          </cell>
          <cell r="J105">
            <v>788</v>
          </cell>
          <cell r="K105"/>
          <cell r="L105">
            <v>788</v>
          </cell>
          <cell r="M105">
            <v>418</v>
          </cell>
          <cell r="N105">
            <v>1206</v>
          </cell>
          <cell r="O105">
            <v>114</v>
          </cell>
          <cell r="P105">
            <v>18292</v>
          </cell>
          <cell r="Q105">
            <v>18406</v>
          </cell>
          <cell r="R105">
            <v>582</v>
          </cell>
          <cell r="S105">
            <v>18988</v>
          </cell>
          <cell r="T105">
            <v>16</v>
          </cell>
          <cell r="U105">
            <v>71</v>
          </cell>
          <cell r="V105">
            <v>87</v>
          </cell>
          <cell r="W105">
            <v>7</v>
          </cell>
          <cell r="X105">
            <v>94</v>
          </cell>
          <cell r="Y105">
            <v>536</v>
          </cell>
          <cell r="Z105"/>
          <cell r="AA105">
            <v>536</v>
          </cell>
          <cell r="AB105">
            <v>459</v>
          </cell>
          <cell r="AC105">
            <v>995</v>
          </cell>
          <cell r="AD105">
            <v>1473</v>
          </cell>
          <cell r="AE105">
            <v>8375</v>
          </cell>
          <cell r="AF105">
            <v>9848</v>
          </cell>
          <cell r="AG105">
            <v>759</v>
          </cell>
          <cell r="AH105">
            <v>10607</v>
          </cell>
          <cell r="AI105">
            <v>71</v>
          </cell>
          <cell r="AJ105">
            <v>26</v>
          </cell>
          <cell r="AK105">
            <v>97</v>
          </cell>
          <cell r="AL105">
            <v>3</v>
          </cell>
          <cell r="AM105">
            <v>100</v>
          </cell>
        </row>
        <row r="106">
          <cell r="I106" t="str">
            <v>APL</v>
          </cell>
          <cell r="J106">
            <v>3381</v>
          </cell>
          <cell r="K106"/>
          <cell r="L106">
            <v>3381</v>
          </cell>
          <cell r="M106">
            <v>149</v>
          </cell>
          <cell r="N106">
            <v>3530</v>
          </cell>
          <cell r="O106">
            <v>14963</v>
          </cell>
          <cell r="P106">
            <v>115945</v>
          </cell>
          <cell r="Q106">
            <v>130908</v>
          </cell>
          <cell r="R106">
            <v>41178</v>
          </cell>
          <cell r="S106">
            <v>172086</v>
          </cell>
          <cell r="T106">
            <v>110</v>
          </cell>
          <cell r="U106">
            <v>917</v>
          </cell>
          <cell r="V106">
            <v>1027</v>
          </cell>
          <cell r="W106">
            <v>43</v>
          </cell>
          <cell r="X106">
            <v>1070</v>
          </cell>
          <cell r="Y106">
            <v>3249</v>
          </cell>
          <cell r="Z106"/>
          <cell r="AA106">
            <v>3249</v>
          </cell>
          <cell r="AB106">
            <v>297</v>
          </cell>
          <cell r="AC106">
            <v>3546</v>
          </cell>
          <cell r="AD106">
            <v>9967</v>
          </cell>
          <cell r="AE106">
            <v>116414</v>
          </cell>
          <cell r="AF106">
            <v>126381</v>
          </cell>
          <cell r="AG106">
            <v>36156</v>
          </cell>
          <cell r="AH106">
            <v>162537</v>
          </cell>
          <cell r="AI106">
            <v>159</v>
          </cell>
          <cell r="AJ106">
            <v>801</v>
          </cell>
          <cell r="AK106">
            <v>959</v>
          </cell>
          <cell r="AL106">
            <v>39</v>
          </cell>
          <cell r="AM106">
            <v>998</v>
          </cell>
        </row>
        <row r="107">
          <cell r="I107" t="str">
            <v>POL</v>
          </cell>
          <cell r="J107">
            <v>7591</v>
          </cell>
          <cell r="K107"/>
          <cell r="L107">
            <v>7591</v>
          </cell>
          <cell r="M107">
            <v>4655</v>
          </cell>
          <cell r="N107">
            <v>12246</v>
          </cell>
          <cell r="O107">
            <v>18644</v>
          </cell>
          <cell r="P107">
            <v>98544</v>
          </cell>
          <cell r="Q107">
            <v>117188</v>
          </cell>
          <cell r="R107">
            <v>4556</v>
          </cell>
          <cell r="S107">
            <v>121744</v>
          </cell>
          <cell r="T107">
            <v>501</v>
          </cell>
          <cell r="U107">
            <v>563</v>
          </cell>
          <cell r="V107">
            <v>1064</v>
          </cell>
          <cell r="W107">
            <v>24</v>
          </cell>
          <cell r="X107">
            <v>1088</v>
          </cell>
          <cell r="Y107">
            <v>5298</v>
          </cell>
          <cell r="Z107"/>
          <cell r="AA107">
            <v>5298</v>
          </cell>
          <cell r="AB107">
            <v>3416</v>
          </cell>
          <cell r="AC107">
            <v>8714</v>
          </cell>
          <cell r="AD107">
            <v>12237</v>
          </cell>
          <cell r="AE107">
            <v>78447</v>
          </cell>
          <cell r="AF107">
            <v>90684</v>
          </cell>
          <cell r="AG107">
            <v>5212</v>
          </cell>
          <cell r="AH107">
            <v>95896</v>
          </cell>
          <cell r="AI107">
            <v>159</v>
          </cell>
          <cell r="AJ107">
            <v>510</v>
          </cell>
          <cell r="AK107">
            <v>668</v>
          </cell>
          <cell r="AL107">
            <v>16</v>
          </cell>
          <cell r="AM107">
            <v>684</v>
          </cell>
        </row>
        <row r="108">
          <cell r="I108" t="str">
            <v>UEL</v>
          </cell>
          <cell r="J108">
            <v>893</v>
          </cell>
          <cell r="K108"/>
          <cell r="L108">
            <v>893</v>
          </cell>
          <cell r="M108">
            <v>30</v>
          </cell>
          <cell r="N108">
            <v>923</v>
          </cell>
          <cell r="O108">
            <v>165</v>
          </cell>
          <cell r="P108">
            <v>49957</v>
          </cell>
          <cell r="Q108">
            <v>50122</v>
          </cell>
          <cell r="R108">
            <v>767</v>
          </cell>
          <cell r="S108">
            <v>50889</v>
          </cell>
          <cell r="T108">
            <v>0</v>
          </cell>
          <cell r="U108">
            <v>246</v>
          </cell>
          <cell r="V108">
            <v>246</v>
          </cell>
          <cell r="W108">
            <v>19</v>
          </cell>
          <cell r="X108">
            <v>265</v>
          </cell>
          <cell r="Y108">
            <v>879</v>
          </cell>
          <cell r="Z108"/>
          <cell r="AA108">
            <v>879</v>
          </cell>
          <cell r="AB108">
            <v>56</v>
          </cell>
          <cell r="AC108">
            <v>935</v>
          </cell>
          <cell r="AD108">
            <v>6</v>
          </cell>
          <cell r="AE108">
            <v>39381</v>
          </cell>
          <cell r="AF108">
            <v>39387</v>
          </cell>
          <cell r="AG108">
            <v>1967</v>
          </cell>
          <cell r="AH108">
            <v>41354</v>
          </cell>
          <cell r="AI108">
            <v>0</v>
          </cell>
          <cell r="AJ108">
            <v>219</v>
          </cell>
          <cell r="AK108">
            <v>219</v>
          </cell>
          <cell r="AL108">
            <v>17</v>
          </cell>
          <cell r="AM108">
            <v>236</v>
          </cell>
        </row>
        <row r="109">
          <cell r="I109" t="str">
            <v>TET</v>
          </cell>
          <cell r="J109">
            <v>2473</v>
          </cell>
          <cell r="K109"/>
          <cell r="L109">
            <v>2473</v>
          </cell>
          <cell r="M109">
            <v>32</v>
          </cell>
          <cell r="N109">
            <v>2505</v>
          </cell>
          <cell r="O109">
            <v>9356</v>
          </cell>
          <cell r="P109">
            <v>72635</v>
          </cell>
          <cell r="Q109">
            <v>81991</v>
          </cell>
          <cell r="R109">
            <v>4964</v>
          </cell>
          <cell r="S109">
            <v>86955</v>
          </cell>
          <cell r="T109">
            <v>47</v>
          </cell>
          <cell r="U109">
            <v>287</v>
          </cell>
          <cell r="V109">
            <v>334</v>
          </cell>
          <cell r="W109">
            <v>18</v>
          </cell>
          <cell r="X109">
            <v>352</v>
          </cell>
          <cell r="Y109">
            <v>2203</v>
          </cell>
          <cell r="Z109"/>
          <cell r="AA109">
            <v>2203</v>
          </cell>
          <cell r="AB109">
            <v>34</v>
          </cell>
          <cell r="AC109">
            <v>2237</v>
          </cell>
          <cell r="AD109">
            <v>5525</v>
          </cell>
          <cell r="AE109">
            <v>57822</v>
          </cell>
          <cell r="AF109">
            <v>63347</v>
          </cell>
          <cell r="AG109">
            <v>6940</v>
          </cell>
          <cell r="AH109">
            <v>70287</v>
          </cell>
          <cell r="AI109">
            <v>46</v>
          </cell>
          <cell r="AJ109">
            <v>396</v>
          </cell>
          <cell r="AK109">
            <v>442</v>
          </cell>
          <cell r="AL109">
            <v>16</v>
          </cell>
          <cell r="AM109">
            <v>458</v>
          </cell>
        </row>
        <row r="110">
          <cell r="I110" t="str">
            <v>VNX</v>
          </cell>
          <cell r="J110">
            <v>7830</v>
          </cell>
          <cell r="K110"/>
          <cell r="L110">
            <v>7830</v>
          </cell>
          <cell r="M110">
            <v>127</v>
          </cell>
          <cell r="N110">
            <v>7957</v>
          </cell>
          <cell r="O110">
            <v>40213</v>
          </cell>
          <cell r="P110">
            <v>21734</v>
          </cell>
          <cell r="Q110">
            <v>61947</v>
          </cell>
          <cell r="R110">
            <v>4100</v>
          </cell>
          <cell r="S110">
            <v>66047</v>
          </cell>
          <cell r="T110">
            <v>5</v>
          </cell>
          <cell r="U110">
            <v>1</v>
          </cell>
          <cell r="V110">
            <v>7</v>
          </cell>
          <cell r="W110">
            <v>0</v>
          </cell>
          <cell r="X110">
            <v>7</v>
          </cell>
          <cell r="Y110">
            <v>4444</v>
          </cell>
          <cell r="Z110"/>
          <cell r="AA110">
            <v>4444</v>
          </cell>
          <cell r="AB110">
            <v>85</v>
          </cell>
          <cell r="AC110">
            <v>4529</v>
          </cell>
          <cell r="AD110">
            <v>19517</v>
          </cell>
          <cell r="AE110">
            <v>8482</v>
          </cell>
          <cell r="AF110">
            <v>27999</v>
          </cell>
          <cell r="AG110">
            <v>1248</v>
          </cell>
          <cell r="AH110">
            <v>29247</v>
          </cell>
          <cell r="AI110">
            <v>3</v>
          </cell>
          <cell r="AJ110">
            <v>2</v>
          </cell>
          <cell r="AK110">
            <v>4</v>
          </cell>
          <cell r="AL110">
            <v>0</v>
          </cell>
          <cell r="AM110">
            <v>4</v>
          </cell>
        </row>
        <row r="111">
          <cell r="I111" t="str">
            <v>VJB</v>
          </cell>
          <cell r="J111">
            <v>147</v>
          </cell>
          <cell r="K111"/>
          <cell r="L111">
            <v>147</v>
          </cell>
          <cell r="M111">
            <v>8</v>
          </cell>
          <cell r="N111">
            <v>155</v>
          </cell>
          <cell r="O111">
            <v>60</v>
          </cell>
          <cell r="P111">
            <v>419</v>
          </cell>
          <cell r="Q111">
            <v>479</v>
          </cell>
          <cell r="R111">
            <v>1228</v>
          </cell>
          <cell r="S111">
            <v>1707</v>
          </cell>
          <cell r="T111"/>
          <cell r="U111"/>
          <cell r="V111"/>
          <cell r="W111"/>
          <cell r="X111"/>
          <cell r="Y111">
            <v>8</v>
          </cell>
          <cell r="Z111"/>
          <cell r="AA111">
            <v>8</v>
          </cell>
          <cell r="AB111">
            <v>2</v>
          </cell>
          <cell r="AC111">
            <v>10</v>
          </cell>
          <cell r="AD111">
            <v>3</v>
          </cell>
          <cell r="AE111">
            <v>55</v>
          </cell>
          <cell r="AF111">
            <v>58</v>
          </cell>
          <cell r="AG111">
            <v>0</v>
          </cell>
          <cell r="AH111">
            <v>58</v>
          </cell>
          <cell r="AI111"/>
          <cell r="AJ111"/>
          <cell r="AK111"/>
          <cell r="AL111"/>
          <cell r="AM111"/>
        </row>
        <row r="112">
          <cell r="I112" t="str">
            <v>MPA</v>
          </cell>
          <cell r="J112">
            <v>695</v>
          </cell>
          <cell r="K112">
            <v>0</v>
          </cell>
          <cell r="L112">
            <v>695</v>
          </cell>
          <cell r="M112">
            <v>0</v>
          </cell>
          <cell r="N112">
            <v>695</v>
          </cell>
          <cell r="O112">
            <v>229</v>
          </cell>
          <cell r="P112">
            <v>8979</v>
          </cell>
          <cell r="Q112">
            <v>9208</v>
          </cell>
          <cell r="R112">
            <v>0</v>
          </cell>
          <cell r="S112">
            <v>9208</v>
          </cell>
          <cell r="T112"/>
          <cell r="U112"/>
          <cell r="V112"/>
          <cell r="W112"/>
          <cell r="X112"/>
          <cell r="Y112">
            <v>500</v>
          </cell>
          <cell r="Z112">
            <v>0</v>
          </cell>
          <cell r="AA112">
            <v>500</v>
          </cell>
          <cell r="AB112">
            <v>0</v>
          </cell>
          <cell r="AC112">
            <v>500</v>
          </cell>
          <cell r="AD112">
            <v>53</v>
          </cell>
          <cell r="AE112">
            <v>4625</v>
          </cell>
          <cell r="AF112">
            <v>4678</v>
          </cell>
          <cell r="AG112">
            <v>0</v>
          </cell>
          <cell r="AH112">
            <v>4678</v>
          </cell>
          <cell r="AI112"/>
          <cell r="AJ112"/>
          <cell r="AK112"/>
          <cell r="AL112"/>
          <cell r="AM112"/>
        </row>
        <row r="113">
          <cell r="I113" t="str">
            <v>KMP</v>
          </cell>
          <cell r="J113">
            <v>416</v>
          </cell>
          <cell r="K113">
            <v>0</v>
          </cell>
          <cell r="L113">
            <v>416</v>
          </cell>
          <cell r="M113">
            <v>0</v>
          </cell>
          <cell r="N113">
            <v>416</v>
          </cell>
          <cell r="O113">
            <v>53</v>
          </cell>
          <cell r="P113">
            <v>536</v>
          </cell>
          <cell r="Q113">
            <v>589</v>
          </cell>
          <cell r="R113"/>
          <cell r="S113">
            <v>589</v>
          </cell>
          <cell r="T113"/>
          <cell r="U113"/>
          <cell r="V113"/>
          <cell r="W113"/>
          <cell r="X113"/>
          <cell r="Y113">
            <v>310</v>
          </cell>
          <cell r="Z113">
            <v>0</v>
          </cell>
          <cell r="AA113">
            <v>310</v>
          </cell>
          <cell r="AB113">
            <v>0</v>
          </cell>
          <cell r="AC113">
            <v>310</v>
          </cell>
          <cell r="AD113">
            <v>14</v>
          </cell>
          <cell r="AE113">
            <v>645</v>
          </cell>
          <cell r="AF113">
            <v>659</v>
          </cell>
          <cell r="AG113"/>
          <cell r="AH113">
            <v>659</v>
          </cell>
          <cell r="AI113"/>
          <cell r="AJ113"/>
          <cell r="AK113"/>
          <cell r="AL113"/>
          <cell r="AM113"/>
        </row>
        <row r="114">
          <cell r="I114" t="str">
            <v>LUD</v>
          </cell>
          <cell r="J114">
            <v>1405</v>
          </cell>
          <cell r="K114">
            <v>0</v>
          </cell>
          <cell r="L114">
            <v>1405</v>
          </cell>
          <cell r="M114">
            <v>0</v>
          </cell>
          <cell r="N114">
            <v>1405</v>
          </cell>
          <cell r="O114">
            <v>169</v>
          </cell>
          <cell r="P114">
            <v>2762</v>
          </cell>
          <cell r="Q114">
            <v>2931</v>
          </cell>
          <cell r="R114"/>
          <cell r="S114">
            <v>2931</v>
          </cell>
          <cell r="T114"/>
          <cell r="U114"/>
          <cell r="V114"/>
          <cell r="W114"/>
          <cell r="X114"/>
          <cell r="Y114">
            <v>1321</v>
          </cell>
          <cell r="Z114">
            <v>0</v>
          </cell>
          <cell r="AA114">
            <v>1321</v>
          </cell>
          <cell r="AB114">
            <v>0</v>
          </cell>
          <cell r="AC114">
            <v>1321</v>
          </cell>
          <cell r="AD114">
            <v>0</v>
          </cell>
          <cell r="AE114">
            <v>1310</v>
          </cell>
          <cell r="AF114">
            <v>1310</v>
          </cell>
          <cell r="AG114"/>
          <cell r="AH114">
            <v>1310</v>
          </cell>
          <cell r="AI114"/>
          <cell r="AJ114"/>
          <cell r="AK114"/>
          <cell r="AL114"/>
          <cell r="AM114"/>
        </row>
        <row r="115">
          <cell r="I115" t="str">
            <v>OND</v>
          </cell>
          <cell r="J115">
            <v>1577</v>
          </cell>
          <cell r="K115">
            <v>0</v>
          </cell>
          <cell r="L115">
            <v>1577</v>
          </cell>
          <cell r="M115">
            <v>0</v>
          </cell>
          <cell r="N115">
            <v>1577</v>
          </cell>
          <cell r="O115">
            <v>89</v>
          </cell>
          <cell r="P115">
            <v>29421</v>
          </cell>
          <cell r="Q115">
            <v>29510</v>
          </cell>
          <cell r="R115"/>
          <cell r="S115">
            <v>29510</v>
          </cell>
          <cell r="T115"/>
          <cell r="U115"/>
          <cell r="V115"/>
          <cell r="W115"/>
          <cell r="X115"/>
          <cell r="Y115">
            <v>1352</v>
          </cell>
          <cell r="Z115">
            <v>0</v>
          </cell>
          <cell r="AA115">
            <v>1352</v>
          </cell>
          <cell r="AB115">
            <v>0</v>
          </cell>
          <cell r="AC115">
            <v>1352</v>
          </cell>
          <cell r="AD115">
            <v>74</v>
          </cell>
          <cell r="AE115">
            <v>20821</v>
          </cell>
          <cell r="AF115">
            <v>20895</v>
          </cell>
          <cell r="AG115"/>
          <cell r="AH115">
            <v>20895</v>
          </cell>
          <cell r="AI115"/>
          <cell r="AJ115"/>
          <cell r="AK115"/>
          <cell r="AL115"/>
          <cell r="AM115"/>
        </row>
        <row r="116">
          <cell r="I116" t="str">
            <v>NDU</v>
          </cell>
          <cell r="J116">
            <v>917</v>
          </cell>
          <cell r="K116">
            <v>0</v>
          </cell>
          <cell r="L116">
            <v>917</v>
          </cell>
          <cell r="M116">
            <v>0</v>
          </cell>
          <cell r="N116">
            <v>917</v>
          </cell>
          <cell r="O116">
            <v>36</v>
          </cell>
          <cell r="P116">
            <v>2758</v>
          </cell>
          <cell r="Q116">
            <v>2794</v>
          </cell>
          <cell r="R116"/>
          <cell r="S116">
            <v>2794</v>
          </cell>
          <cell r="T116"/>
          <cell r="U116"/>
          <cell r="V116"/>
          <cell r="W116"/>
          <cell r="X116"/>
          <cell r="Y116">
            <v>425</v>
          </cell>
          <cell r="Z116">
            <v>0</v>
          </cell>
          <cell r="AA116">
            <v>425</v>
          </cell>
          <cell r="AB116">
            <v>0</v>
          </cell>
          <cell r="AC116">
            <v>425</v>
          </cell>
          <cell r="AD116">
            <v>28</v>
          </cell>
          <cell r="AE116">
            <v>2125</v>
          </cell>
          <cell r="AF116">
            <v>2153</v>
          </cell>
          <cell r="AG116"/>
          <cell r="AH116">
            <v>2153</v>
          </cell>
          <cell r="AI116"/>
          <cell r="AJ116"/>
          <cell r="AK116"/>
          <cell r="AL116"/>
          <cell r="AM116"/>
        </row>
        <row r="117">
          <cell r="I117" t="str">
            <v>WVB</v>
          </cell>
          <cell r="J117">
            <v>2414</v>
          </cell>
          <cell r="K117">
            <v>0</v>
          </cell>
          <cell r="L117">
            <v>2414</v>
          </cell>
          <cell r="M117">
            <v>0</v>
          </cell>
          <cell r="N117">
            <v>2414</v>
          </cell>
          <cell r="O117">
            <v>66163</v>
          </cell>
          <cell r="P117">
            <v>2608</v>
          </cell>
          <cell r="Q117">
            <v>68771</v>
          </cell>
          <cell r="R117"/>
          <cell r="S117">
            <v>68771</v>
          </cell>
          <cell r="T117"/>
          <cell r="U117"/>
          <cell r="V117"/>
          <cell r="W117"/>
          <cell r="X117"/>
          <cell r="Y117">
            <v>1998</v>
          </cell>
          <cell r="Z117">
            <v>0</v>
          </cell>
          <cell r="AA117">
            <v>1998</v>
          </cell>
          <cell r="AB117">
            <v>0</v>
          </cell>
          <cell r="AC117">
            <v>1998</v>
          </cell>
          <cell r="AD117">
            <v>34809</v>
          </cell>
          <cell r="AE117">
            <v>1526</v>
          </cell>
          <cell r="AF117">
            <v>36335</v>
          </cell>
          <cell r="AG117"/>
          <cell r="AH117">
            <v>36335</v>
          </cell>
          <cell r="AI117"/>
          <cell r="AJ117"/>
          <cell r="AK117"/>
          <cell r="AL117"/>
          <cell r="AM117"/>
        </row>
        <row r="118">
          <cell r="I118" t="str">
            <v>ERS</v>
          </cell>
          <cell r="J118">
            <v>21829</v>
          </cell>
          <cell r="K118">
            <v>0</v>
          </cell>
          <cell r="L118">
            <v>21829</v>
          </cell>
          <cell r="M118">
            <v>0</v>
          </cell>
          <cell r="N118">
            <v>21829</v>
          </cell>
          <cell r="O118">
            <v>2558</v>
          </cell>
          <cell r="P118">
            <v>70102</v>
          </cell>
          <cell r="Q118">
            <v>72660</v>
          </cell>
          <cell r="R118"/>
          <cell r="S118">
            <v>72660</v>
          </cell>
          <cell r="T118"/>
          <cell r="U118"/>
          <cell r="V118">
            <v>150</v>
          </cell>
          <cell r="W118"/>
          <cell r="X118">
            <v>150</v>
          </cell>
          <cell r="Y118">
            <v>17552</v>
          </cell>
          <cell r="Z118">
            <v>0</v>
          </cell>
          <cell r="AA118">
            <v>17552</v>
          </cell>
          <cell r="AB118">
            <v>0</v>
          </cell>
          <cell r="AC118">
            <v>17552</v>
          </cell>
          <cell r="AD118">
            <v>2064</v>
          </cell>
          <cell r="AE118">
            <v>44808</v>
          </cell>
          <cell r="AF118">
            <v>46872</v>
          </cell>
          <cell r="AG118"/>
          <cell r="AH118">
            <v>46872</v>
          </cell>
          <cell r="AI118"/>
          <cell r="AJ118"/>
          <cell r="AK118">
            <v>166</v>
          </cell>
          <cell r="AL118"/>
          <cell r="AM118">
            <v>166</v>
          </cell>
        </row>
        <row r="119">
          <cell r="I119" t="str">
            <v>WDH</v>
          </cell>
          <cell r="J119">
            <v>11393</v>
          </cell>
          <cell r="K119">
            <v>0</v>
          </cell>
          <cell r="L119">
            <v>11393</v>
          </cell>
          <cell r="M119">
            <v>0</v>
          </cell>
          <cell r="N119">
            <v>11393</v>
          </cell>
          <cell r="O119">
            <v>537209</v>
          </cell>
          <cell r="P119">
            <v>13669</v>
          </cell>
          <cell r="Q119">
            <v>550878</v>
          </cell>
          <cell r="R119"/>
          <cell r="S119">
            <v>550878</v>
          </cell>
          <cell r="T119"/>
          <cell r="U119"/>
          <cell r="V119"/>
          <cell r="W119"/>
          <cell r="X119"/>
          <cell r="Y119">
            <v>6808</v>
          </cell>
          <cell r="Z119">
            <v>0</v>
          </cell>
          <cell r="AA119">
            <v>6808</v>
          </cell>
          <cell r="AB119">
            <v>0</v>
          </cell>
          <cell r="AC119">
            <v>6808</v>
          </cell>
          <cell r="AD119">
            <v>249190</v>
          </cell>
          <cell r="AE119">
            <v>6350</v>
          </cell>
          <cell r="AF119">
            <v>255540</v>
          </cell>
          <cell r="AG119"/>
          <cell r="AH119">
            <v>255540</v>
          </cell>
          <cell r="AI119"/>
          <cell r="AJ119"/>
          <cell r="AK119"/>
          <cell r="AL119"/>
          <cell r="AM119"/>
        </row>
        <row r="120">
          <cell r="I120" t="str">
            <v>AJY</v>
          </cell>
          <cell r="J120">
            <v>1167</v>
          </cell>
          <cell r="K120">
            <v>0</v>
          </cell>
          <cell r="L120">
            <v>1167</v>
          </cell>
          <cell r="M120">
            <v>6311</v>
          </cell>
          <cell r="N120">
            <v>7478</v>
          </cell>
          <cell r="O120">
            <v>4187</v>
          </cell>
          <cell r="P120">
            <v>12359</v>
          </cell>
          <cell r="Q120">
            <v>16546</v>
          </cell>
          <cell r="R120">
            <v>2761</v>
          </cell>
          <cell r="S120">
            <v>19307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1211</v>
          </cell>
          <cell r="Z120">
            <v>12</v>
          </cell>
          <cell r="AA120">
            <v>1223</v>
          </cell>
          <cell r="AB120">
            <v>5921</v>
          </cell>
          <cell r="AC120">
            <v>7144</v>
          </cell>
          <cell r="AD120">
            <v>4454</v>
          </cell>
          <cell r="AE120">
            <v>12395</v>
          </cell>
          <cell r="AF120">
            <v>16849</v>
          </cell>
          <cell r="AG120">
            <v>3050</v>
          </cell>
          <cell r="AH120">
            <v>19899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I121" t="str">
            <v>MFQ</v>
          </cell>
          <cell r="J121">
            <v>640</v>
          </cell>
          <cell r="K121">
            <v>0</v>
          </cell>
          <cell r="L121">
            <v>640</v>
          </cell>
          <cell r="M121">
            <v>76</v>
          </cell>
          <cell r="N121">
            <v>716</v>
          </cell>
          <cell r="O121">
            <v>0</v>
          </cell>
          <cell r="P121">
            <v>5608</v>
          </cell>
          <cell r="Q121">
            <v>5608</v>
          </cell>
          <cell r="R121">
            <v>3144</v>
          </cell>
          <cell r="S121">
            <v>8752</v>
          </cell>
          <cell r="T121">
            <v>0</v>
          </cell>
          <cell r="U121">
            <v>64</v>
          </cell>
          <cell r="V121">
            <v>64</v>
          </cell>
          <cell r="W121">
            <v>0</v>
          </cell>
          <cell r="X121">
            <v>64</v>
          </cell>
          <cell r="Y121">
            <v>464</v>
          </cell>
          <cell r="Z121">
            <v>0</v>
          </cell>
          <cell r="AA121">
            <v>464</v>
          </cell>
          <cell r="AB121">
            <v>308</v>
          </cell>
          <cell r="AC121">
            <v>772</v>
          </cell>
          <cell r="AD121">
            <v>0</v>
          </cell>
          <cell r="AE121">
            <v>4976</v>
          </cell>
          <cell r="AF121">
            <v>4976</v>
          </cell>
          <cell r="AG121">
            <v>3164</v>
          </cell>
          <cell r="AH121">
            <v>8140</v>
          </cell>
          <cell r="AI121">
            <v>0</v>
          </cell>
          <cell r="AJ121">
            <v>383</v>
          </cell>
          <cell r="AK121">
            <v>383</v>
          </cell>
          <cell r="AL121">
            <v>0</v>
          </cell>
          <cell r="AM121">
            <v>383</v>
          </cell>
        </row>
        <row r="122">
          <cell r="I122" t="str">
            <v>NIM</v>
          </cell>
          <cell r="J122">
            <v>8622</v>
          </cell>
          <cell r="K122">
            <v>1156</v>
          </cell>
          <cell r="L122">
            <v>9778</v>
          </cell>
          <cell r="M122">
            <v>11528</v>
          </cell>
          <cell r="N122">
            <v>21306</v>
          </cell>
          <cell r="O122">
            <v>309787</v>
          </cell>
          <cell r="P122">
            <v>40390</v>
          </cell>
          <cell r="Q122">
            <v>350177</v>
          </cell>
          <cell r="R122">
            <v>0</v>
          </cell>
          <cell r="S122">
            <v>350177</v>
          </cell>
          <cell r="T122">
            <v>15419</v>
          </cell>
          <cell r="U122">
            <v>0</v>
          </cell>
          <cell r="V122">
            <v>15419</v>
          </cell>
          <cell r="W122">
            <v>96</v>
          </cell>
          <cell r="X122">
            <v>15514</v>
          </cell>
          <cell r="Y122">
            <v>10356</v>
          </cell>
          <cell r="Z122">
            <v>992</v>
          </cell>
          <cell r="AA122">
            <v>11348</v>
          </cell>
          <cell r="AB122">
            <v>8946</v>
          </cell>
          <cell r="AC122">
            <v>20294</v>
          </cell>
          <cell r="AD122">
            <v>232948</v>
          </cell>
          <cell r="AE122">
            <v>35825</v>
          </cell>
          <cell r="AF122">
            <v>268773</v>
          </cell>
          <cell r="AG122">
            <v>0</v>
          </cell>
          <cell r="AH122">
            <v>268773</v>
          </cell>
          <cell r="AI122">
            <v>9635</v>
          </cell>
          <cell r="AJ122">
            <v>0</v>
          </cell>
          <cell r="AK122">
            <v>9635</v>
          </cell>
          <cell r="AL122">
            <v>132</v>
          </cell>
          <cell r="AM122">
            <v>9767</v>
          </cell>
        </row>
        <row r="123">
          <cell r="I123" t="str">
            <v>THZ</v>
          </cell>
          <cell r="J123">
            <v>458</v>
          </cell>
          <cell r="K123">
            <v>0</v>
          </cell>
          <cell r="L123">
            <v>458</v>
          </cell>
          <cell r="M123">
            <v>214</v>
          </cell>
          <cell r="N123">
            <v>672</v>
          </cell>
          <cell r="O123">
            <v>0</v>
          </cell>
          <cell r="P123">
            <v>3409</v>
          </cell>
          <cell r="Q123">
            <v>3409</v>
          </cell>
          <cell r="R123">
            <v>1692</v>
          </cell>
          <cell r="S123">
            <v>5101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396</v>
          </cell>
          <cell r="Z123">
            <v>0</v>
          </cell>
          <cell r="AA123">
            <v>396</v>
          </cell>
          <cell r="AB123">
            <v>346</v>
          </cell>
          <cell r="AC123">
            <v>742</v>
          </cell>
          <cell r="AD123">
            <v>4</v>
          </cell>
          <cell r="AE123">
            <v>3049</v>
          </cell>
          <cell r="AF123">
            <v>3053</v>
          </cell>
          <cell r="AG123">
            <v>1208</v>
          </cell>
          <cell r="AH123">
            <v>4261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I124" t="str">
            <v>ZND</v>
          </cell>
          <cell r="J124">
            <v>1246</v>
          </cell>
          <cell r="K124">
            <v>0</v>
          </cell>
          <cell r="L124">
            <v>1246</v>
          </cell>
          <cell r="M124">
            <v>590</v>
          </cell>
          <cell r="N124">
            <v>1836</v>
          </cell>
          <cell r="O124">
            <v>454</v>
          </cell>
          <cell r="P124">
            <v>9475</v>
          </cell>
          <cell r="Q124">
            <v>9929</v>
          </cell>
          <cell r="R124">
            <v>5029</v>
          </cell>
          <cell r="S124">
            <v>14958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1264</v>
          </cell>
          <cell r="Z124">
            <v>0</v>
          </cell>
          <cell r="AA124">
            <v>1264</v>
          </cell>
          <cell r="AB124">
            <v>714</v>
          </cell>
          <cell r="AC124">
            <v>1978</v>
          </cell>
          <cell r="AD124">
            <v>0</v>
          </cell>
          <cell r="AE124">
            <v>8084</v>
          </cell>
          <cell r="AF124">
            <v>8084</v>
          </cell>
          <cell r="AG124">
            <v>15966</v>
          </cell>
          <cell r="AH124">
            <v>24050</v>
          </cell>
          <cell r="AI124">
            <v>0</v>
          </cell>
          <cell r="AJ124">
            <v>2</v>
          </cell>
          <cell r="AK124">
            <v>2</v>
          </cell>
          <cell r="AL124">
            <v>0</v>
          </cell>
          <cell r="AM124">
            <v>2</v>
          </cell>
        </row>
        <row r="125">
          <cell r="I125" t="str">
            <v>ABV</v>
          </cell>
          <cell r="J125">
            <v>82962</v>
          </cell>
          <cell r="K125">
            <v>977</v>
          </cell>
          <cell r="L125">
            <v>83939</v>
          </cell>
          <cell r="M125">
            <v>4103</v>
          </cell>
          <cell r="N125">
            <v>88042</v>
          </cell>
          <cell r="O125">
            <v>958753</v>
          </cell>
          <cell r="P125">
            <v>5026843</v>
          </cell>
          <cell r="Q125">
            <v>5985596</v>
          </cell>
          <cell r="R125">
            <v>0</v>
          </cell>
          <cell r="S125">
            <v>5985596</v>
          </cell>
          <cell r="T125">
            <v>3543</v>
          </cell>
          <cell r="U125">
            <v>0</v>
          </cell>
          <cell r="V125">
            <v>3543</v>
          </cell>
          <cell r="W125">
            <v>97</v>
          </cell>
          <cell r="X125">
            <v>3640</v>
          </cell>
          <cell r="Y125">
            <v>74668</v>
          </cell>
          <cell r="Z125">
            <v>920</v>
          </cell>
          <cell r="AA125">
            <v>75588</v>
          </cell>
          <cell r="AB125">
            <v>9781</v>
          </cell>
          <cell r="AC125">
            <v>85369</v>
          </cell>
          <cell r="AD125">
            <v>584637</v>
          </cell>
          <cell r="AE125">
            <v>4821549</v>
          </cell>
          <cell r="AF125">
            <v>5406186</v>
          </cell>
          <cell r="AG125">
            <v>0</v>
          </cell>
          <cell r="AH125">
            <v>5406186</v>
          </cell>
          <cell r="AI125">
            <v>4512</v>
          </cell>
          <cell r="AJ125">
            <v>0</v>
          </cell>
          <cell r="AK125">
            <v>4512</v>
          </cell>
          <cell r="AL125">
            <v>81</v>
          </cell>
          <cell r="AM125">
            <v>4593</v>
          </cell>
        </row>
        <row r="126">
          <cell r="I126" t="str">
            <v>AKR</v>
          </cell>
          <cell r="J126">
            <v>4221</v>
          </cell>
          <cell r="K126">
            <v>0</v>
          </cell>
          <cell r="L126">
            <v>4221</v>
          </cell>
          <cell r="M126">
            <v>0</v>
          </cell>
          <cell r="N126">
            <v>4221</v>
          </cell>
          <cell r="O126">
            <v>0</v>
          </cell>
          <cell r="P126">
            <v>132315</v>
          </cell>
          <cell r="Q126">
            <v>132315</v>
          </cell>
          <cell r="R126">
            <v>0</v>
          </cell>
          <cell r="S126">
            <v>132315</v>
          </cell>
          <cell r="T126"/>
          <cell r="U126"/>
          <cell r="V126"/>
          <cell r="W126"/>
          <cell r="X126"/>
          <cell r="Y126">
            <v>3718</v>
          </cell>
          <cell r="Z126">
            <v>0</v>
          </cell>
          <cell r="AA126">
            <v>3718</v>
          </cell>
          <cell r="AB126">
            <v>0</v>
          </cell>
          <cell r="AC126">
            <v>3718</v>
          </cell>
          <cell r="AD126">
            <v>0</v>
          </cell>
          <cell r="AE126">
            <v>117055</v>
          </cell>
          <cell r="AF126">
            <v>117055</v>
          </cell>
          <cell r="AG126">
            <v>0</v>
          </cell>
          <cell r="AH126">
            <v>117055</v>
          </cell>
          <cell r="AI126"/>
          <cell r="AJ126"/>
          <cell r="AK126"/>
          <cell r="AL126"/>
          <cell r="AM126"/>
        </row>
        <row r="127">
          <cell r="I127" t="str">
            <v>BNI</v>
          </cell>
          <cell r="J127">
            <v>6118</v>
          </cell>
          <cell r="K127">
            <v>0</v>
          </cell>
          <cell r="L127">
            <v>6118</v>
          </cell>
          <cell r="M127">
            <v>564</v>
          </cell>
          <cell r="N127">
            <v>6682</v>
          </cell>
          <cell r="O127">
            <v>0</v>
          </cell>
          <cell r="P127">
            <v>421323</v>
          </cell>
          <cell r="Q127">
            <v>421323</v>
          </cell>
          <cell r="R127">
            <v>0</v>
          </cell>
          <cell r="S127">
            <v>421323</v>
          </cell>
          <cell r="T127"/>
          <cell r="U127"/>
          <cell r="V127"/>
          <cell r="W127"/>
          <cell r="X127"/>
          <cell r="Y127">
            <v>5877</v>
          </cell>
          <cell r="Z127">
            <v>0</v>
          </cell>
          <cell r="AA127">
            <v>5877</v>
          </cell>
          <cell r="AB127">
            <v>0</v>
          </cell>
          <cell r="AC127">
            <v>5877</v>
          </cell>
          <cell r="AD127">
            <v>0</v>
          </cell>
          <cell r="AE127">
            <v>441939</v>
          </cell>
          <cell r="AF127">
            <v>441939</v>
          </cell>
          <cell r="AG127">
            <v>0</v>
          </cell>
          <cell r="AH127">
            <v>441939</v>
          </cell>
          <cell r="AI127"/>
          <cell r="AJ127"/>
          <cell r="AK127"/>
          <cell r="AL127"/>
          <cell r="AM127"/>
        </row>
        <row r="128">
          <cell r="I128" t="str">
            <v>CBQ</v>
          </cell>
          <cell r="J128">
            <v>2958</v>
          </cell>
          <cell r="K128">
            <v>0</v>
          </cell>
          <cell r="L128">
            <v>2958</v>
          </cell>
          <cell r="M128">
            <v>0</v>
          </cell>
          <cell r="N128">
            <v>2958</v>
          </cell>
          <cell r="O128">
            <v>0</v>
          </cell>
          <cell r="P128">
            <v>156241</v>
          </cell>
          <cell r="Q128">
            <v>156241</v>
          </cell>
          <cell r="R128">
            <v>0</v>
          </cell>
          <cell r="S128">
            <v>156241</v>
          </cell>
          <cell r="T128"/>
          <cell r="U128"/>
          <cell r="V128"/>
          <cell r="W128"/>
          <cell r="X128"/>
          <cell r="Y128">
            <v>3556</v>
          </cell>
          <cell r="Z128">
            <v>0</v>
          </cell>
          <cell r="AA128">
            <v>3556</v>
          </cell>
          <cell r="AB128">
            <v>0</v>
          </cell>
          <cell r="AC128">
            <v>3556</v>
          </cell>
          <cell r="AD128">
            <v>0</v>
          </cell>
          <cell r="AE128">
            <v>198955</v>
          </cell>
          <cell r="AF128">
            <v>198955</v>
          </cell>
          <cell r="AG128">
            <v>0</v>
          </cell>
          <cell r="AH128">
            <v>198955</v>
          </cell>
          <cell r="AI128"/>
          <cell r="AJ128"/>
          <cell r="AK128"/>
          <cell r="AL128"/>
          <cell r="AM128"/>
        </row>
        <row r="129">
          <cell r="I129" t="str">
            <v>ENU</v>
          </cell>
          <cell r="J129">
            <v>6244</v>
          </cell>
          <cell r="K129">
            <v>0</v>
          </cell>
          <cell r="L129">
            <v>6244</v>
          </cell>
          <cell r="M129">
            <v>0</v>
          </cell>
          <cell r="N129">
            <v>6244</v>
          </cell>
          <cell r="O129">
            <v>22932</v>
          </cell>
          <cell r="P129">
            <v>421696</v>
          </cell>
          <cell r="Q129">
            <v>444628</v>
          </cell>
          <cell r="R129">
            <v>0</v>
          </cell>
          <cell r="S129">
            <v>444628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7763</v>
          </cell>
          <cell r="Z129">
            <v>0</v>
          </cell>
          <cell r="AA129">
            <v>7763</v>
          </cell>
          <cell r="AB129">
            <v>0</v>
          </cell>
          <cell r="AC129">
            <v>7763</v>
          </cell>
          <cell r="AD129">
            <v>7831</v>
          </cell>
          <cell r="AE129">
            <v>517028</v>
          </cell>
          <cell r="AF129">
            <v>524859</v>
          </cell>
          <cell r="AG129">
            <v>0</v>
          </cell>
          <cell r="AH129">
            <v>524859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I130" t="str">
            <v>IBA</v>
          </cell>
          <cell r="J130">
            <v>1837</v>
          </cell>
          <cell r="K130">
            <v>0</v>
          </cell>
          <cell r="L130">
            <v>1837</v>
          </cell>
          <cell r="M130">
            <v>0</v>
          </cell>
          <cell r="N130">
            <v>1837</v>
          </cell>
          <cell r="O130">
            <v>0</v>
          </cell>
          <cell r="P130">
            <v>72491</v>
          </cell>
          <cell r="Q130">
            <v>72491</v>
          </cell>
          <cell r="R130">
            <v>0</v>
          </cell>
          <cell r="S130">
            <v>72491</v>
          </cell>
          <cell r="T130"/>
          <cell r="U130"/>
          <cell r="V130"/>
          <cell r="W130"/>
          <cell r="X130"/>
          <cell r="Y130">
            <v>2191</v>
          </cell>
          <cell r="Z130">
            <v>0</v>
          </cell>
          <cell r="AA130">
            <v>2191</v>
          </cell>
          <cell r="AB130">
            <v>0</v>
          </cell>
          <cell r="AC130">
            <v>2191</v>
          </cell>
          <cell r="AD130">
            <v>0</v>
          </cell>
          <cell r="AE130">
            <v>56218</v>
          </cell>
          <cell r="AF130">
            <v>56218</v>
          </cell>
          <cell r="AG130">
            <v>524</v>
          </cell>
          <cell r="AH130">
            <v>56742</v>
          </cell>
          <cell r="AI130"/>
          <cell r="AJ130"/>
          <cell r="AK130"/>
          <cell r="AL130"/>
          <cell r="AM130"/>
        </row>
        <row r="131">
          <cell r="I131" t="str">
            <v>ILR</v>
          </cell>
          <cell r="J131">
            <v>5242</v>
          </cell>
          <cell r="K131">
            <v>0</v>
          </cell>
          <cell r="L131">
            <v>5242</v>
          </cell>
          <cell r="M131">
            <v>0</v>
          </cell>
          <cell r="N131">
            <v>5242</v>
          </cell>
          <cell r="O131">
            <v>4569</v>
          </cell>
          <cell r="P131">
            <v>211979</v>
          </cell>
          <cell r="Q131">
            <v>216548</v>
          </cell>
          <cell r="R131">
            <v>0</v>
          </cell>
          <cell r="S131">
            <v>216548</v>
          </cell>
          <cell r="T131"/>
          <cell r="U131"/>
          <cell r="V131"/>
          <cell r="W131"/>
          <cell r="X131"/>
          <cell r="Y131">
            <v>2891</v>
          </cell>
          <cell r="Z131">
            <v>0</v>
          </cell>
          <cell r="AA131">
            <v>2891</v>
          </cell>
          <cell r="AB131">
            <v>0</v>
          </cell>
          <cell r="AC131">
            <v>2891</v>
          </cell>
          <cell r="AD131">
            <v>0</v>
          </cell>
          <cell r="AE131">
            <v>106014</v>
          </cell>
          <cell r="AF131">
            <v>106014</v>
          </cell>
          <cell r="AG131">
            <v>0</v>
          </cell>
          <cell r="AH131">
            <v>106014</v>
          </cell>
          <cell r="AI131"/>
          <cell r="AJ131"/>
          <cell r="AK131"/>
          <cell r="AL131"/>
          <cell r="AM131"/>
        </row>
        <row r="132">
          <cell r="I132" t="str">
            <v>JOS</v>
          </cell>
          <cell r="J132">
            <v>1746</v>
          </cell>
          <cell r="K132">
            <v>0</v>
          </cell>
          <cell r="L132">
            <v>1746</v>
          </cell>
          <cell r="M132">
            <v>0</v>
          </cell>
          <cell r="N132">
            <v>1746</v>
          </cell>
          <cell r="O132">
            <v>47</v>
          </cell>
          <cell r="P132">
            <v>68857</v>
          </cell>
          <cell r="Q132">
            <v>68904</v>
          </cell>
          <cell r="R132">
            <v>307</v>
          </cell>
          <cell r="S132">
            <v>69211</v>
          </cell>
          <cell r="T132"/>
          <cell r="U132"/>
          <cell r="V132"/>
          <cell r="W132"/>
          <cell r="X132"/>
          <cell r="Y132">
            <v>1386</v>
          </cell>
          <cell r="Z132">
            <v>0</v>
          </cell>
          <cell r="AA132">
            <v>1386</v>
          </cell>
          <cell r="AB132">
            <v>0</v>
          </cell>
          <cell r="AC132">
            <v>1386</v>
          </cell>
          <cell r="AD132">
            <v>0</v>
          </cell>
          <cell r="AE132">
            <v>57839</v>
          </cell>
          <cell r="AF132">
            <v>57839</v>
          </cell>
          <cell r="AG132">
            <v>0</v>
          </cell>
          <cell r="AH132">
            <v>57839</v>
          </cell>
          <cell r="AI132"/>
          <cell r="AJ132"/>
          <cell r="AK132"/>
          <cell r="AL132"/>
          <cell r="AM132"/>
        </row>
        <row r="133">
          <cell r="I133" t="str">
            <v>KAD</v>
          </cell>
          <cell r="J133">
            <v>3708</v>
          </cell>
          <cell r="K133">
            <v>0</v>
          </cell>
          <cell r="L133">
            <v>3708</v>
          </cell>
          <cell r="M133">
            <v>0</v>
          </cell>
          <cell r="N133">
            <v>3708</v>
          </cell>
          <cell r="O133">
            <v>2883</v>
          </cell>
          <cell r="P133">
            <v>55253</v>
          </cell>
          <cell r="Q133">
            <v>58136</v>
          </cell>
          <cell r="R133">
            <v>0</v>
          </cell>
          <cell r="S133">
            <v>58136</v>
          </cell>
          <cell r="T133"/>
          <cell r="U133"/>
          <cell r="V133"/>
          <cell r="W133"/>
          <cell r="X133"/>
          <cell r="Y133">
            <v>4863</v>
          </cell>
          <cell r="Z133">
            <v>0</v>
          </cell>
          <cell r="AA133">
            <v>4863</v>
          </cell>
          <cell r="AB133">
            <v>0</v>
          </cell>
          <cell r="AC133">
            <v>4863</v>
          </cell>
          <cell r="AD133">
            <v>0</v>
          </cell>
          <cell r="AE133">
            <v>87363</v>
          </cell>
          <cell r="AF133">
            <v>87363</v>
          </cell>
          <cell r="AG133">
            <v>0</v>
          </cell>
          <cell r="AH133">
            <v>87363</v>
          </cell>
          <cell r="AI133"/>
          <cell r="AJ133"/>
          <cell r="AK133"/>
          <cell r="AL133"/>
          <cell r="AM133"/>
        </row>
        <row r="134">
          <cell r="I134" t="str">
            <v>KAN</v>
          </cell>
          <cell r="J134">
            <v>12131</v>
          </cell>
          <cell r="K134">
            <v>584</v>
          </cell>
          <cell r="L134">
            <v>12715</v>
          </cell>
          <cell r="M134">
            <v>148</v>
          </cell>
          <cell r="N134">
            <v>12863</v>
          </cell>
          <cell r="O134">
            <v>151746</v>
          </cell>
          <cell r="P134">
            <v>609733</v>
          </cell>
          <cell r="Q134">
            <v>761479</v>
          </cell>
          <cell r="R134">
            <v>820</v>
          </cell>
          <cell r="S134">
            <v>762299</v>
          </cell>
          <cell r="T134">
            <v>15481</v>
          </cell>
          <cell r="U134">
            <v>403</v>
          </cell>
          <cell r="V134">
            <v>15884</v>
          </cell>
          <cell r="W134">
            <v>0</v>
          </cell>
          <cell r="X134">
            <v>15884</v>
          </cell>
          <cell r="Y134">
            <v>8837</v>
          </cell>
          <cell r="Z134">
            <v>844</v>
          </cell>
          <cell r="AA134">
            <v>9681</v>
          </cell>
          <cell r="AB134">
            <v>0</v>
          </cell>
          <cell r="AC134">
            <v>9681</v>
          </cell>
          <cell r="AD134">
            <v>40711</v>
          </cell>
          <cell r="AE134">
            <v>531086</v>
          </cell>
          <cell r="AF134">
            <v>571797</v>
          </cell>
          <cell r="AG134">
            <v>755</v>
          </cell>
          <cell r="AH134">
            <v>572552</v>
          </cell>
          <cell r="AI134">
            <v>11743</v>
          </cell>
          <cell r="AJ134">
            <v>1544</v>
          </cell>
          <cell r="AK134">
            <v>13287</v>
          </cell>
          <cell r="AL134">
            <v>0</v>
          </cell>
          <cell r="AM134">
            <v>13287</v>
          </cell>
        </row>
        <row r="135">
          <cell r="I135" t="str">
            <v>DKA</v>
          </cell>
          <cell r="J135">
            <v>754</v>
          </cell>
          <cell r="K135">
            <v>0</v>
          </cell>
          <cell r="L135">
            <v>754</v>
          </cell>
          <cell r="M135">
            <v>0</v>
          </cell>
          <cell r="N135">
            <v>754</v>
          </cell>
          <cell r="O135">
            <v>1662</v>
          </cell>
          <cell r="P135">
            <v>23399</v>
          </cell>
          <cell r="Q135">
            <v>25061</v>
          </cell>
          <cell r="R135">
            <v>0</v>
          </cell>
          <cell r="S135">
            <v>25061</v>
          </cell>
          <cell r="T135"/>
          <cell r="U135"/>
          <cell r="V135"/>
          <cell r="W135"/>
          <cell r="X135"/>
          <cell r="Y135">
            <v>835</v>
          </cell>
          <cell r="Z135">
            <v>0</v>
          </cell>
          <cell r="AA135">
            <v>835</v>
          </cell>
          <cell r="AB135">
            <v>0</v>
          </cell>
          <cell r="AC135">
            <v>835</v>
          </cell>
          <cell r="AD135">
            <v>0</v>
          </cell>
          <cell r="AE135">
            <v>31256</v>
          </cell>
          <cell r="AF135">
            <v>31256</v>
          </cell>
          <cell r="AG135">
            <v>0</v>
          </cell>
          <cell r="AH135">
            <v>31256</v>
          </cell>
          <cell r="AI135"/>
          <cell r="AJ135"/>
          <cell r="AK135"/>
          <cell r="AL135"/>
          <cell r="AM135"/>
        </row>
        <row r="136">
          <cell r="I136" t="str">
            <v>LOS</v>
          </cell>
          <cell r="J136">
            <v>82861</v>
          </cell>
          <cell r="K136">
            <v>4890</v>
          </cell>
          <cell r="L136">
            <v>87751</v>
          </cell>
          <cell r="M136">
            <v>6228</v>
          </cell>
          <cell r="N136">
            <v>93979</v>
          </cell>
          <cell r="O136">
            <v>2364935</v>
          </cell>
          <cell r="P136">
            <v>4155454</v>
          </cell>
          <cell r="Q136">
            <v>6520389</v>
          </cell>
          <cell r="R136">
            <v>5645</v>
          </cell>
          <cell r="S136">
            <v>6526034</v>
          </cell>
          <cell r="T136">
            <v>100223</v>
          </cell>
          <cell r="U136">
            <v>0</v>
          </cell>
          <cell r="V136">
            <v>100223</v>
          </cell>
          <cell r="W136">
            <v>73524</v>
          </cell>
          <cell r="X136">
            <v>173747</v>
          </cell>
          <cell r="Y136">
            <v>74324</v>
          </cell>
          <cell r="Z136">
            <v>5940</v>
          </cell>
          <cell r="AA136">
            <v>80264</v>
          </cell>
          <cell r="AB136">
            <v>7397</v>
          </cell>
          <cell r="AC136">
            <v>87661</v>
          </cell>
          <cell r="AD136">
            <v>1596844</v>
          </cell>
          <cell r="AE136">
            <v>4093627</v>
          </cell>
          <cell r="AF136">
            <v>5690471</v>
          </cell>
          <cell r="AG136">
            <v>4937</v>
          </cell>
          <cell r="AH136">
            <v>5695408</v>
          </cell>
          <cell r="AI136">
            <v>133292</v>
          </cell>
          <cell r="AJ136">
            <v>0</v>
          </cell>
          <cell r="AK136">
            <v>133292</v>
          </cell>
          <cell r="AL136">
            <v>71357</v>
          </cell>
          <cell r="AM136">
            <v>204649</v>
          </cell>
        </row>
        <row r="137">
          <cell r="I137" t="str">
            <v>MIU</v>
          </cell>
          <cell r="J137">
            <v>7170</v>
          </cell>
          <cell r="K137">
            <v>0</v>
          </cell>
          <cell r="L137">
            <v>7170</v>
          </cell>
          <cell r="M137">
            <v>0</v>
          </cell>
          <cell r="N137">
            <v>7170</v>
          </cell>
          <cell r="O137">
            <v>1987</v>
          </cell>
          <cell r="P137">
            <v>197785</v>
          </cell>
          <cell r="Q137">
            <v>199772</v>
          </cell>
          <cell r="R137">
            <v>0</v>
          </cell>
          <cell r="S137">
            <v>199772</v>
          </cell>
          <cell r="T137"/>
          <cell r="U137"/>
          <cell r="V137"/>
          <cell r="W137"/>
          <cell r="X137"/>
          <cell r="Y137">
            <v>8779</v>
          </cell>
          <cell r="Z137">
            <v>0</v>
          </cell>
          <cell r="AA137">
            <v>8779</v>
          </cell>
          <cell r="AB137">
            <v>0</v>
          </cell>
          <cell r="AC137">
            <v>8779</v>
          </cell>
          <cell r="AD137">
            <v>768</v>
          </cell>
          <cell r="AE137">
            <v>212690</v>
          </cell>
          <cell r="AF137">
            <v>213458</v>
          </cell>
          <cell r="AG137">
            <v>0</v>
          </cell>
          <cell r="AH137">
            <v>213458</v>
          </cell>
          <cell r="AI137"/>
          <cell r="AJ137"/>
          <cell r="AK137"/>
          <cell r="AL137"/>
          <cell r="AM137"/>
        </row>
        <row r="138">
          <cell r="I138" t="str">
            <v>MDI</v>
          </cell>
          <cell r="J138">
            <v>316</v>
          </cell>
          <cell r="K138">
            <v>0</v>
          </cell>
          <cell r="L138">
            <v>316</v>
          </cell>
          <cell r="M138">
            <v>0</v>
          </cell>
          <cell r="N138">
            <v>316</v>
          </cell>
          <cell r="O138">
            <v>0</v>
          </cell>
          <cell r="P138">
            <v>1669</v>
          </cell>
          <cell r="Q138">
            <v>1669</v>
          </cell>
          <cell r="R138">
            <v>0</v>
          </cell>
          <cell r="S138">
            <v>1669</v>
          </cell>
          <cell r="T138"/>
          <cell r="U138"/>
          <cell r="V138"/>
          <cell r="W138"/>
          <cell r="X138"/>
          <cell r="Y138">
            <v>220</v>
          </cell>
          <cell r="Z138">
            <v>0</v>
          </cell>
          <cell r="AA138">
            <v>220</v>
          </cell>
          <cell r="AB138">
            <v>0</v>
          </cell>
          <cell r="AC138">
            <v>220</v>
          </cell>
          <cell r="AD138">
            <v>0</v>
          </cell>
          <cell r="AE138">
            <v>982</v>
          </cell>
          <cell r="AF138">
            <v>982</v>
          </cell>
          <cell r="AG138">
            <v>0</v>
          </cell>
          <cell r="AH138">
            <v>982</v>
          </cell>
          <cell r="AI138"/>
          <cell r="AJ138"/>
          <cell r="AK138"/>
          <cell r="AL138"/>
          <cell r="AM138"/>
        </row>
        <row r="139">
          <cell r="I139" t="str">
            <v>MXJ</v>
          </cell>
          <cell r="J139">
            <v>695</v>
          </cell>
          <cell r="K139">
            <v>0</v>
          </cell>
          <cell r="L139">
            <v>695</v>
          </cell>
          <cell r="M139">
            <v>0</v>
          </cell>
          <cell r="N139">
            <v>695</v>
          </cell>
          <cell r="O139">
            <v>0</v>
          </cell>
          <cell r="P139">
            <v>5524</v>
          </cell>
          <cell r="Q139">
            <v>5524</v>
          </cell>
          <cell r="R139">
            <v>0</v>
          </cell>
          <cell r="S139">
            <v>5524</v>
          </cell>
          <cell r="T139"/>
          <cell r="U139"/>
          <cell r="V139"/>
          <cell r="W139"/>
          <cell r="X139"/>
          <cell r="Y139">
            <v>826</v>
          </cell>
          <cell r="Z139">
            <v>0</v>
          </cell>
          <cell r="AA139">
            <v>826</v>
          </cell>
          <cell r="AB139">
            <v>0</v>
          </cell>
          <cell r="AC139">
            <v>826</v>
          </cell>
          <cell r="AD139">
            <v>0</v>
          </cell>
          <cell r="AE139">
            <v>3903</v>
          </cell>
          <cell r="AF139">
            <v>3903</v>
          </cell>
          <cell r="AG139">
            <v>0</v>
          </cell>
          <cell r="AH139">
            <v>3903</v>
          </cell>
          <cell r="AI139"/>
          <cell r="AJ139"/>
          <cell r="AK139"/>
          <cell r="AL139"/>
          <cell r="AM139"/>
        </row>
        <row r="140">
          <cell r="I140" t="str">
            <v>QRW</v>
          </cell>
          <cell r="J140">
            <v>4005</v>
          </cell>
          <cell r="K140">
            <v>0</v>
          </cell>
          <cell r="L140">
            <v>4005</v>
          </cell>
          <cell r="M140">
            <v>0</v>
          </cell>
          <cell r="N140">
            <v>4005</v>
          </cell>
          <cell r="O140">
            <v>0</v>
          </cell>
          <cell r="P140">
            <v>230470</v>
          </cell>
          <cell r="Q140">
            <v>230470</v>
          </cell>
          <cell r="R140">
            <v>0</v>
          </cell>
          <cell r="S140">
            <v>230470</v>
          </cell>
          <cell r="T140"/>
          <cell r="U140"/>
          <cell r="V140"/>
          <cell r="W140"/>
          <cell r="X140"/>
          <cell r="Y140">
            <v>2182</v>
          </cell>
          <cell r="Z140">
            <v>0</v>
          </cell>
          <cell r="AA140">
            <v>2182</v>
          </cell>
          <cell r="AB140">
            <v>0</v>
          </cell>
          <cell r="AC140">
            <v>2182</v>
          </cell>
          <cell r="AD140">
            <v>0</v>
          </cell>
          <cell r="AE140">
            <v>87671</v>
          </cell>
          <cell r="AF140">
            <v>87671</v>
          </cell>
          <cell r="AG140">
            <v>0</v>
          </cell>
          <cell r="AH140">
            <v>87671</v>
          </cell>
          <cell r="AI140"/>
          <cell r="AJ140"/>
          <cell r="AK140"/>
          <cell r="AL140"/>
          <cell r="AM140"/>
        </row>
        <row r="141">
          <cell r="I141" t="str">
            <v>QOW</v>
          </cell>
          <cell r="J141">
            <v>7011</v>
          </cell>
          <cell r="K141">
            <v>0</v>
          </cell>
          <cell r="L141">
            <v>7011</v>
          </cell>
          <cell r="M141">
            <v>0</v>
          </cell>
          <cell r="N141">
            <v>7011</v>
          </cell>
          <cell r="O141">
            <v>0</v>
          </cell>
          <cell r="P141">
            <v>541422</v>
          </cell>
          <cell r="Q141">
            <v>541422</v>
          </cell>
          <cell r="R141">
            <v>0</v>
          </cell>
          <cell r="S141">
            <v>541422</v>
          </cell>
          <cell r="T141"/>
          <cell r="U141"/>
          <cell r="V141"/>
          <cell r="W141"/>
          <cell r="X141"/>
          <cell r="Y141">
            <v>7161</v>
          </cell>
          <cell r="Z141">
            <v>0</v>
          </cell>
          <cell r="AA141">
            <v>7161</v>
          </cell>
          <cell r="AB141">
            <v>0</v>
          </cell>
          <cell r="AC141">
            <v>7161</v>
          </cell>
          <cell r="AD141">
            <v>0</v>
          </cell>
          <cell r="AE141">
            <v>547295</v>
          </cell>
          <cell r="AF141">
            <v>547295</v>
          </cell>
          <cell r="AG141">
            <v>0</v>
          </cell>
          <cell r="AH141">
            <v>547295</v>
          </cell>
          <cell r="AI141"/>
          <cell r="AJ141"/>
          <cell r="AK141"/>
          <cell r="AL141"/>
          <cell r="AM141"/>
        </row>
        <row r="142">
          <cell r="I142" t="str">
            <v>PHC</v>
          </cell>
          <cell r="J142">
            <v>13016</v>
          </cell>
          <cell r="K142">
            <v>393</v>
          </cell>
          <cell r="L142">
            <v>13409</v>
          </cell>
          <cell r="M142">
            <v>324</v>
          </cell>
          <cell r="N142">
            <v>13733</v>
          </cell>
          <cell r="O142">
            <v>49835</v>
          </cell>
          <cell r="P142">
            <v>870386</v>
          </cell>
          <cell r="Q142">
            <v>920221</v>
          </cell>
          <cell r="R142">
            <v>0</v>
          </cell>
          <cell r="S142">
            <v>920221</v>
          </cell>
          <cell r="T142">
            <v>3941</v>
          </cell>
          <cell r="U142">
            <v>0</v>
          </cell>
          <cell r="V142">
            <v>3941</v>
          </cell>
          <cell r="W142">
            <v>0</v>
          </cell>
          <cell r="X142">
            <v>3941</v>
          </cell>
          <cell r="Y142">
            <v>10613</v>
          </cell>
          <cell r="Z142">
            <v>446</v>
          </cell>
          <cell r="AA142">
            <v>11059</v>
          </cell>
          <cell r="AB142">
            <v>261</v>
          </cell>
          <cell r="AC142">
            <v>11320</v>
          </cell>
          <cell r="AD142">
            <v>69751</v>
          </cell>
          <cell r="AE142">
            <v>929111</v>
          </cell>
          <cell r="AF142">
            <v>998862</v>
          </cell>
          <cell r="AG142">
            <v>0</v>
          </cell>
          <cell r="AH142">
            <v>998862</v>
          </cell>
          <cell r="AI142">
            <v>4036</v>
          </cell>
          <cell r="AJ142">
            <v>0</v>
          </cell>
          <cell r="AK142">
            <v>4036</v>
          </cell>
          <cell r="AL142">
            <v>0</v>
          </cell>
          <cell r="AM142">
            <v>4036</v>
          </cell>
        </row>
        <row r="143">
          <cell r="I143" t="str">
            <v>SKO</v>
          </cell>
          <cell r="J143">
            <v>2172</v>
          </cell>
          <cell r="K143">
            <v>0</v>
          </cell>
          <cell r="L143">
            <v>2172</v>
          </cell>
          <cell r="M143">
            <v>0</v>
          </cell>
          <cell r="N143">
            <v>2172</v>
          </cell>
          <cell r="O143">
            <v>8044</v>
          </cell>
          <cell r="P143">
            <v>164817</v>
          </cell>
          <cell r="Q143">
            <v>172861</v>
          </cell>
          <cell r="R143">
            <v>0</v>
          </cell>
          <cell r="S143">
            <v>172861</v>
          </cell>
          <cell r="T143"/>
          <cell r="U143"/>
          <cell r="V143"/>
          <cell r="W143"/>
          <cell r="X143"/>
          <cell r="Y143">
            <v>2154</v>
          </cell>
          <cell r="Z143">
            <v>0</v>
          </cell>
          <cell r="AA143">
            <v>2154</v>
          </cell>
          <cell r="AB143">
            <v>0</v>
          </cell>
          <cell r="AC143">
            <v>2154</v>
          </cell>
          <cell r="AD143">
            <v>10</v>
          </cell>
          <cell r="AE143">
            <v>138014</v>
          </cell>
          <cell r="AF143">
            <v>138024</v>
          </cell>
          <cell r="AG143">
            <v>0</v>
          </cell>
          <cell r="AH143">
            <v>138024</v>
          </cell>
          <cell r="AI143"/>
          <cell r="AJ143"/>
          <cell r="AK143"/>
          <cell r="AL143"/>
          <cell r="AM143"/>
        </row>
        <row r="144">
          <cell r="I144" t="str">
            <v>YOL</v>
          </cell>
          <cell r="J144">
            <v>3143</v>
          </cell>
          <cell r="K144">
            <v>0</v>
          </cell>
          <cell r="L144">
            <v>3143</v>
          </cell>
          <cell r="M144">
            <v>0</v>
          </cell>
          <cell r="N144">
            <v>3143</v>
          </cell>
          <cell r="O144">
            <v>2119</v>
          </cell>
          <cell r="P144">
            <v>195118</v>
          </cell>
          <cell r="Q144">
            <v>197237</v>
          </cell>
          <cell r="R144">
            <v>0</v>
          </cell>
          <cell r="S144">
            <v>197237</v>
          </cell>
          <cell r="T144"/>
          <cell r="U144"/>
          <cell r="V144"/>
          <cell r="W144"/>
          <cell r="X144"/>
          <cell r="Y144">
            <v>3119</v>
          </cell>
          <cell r="Z144">
            <v>0</v>
          </cell>
          <cell r="AA144">
            <v>3119</v>
          </cell>
          <cell r="AB144">
            <v>0</v>
          </cell>
          <cell r="AC144">
            <v>3119</v>
          </cell>
          <cell r="AD144">
            <v>0</v>
          </cell>
          <cell r="AE144">
            <v>188536</v>
          </cell>
          <cell r="AF144">
            <v>188536</v>
          </cell>
          <cell r="AG144">
            <v>0</v>
          </cell>
          <cell r="AH144">
            <v>188536</v>
          </cell>
          <cell r="AI144"/>
          <cell r="AJ144"/>
          <cell r="AK144"/>
          <cell r="AL144"/>
          <cell r="AM144"/>
        </row>
        <row r="145">
          <cell r="I145" t="str">
            <v>RUN</v>
          </cell>
          <cell r="J145">
            <v>12558</v>
          </cell>
          <cell r="K145">
            <v>72</v>
          </cell>
          <cell r="L145">
            <v>12630</v>
          </cell>
          <cell r="M145">
            <v>4413</v>
          </cell>
          <cell r="N145">
            <v>17043</v>
          </cell>
          <cell r="O145">
            <v>2297432</v>
          </cell>
          <cell r="P145">
            <v>793</v>
          </cell>
          <cell r="Q145">
            <v>2298225</v>
          </cell>
          <cell r="R145">
            <v>46936</v>
          </cell>
          <cell r="S145">
            <v>2345161</v>
          </cell>
          <cell r="T145">
            <v>27629</v>
          </cell>
          <cell r="U145">
            <v>14</v>
          </cell>
          <cell r="V145">
            <v>27643</v>
          </cell>
          <cell r="W145">
            <v>4006</v>
          </cell>
          <cell r="X145">
            <v>31649</v>
          </cell>
          <cell r="Y145">
            <v>5741</v>
          </cell>
          <cell r="Z145">
            <v>622</v>
          </cell>
          <cell r="AA145">
            <v>6363</v>
          </cell>
          <cell r="AB145">
            <v>22877</v>
          </cell>
          <cell r="AC145">
            <v>29240</v>
          </cell>
          <cell r="AD145">
            <v>1162049</v>
          </cell>
          <cell r="AE145">
            <v>116</v>
          </cell>
          <cell r="AF145">
            <v>1162165</v>
          </cell>
          <cell r="AG145">
            <v>18095</v>
          </cell>
          <cell r="AH145">
            <v>1180260</v>
          </cell>
          <cell r="AI145">
            <v>24861</v>
          </cell>
          <cell r="AJ145">
            <v>2</v>
          </cell>
          <cell r="AK145">
            <v>24863</v>
          </cell>
          <cell r="AL145">
            <v>3997</v>
          </cell>
          <cell r="AM145">
            <v>28860</v>
          </cell>
        </row>
        <row r="146">
          <cell r="I146" t="str">
            <v>ZSE</v>
          </cell>
          <cell r="J146">
            <v>158</v>
          </cell>
          <cell r="K146"/>
          <cell r="L146">
            <v>158</v>
          </cell>
          <cell r="M146">
            <v>30909</v>
          </cell>
          <cell r="N146">
            <v>31067</v>
          </cell>
          <cell r="O146">
            <v>0</v>
          </cell>
          <cell r="P146">
            <v>10837</v>
          </cell>
          <cell r="Q146">
            <v>10837</v>
          </cell>
          <cell r="R146"/>
          <cell r="S146">
            <v>10837</v>
          </cell>
          <cell r="T146">
            <v>0</v>
          </cell>
          <cell r="U146">
            <v>0</v>
          </cell>
          <cell r="V146">
            <v>0</v>
          </cell>
          <cell r="W146"/>
          <cell r="X146">
            <v>0</v>
          </cell>
          <cell r="Y146">
            <v>7</v>
          </cell>
          <cell r="Z146"/>
          <cell r="AA146">
            <v>7</v>
          </cell>
          <cell r="AB146">
            <v>32076</v>
          </cell>
          <cell r="AC146">
            <v>32083</v>
          </cell>
          <cell r="AD146">
            <v>0</v>
          </cell>
          <cell r="AE146">
            <v>441</v>
          </cell>
          <cell r="AF146">
            <v>441</v>
          </cell>
          <cell r="AG146"/>
          <cell r="AH146">
            <v>441</v>
          </cell>
          <cell r="AI146">
            <v>0</v>
          </cell>
          <cell r="AJ146">
            <v>0</v>
          </cell>
          <cell r="AK146">
            <v>0</v>
          </cell>
          <cell r="AL146"/>
          <cell r="AM146">
            <v>0</v>
          </cell>
        </row>
        <row r="147">
          <cell r="I147" t="str">
            <v>KGL</v>
          </cell>
          <cell r="J147">
            <v>15632</v>
          </cell>
          <cell r="K147">
            <v>1013</v>
          </cell>
          <cell r="L147">
            <v>16645</v>
          </cell>
          <cell r="M147">
            <v>7336</v>
          </cell>
          <cell r="N147">
            <v>23981</v>
          </cell>
          <cell r="O147">
            <v>645771</v>
          </cell>
          <cell r="P147">
            <v>15821</v>
          </cell>
          <cell r="Q147">
            <v>661592</v>
          </cell>
          <cell r="R147">
            <v>189879</v>
          </cell>
          <cell r="S147">
            <v>851471</v>
          </cell>
          <cell r="T147">
            <v>11906</v>
          </cell>
          <cell r="U147">
            <v>0</v>
          </cell>
          <cell r="V147">
            <v>11906</v>
          </cell>
          <cell r="W147">
            <v>240</v>
          </cell>
          <cell r="X147">
            <v>12145</v>
          </cell>
          <cell r="Y147">
            <v>11317</v>
          </cell>
          <cell r="Z147">
            <v>1092</v>
          </cell>
          <cell r="AA147">
            <v>12409</v>
          </cell>
          <cell r="AB147">
            <v>7870</v>
          </cell>
          <cell r="AC147">
            <v>20279</v>
          </cell>
          <cell r="AD147">
            <v>371981</v>
          </cell>
          <cell r="AE147">
            <v>11016</v>
          </cell>
          <cell r="AF147">
            <v>382997</v>
          </cell>
          <cell r="AG147">
            <v>111958</v>
          </cell>
          <cell r="AH147">
            <v>494955</v>
          </cell>
          <cell r="AI147">
            <v>12775</v>
          </cell>
          <cell r="AJ147">
            <v>0</v>
          </cell>
          <cell r="AK147">
            <v>12775</v>
          </cell>
          <cell r="AL147">
            <v>308</v>
          </cell>
          <cell r="AM147">
            <v>13084</v>
          </cell>
        </row>
        <row r="148">
          <cell r="I148" t="str">
            <v>HLE</v>
          </cell>
          <cell r="J148">
            <v>136</v>
          </cell>
          <cell r="K148">
            <v>0</v>
          </cell>
          <cell r="L148">
            <v>136</v>
          </cell>
          <cell r="M148">
            <v>8</v>
          </cell>
          <cell r="N148">
            <v>144</v>
          </cell>
          <cell r="O148">
            <v>5638</v>
          </cell>
          <cell r="P148">
            <v>0</v>
          </cell>
          <cell r="Q148">
            <v>5638</v>
          </cell>
          <cell r="R148"/>
          <cell r="S148">
            <v>5638</v>
          </cell>
          <cell r="T148">
            <v>29</v>
          </cell>
          <cell r="U148"/>
          <cell r="V148">
            <v>29</v>
          </cell>
          <cell r="W148">
            <v>0</v>
          </cell>
          <cell r="X148">
            <v>29</v>
          </cell>
          <cell r="Y148">
            <v>24</v>
          </cell>
          <cell r="Z148">
            <v>0</v>
          </cell>
          <cell r="AA148">
            <v>24</v>
          </cell>
          <cell r="AB148">
            <v>28</v>
          </cell>
          <cell r="AC148">
            <v>52</v>
          </cell>
          <cell r="AD148">
            <v>3048</v>
          </cell>
          <cell r="AE148">
            <v>0</v>
          </cell>
          <cell r="AF148">
            <v>3048</v>
          </cell>
          <cell r="AG148">
            <v>0</v>
          </cell>
          <cell r="AH148">
            <v>3048</v>
          </cell>
          <cell r="AI148">
            <v>33</v>
          </cell>
          <cell r="AJ148"/>
          <cell r="AK148">
            <v>33</v>
          </cell>
          <cell r="AL148">
            <v>0</v>
          </cell>
          <cell r="AM148">
            <v>33</v>
          </cell>
        </row>
        <row r="149">
          <cell r="I149" t="str">
            <v>PCP</v>
          </cell>
          <cell r="J149"/>
          <cell r="K149"/>
          <cell r="L149">
            <v>966</v>
          </cell>
          <cell r="M149">
            <v>0</v>
          </cell>
          <cell r="N149">
            <v>966</v>
          </cell>
          <cell r="O149"/>
          <cell r="P149">
            <v>18561</v>
          </cell>
          <cell r="Q149">
            <v>18561</v>
          </cell>
          <cell r="R149"/>
          <cell r="S149">
            <v>18561</v>
          </cell>
          <cell r="T149"/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/>
          <cell r="Z149"/>
          <cell r="AA149">
            <v>476</v>
          </cell>
          <cell r="AB149">
            <v>0</v>
          </cell>
          <cell r="AC149">
            <v>476</v>
          </cell>
          <cell r="AD149"/>
          <cell r="AE149">
            <v>12781</v>
          </cell>
          <cell r="AF149">
            <v>12781</v>
          </cell>
          <cell r="AG149"/>
          <cell r="AH149">
            <v>12781</v>
          </cell>
          <cell r="AI149"/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I150" t="str">
            <v>TMS</v>
          </cell>
          <cell r="J150">
            <v>1894</v>
          </cell>
          <cell r="K150"/>
          <cell r="L150">
            <v>1894</v>
          </cell>
          <cell r="M150"/>
          <cell r="N150">
            <v>1894</v>
          </cell>
          <cell r="O150">
            <v>83118</v>
          </cell>
          <cell r="P150">
            <v>18561</v>
          </cell>
          <cell r="Q150">
            <v>101679</v>
          </cell>
          <cell r="R150"/>
          <cell r="S150">
            <v>101679</v>
          </cell>
          <cell r="T150">
            <v>225</v>
          </cell>
          <cell r="U150">
            <v>0</v>
          </cell>
          <cell r="V150">
            <v>225</v>
          </cell>
          <cell r="W150">
            <v>11</v>
          </cell>
          <cell r="X150">
            <v>236</v>
          </cell>
          <cell r="Y150">
            <v>1242</v>
          </cell>
          <cell r="Z150"/>
          <cell r="AA150">
            <v>1242</v>
          </cell>
          <cell r="AB150"/>
          <cell r="AC150">
            <v>1242</v>
          </cell>
          <cell r="AD150">
            <v>49703</v>
          </cell>
          <cell r="AE150">
            <v>12781</v>
          </cell>
          <cell r="AF150">
            <v>62484</v>
          </cell>
          <cell r="AG150"/>
          <cell r="AH150">
            <v>62484</v>
          </cell>
          <cell r="AI150">
            <v>313</v>
          </cell>
          <cell r="AJ150">
            <v>0</v>
          </cell>
          <cell r="AK150">
            <v>314</v>
          </cell>
          <cell r="AL150">
            <v>23</v>
          </cell>
          <cell r="AM150">
            <v>337</v>
          </cell>
        </row>
        <row r="151">
          <cell r="I151" t="str">
            <v>CSK</v>
          </cell>
          <cell r="J151">
            <v>2087</v>
          </cell>
          <cell r="K151">
            <v>0</v>
          </cell>
          <cell r="L151">
            <v>2087</v>
          </cell>
          <cell r="M151">
            <v>166</v>
          </cell>
          <cell r="N151">
            <v>2253</v>
          </cell>
          <cell r="O151">
            <v>102669</v>
          </cell>
          <cell r="P151"/>
          <cell r="Q151">
            <v>102669</v>
          </cell>
          <cell r="R151">
            <v>1485</v>
          </cell>
          <cell r="S151">
            <v>104154</v>
          </cell>
          <cell r="T151"/>
          <cell r="U151"/>
          <cell r="V151"/>
          <cell r="W151"/>
          <cell r="X151"/>
          <cell r="Y151">
            <v>420</v>
          </cell>
          <cell r="Z151">
            <v>0</v>
          </cell>
          <cell r="AA151">
            <v>420</v>
          </cell>
          <cell r="AB151">
            <v>76</v>
          </cell>
          <cell r="AC151">
            <v>496</v>
          </cell>
          <cell r="AD151">
            <v>1522</v>
          </cell>
          <cell r="AE151">
            <v>7341</v>
          </cell>
          <cell r="AF151">
            <v>8863</v>
          </cell>
          <cell r="AG151">
            <v>5120</v>
          </cell>
          <cell r="AH151">
            <v>13983</v>
          </cell>
          <cell r="AI151"/>
          <cell r="AJ151"/>
          <cell r="AK151"/>
          <cell r="AL151"/>
          <cell r="AM151"/>
        </row>
        <row r="152">
          <cell r="I152" t="str">
            <v>DKR</v>
          </cell>
          <cell r="J152"/>
          <cell r="K152"/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/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/>
          <cell r="V152">
            <v>0</v>
          </cell>
          <cell r="W152"/>
          <cell r="X152">
            <v>0</v>
          </cell>
          <cell r="Y152"/>
          <cell r="Z152"/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/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/>
          <cell r="AK152">
            <v>0</v>
          </cell>
          <cell r="AL152"/>
          <cell r="AM152">
            <v>0</v>
          </cell>
        </row>
        <row r="153">
          <cell r="I153" t="str">
            <v>DSS</v>
          </cell>
          <cell r="J153"/>
          <cell r="K153"/>
          <cell r="L153">
            <v>26734</v>
          </cell>
          <cell r="M153">
            <v>0</v>
          </cell>
          <cell r="N153">
            <v>26734</v>
          </cell>
          <cell r="O153">
            <v>2467185</v>
          </cell>
          <cell r="P153"/>
          <cell r="Q153">
            <v>2467185</v>
          </cell>
          <cell r="R153">
            <v>162163</v>
          </cell>
          <cell r="S153">
            <v>2629348</v>
          </cell>
          <cell r="T153">
            <v>34513</v>
          </cell>
          <cell r="U153"/>
          <cell r="V153">
            <v>34513</v>
          </cell>
          <cell r="W153"/>
          <cell r="X153">
            <v>34513</v>
          </cell>
          <cell r="Y153"/>
          <cell r="Z153"/>
          <cell r="AA153">
            <v>23043</v>
          </cell>
          <cell r="AB153">
            <v>0</v>
          </cell>
          <cell r="AC153">
            <v>23043</v>
          </cell>
          <cell r="AD153">
            <v>1725541</v>
          </cell>
          <cell r="AE153"/>
          <cell r="AF153">
            <v>1725541</v>
          </cell>
          <cell r="AG153">
            <v>126636</v>
          </cell>
          <cell r="AH153">
            <v>1852177</v>
          </cell>
          <cell r="AI153">
            <v>37225</v>
          </cell>
          <cell r="AJ153"/>
          <cell r="AK153">
            <v>37225</v>
          </cell>
          <cell r="AL153"/>
          <cell r="AM153">
            <v>37225</v>
          </cell>
        </row>
        <row r="154">
          <cell r="I154" t="str">
            <v>KDA</v>
          </cell>
          <cell r="J154">
            <v>34</v>
          </cell>
          <cell r="K154">
            <v>0</v>
          </cell>
          <cell r="L154">
            <v>34</v>
          </cell>
          <cell r="M154">
            <v>4</v>
          </cell>
          <cell r="N154">
            <v>38</v>
          </cell>
          <cell r="O154">
            <v>0</v>
          </cell>
          <cell r="P154">
            <v>303</v>
          </cell>
          <cell r="Q154">
            <v>303</v>
          </cell>
          <cell r="R154">
            <v>0</v>
          </cell>
          <cell r="S154">
            <v>303</v>
          </cell>
          <cell r="T154"/>
          <cell r="U154"/>
          <cell r="V154"/>
          <cell r="W154"/>
          <cell r="X154"/>
          <cell r="Y154">
            <v>2</v>
          </cell>
          <cell r="Z154">
            <v>0</v>
          </cell>
          <cell r="AA154">
            <v>2</v>
          </cell>
          <cell r="AB154">
            <v>50</v>
          </cell>
          <cell r="AC154">
            <v>52</v>
          </cell>
          <cell r="AD154">
            <v>0</v>
          </cell>
          <cell r="AE154">
            <v>197</v>
          </cell>
          <cell r="AF154">
            <v>197</v>
          </cell>
          <cell r="AG154">
            <v>0</v>
          </cell>
          <cell r="AH154">
            <v>197</v>
          </cell>
          <cell r="AI154"/>
          <cell r="AJ154"/>
          <cell r="AK154"/>
          <cell r="AL154"/>
          <cell r="AM154"/>
        </row>
        <row r="155">
          <cell r="I155" t="str">
            <v>XLS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/>
          <cell r="U155"/>
          <cell r="V155"/>
          <cell r="W155"/>
          <cell r="X155"/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/>
          <cell r="AJ155"/>
          <cell r="AK155"/>
          <cell r="AL155"/>
          <cell r="AM155"/>
        </row>
        <row r="156">
          <cell r="I156" t="str">
            <v>TUD</v>
          </cell>
          <cell r="J156">
            <v>58</v>
          </cell>
          <cell r="K156">
            <v>0</v>
          </cell>
          <cell r="L156">
            <v>58</v>
          </cell>
          <cell r="M156">
            <v>106</v>
          </cell>
          <cell r="N156">
            <v>164</v>
          </cell>
          <cell r="O156">
            <v>0</v>
          </cell>
          <cell r="P156">
            <v>346</v>
          </cell>
          <cell r="Q156">
            <v>346</v>
          </cell>
          <cell r="R156">
            <v>0</v>
          </cell>
          <cell r="S156">
            <v>346</v>
          </cell>
          <cell r="T156"/>
          <cell r="U156"/>
          <cell r="V156"/>
          <cell r="W156"/>
          <cell r="X156"/>
          <cell r="Y156">
            <v>12</v>
          </cell>
          <cell r="Z156">
            <v>0</v>
          </cell>
          <cell r="AA156">
            <v>12</v>
          </cell>
          <cell r="AB156">
            <v>100</v>
          </cell>
          <cell r="AC156">
            <v>112</v>
          </cell>
          <cell r="AD156">
            <v>0</v>
          </cell>
          <cell r="AE156">
            <v>183</v>
          </cell>
          <cell r="AF156">
            <v>183</v>
          </cell>
          <cell r="AG156">
            <v>0</v>
          </cell>
          <cell r="AH156">
            <v>183</v>
          </cell>
          <cell r="AI156"/>
          <cell r="AJ156"/>
          <cell r="AK156"/>
          <cell r="AL156"/>
          <cell r="AM156"/>
        </row>
        <row r="157">
          <cell r="I157" t="str">
            <v>ZIG</v>
          </cell>
          <cell r="J157">
            <v>796</v>
          </cell>
          <cell r="K157">
            <v>0</v>
          </cell>
          <cell r="L157">
            <v>796</v>
          </cell>
          <cell r="M157">
            <v>48</v>
          </cell>
          <cell r="N157">
            <v>844</v>
          </cell>
          <cell r="O157">
            <v>0</v>
          </cell>
          <cell r="P157">
            <v>36181</v>
          </cell>
          <cell r="Q157">
            <v>36181</v>
          </cell>
          <cell r="R157">
            <v>1984</v>
          </cell>
          <cell r="S157">
            <v>38165</v>
          </cell>
          <cell r="T157"/>
          <cell r="U157"/>
          <cell r="V157"/>
          <cell r="W157"/>
          <cell r="X157"/>
          <cell r="Y157">
            <v>2172</v>
          </cell>
          <cell r="Z157">
            <v>0</v>
          </cell>
          <cell r="AA157">
            <v>2172</v>
          </cell>
          <cell r="AB157">
            <v>140</v>
          </cell>
          <cell r="AC157">
            <v>2312</v>
          </cell>
          <cell r="AD157">
            <v>22</v>
          </cell>
          <cell r="AE157">
            <v>96746</v>
          </cell>
          <cell r="AF157">
            <v>96768</v>
          </cell>
          <cell r="AG157">
            <v>2582</v>
          </cell>
          <cell r="AH157">
            <v>99350</v>
          </cell>
          <cell r="AI157"/>
          <cell r="AJ157"/>
          <cell r="AK157"/>
          <cell r="AL157"/>
          <cell r="AM157"/>
        </row>
        <row r="158">
          <cell r="I158" t="str">
            <v>SEZ</v>
          </cell>
          <cell r="J158">
            <v>35275</v>
          </cell>
          <cell r="K158"/>
          <cell r="L158">
            <v>35275</v>
          </cell>
          <cell r="M158">
            <v>1723</v>
          </cell>
          <cell r="N158">
            <v>36998</v>
          </cell>
          <cell r="O158">
            <v>795634</v>
          </cell>
          <cell r="P158">
            <v>183385</v>
          </cell>
          <cell r="Q158">
            <v>979019</v>
          </cell>
          <cell r="R158"/>
          <cell r="S158">
            <v>979019</v>
          </cell>
          <cell r="T158">
            <v>10399</v>
          </cell>
          <cell r="U158">
            <v>14</v>
          </cell>
          <cell r="V158">
            <v>10413</v>
          </cell>
          <cell r="W158">
            <v>81</v>
          </cell>
          <cell r="X158">
            <v>10494</v>
          </cell>
          <cell r="Y158">
            <v>26297</v>
          </cell>
          <cell r="Z158"/>
          <cell r="AA158">
            <v>26297</v>
          </cell>
          <cell r="AB158">
            <v>1543</v>
          </cell>
          <cell r="AC158">
            <v>27840</v>
          </cell>
          <cell r="AD158">
            <v>430971</v>
          </cell>
          <cell r="AE158">
            <v>101753</v>
          </cell>
          <cell r="AF158">
            <v>532724</v>
          </cell>
          <cell r="AG158"/>
          <cell r="AH158">
            <v>532724</v>
          </cell>
          <cell r="AI158">
            <v>6082</v>
          </cell>
          <cell r="AJ158">
            <v>15</v>
          </cell>
          <cell r="AK158">
            <v>6097</v>
          </cell>
          <cell r="AL158">
            <v>53</v>
          </cell>
          <cell r="AM158">
            <v>6150</v>
          </cell>
        </row>
        <row r="159">
          <cell r="I159" t="str">
            <v>FNA</v>
          </cell>
          <cell r="J159">
            <v>2307</v>
          </cell>
          <cell r="K159">
            <v>233</v>
          </cell>
          <cell r="L159">
            <v>2540</v>
          </cell>
          <cell r="M159">
            <v>0</v>
          </cell>
          <cell r="N159">
            <v>2540</v>
          </cell>
          <cell r="O159">
            <v>240317</v>
          </cell>
          <cell r="P159">
            <v>0</v>
          </cell>
          <cell r="Q159">
            <v>240317</v>
          </cell>
          <cell r="R159">
            <v>59645</v>
          </cell>
          <cell r="S159">
            <v>299962</v>
          </cell>
          <cell r="T159">
            <v>2836</v>
          </cell>
          <cell r="U159">
            <v>0</v>
          </cell>
          <cell r="V159">
            <v>2836</v>
          </cell>
          <cell r="W159">
            <v>36</v>
          </cell>
          <cell r="X159">
            <v>2872</v>
          </cell>
          <cell r="Y159">
            <v>1780</v>
          </cell>
          <cell r="Z159">
            <v>444</v>
          </cell>
          <cell r="AA159">
            <v>2224</v>
          </cell>
          <cell r="AB159">
            <v>0</v>
          </cell>
          <cell r="AC159">
            <v>2224</v>
          </cell>
          <cell r="AD159">
            <v>157497</v>
          </cell>
          <cell r="AE159">
            <v>0</v>
          </cell>
          <cell r="AF159">
            <v>157497</v>
          </cell>
          <cell r="AG159">
            <v>54085</v>
          </cell>
          <cell r="AH159">
            <v>211582</v>
          </cell>
          <cell r="AI159">
            <v>3103</v>
          </cell>
          <cell r="AJ159">
            <v>0</v>
          </cell>
          <cell r="AK159">
            <v>3103</v>
          </cell>
          <cell r="AL159">
            <v>63</v>
          </cell>
          <cell r="AM159">
            <v>3165</v>
          </cell>
        </row>
        <row r="160">
          <cell r="I160" t="str">
            <v>BFN</v>
          </cell>
          <cell r="J160">
            <v>13920</v>
          </cell>
          <cell r="K160">
            <v>0</v>
          </cell>
          <cell r="L160">
            <v>13920</v>
          </cell>
          <cell r="M160"/>
          <cell r="N160">
            <v>13920</v>
          </cell>
          <cell r="O160">
            <v>1593</v>
          </cell>
          <cell r="P160">
            <v>301210</v>
          </cell>
          <cell r="Q160">
            <v>302803</v>
          </cell>
          <cell r="R160"/>
          <cell r="S160">
            <v>302803</v>
          </cell>
          <cell r="T160">
            <v>0</v>
          </cell>
          <cell r="U160">
            <v>159</v>
          </cell>
          <cell r="V160">
            <v>159</v>
          </cell>
          <cell r="W160">
            <v>0</v>
          </cell>
          <cell r="X160">
            <v>159</v>
          </cell>
          <cell r="Y160">
            <v>13229</v>
          </cell>
          <cell r="Z160">
            <v>0</v>
          </cell>
          <cell r="AA160">
            <v>13229</v>
          </cell>
          <cell r="AB160"/>
          <cell r="AC160">
            <v>13229</v>
          </cell>
          <cell r="AD160">
            <v>0</v>
          </cell>
          <cell r="AE160">
            <v>173014</v>
          </cell>
          <cell r="AF160">
            <v>173014</v>
          </cell>
          <cell r="AG160"/>
          <cell r="AH160">
            <v>173014</v>
          </cell>
          <cell r="AI160">
            <v>0</v>
          </cell>
          <cell r="AJ160">
            <v>95</v>
          </cell>
          <cell r="AK160">
            <v>95</v>
          </cell>
          <cell r="AL160">
            <v>0</v>
          </cell>
          <cell r="AM160">
            <v>95</v>
          </cell>
        </row>
        <row r="161">
          <cell r="I161" t="str">
            <v>CPT</v>
          </cell>
          <cell r="J161">
            <v>63437</v>
          </cell>
          <cell r="K161">
            <v>1387</v>
          </cell>
          <cell r="L161">
            <v>64824</v>
          </cell>
          <cell r="M161">
            <v>23359</v>
          </cell>
          <cell r="N161">
            <v>88183</v>
          </cell>
          <cell r="O161">
            <v>1902281</v>
          </cell>
          <cell r="P161">
            <v>5973902</v>
          </cell>
          <cell r="Q161">
            <v>7876183</v>
          </cell>
          <cell r="R161">
            <v>0</v>
          </cell>
          <cell r="S161">
            <v>7876183</v>
          </cell>
          <cell r="T161">
            <v>55308</v>
          </cell>
          <cell r="U161">
            <v>20156</v>
          </cell>
          <cell r="V161">
            <v>75464</v>
          </cell>
          <cell r="W161"/>
          <cell r="X161">
            <v>75464</v>
          </cell>
          <cell r="Y161">
            <v>46134</v>
          </cell>
          <cell r="Z161">
            <v>1708</v>
          </cell>
          <cell r="AA161">
            <v>47842</v>
          </cell>
          <cell r="AB161">
            <v>19471</v>
          </cell>
          <cell r="AC161">
            <v>67313</v>
          </cell>
          <cell r="AD161">
            <v>525071</v>
          </cell>
          <cell r="AE161">
            <v>4232784</v>
          </cell>
          <cell r="AF161">
            <v>4757855</v>
          </cell>
          <cell r="AG161">
            <v>0</v>
          </cell>
          <cell r="AH161">
            <v>4757855</v>
          </cell>
          <cell r="AI161">
            <v>31697</v>
          </cell>
          <cell r="AJ161">
            <v>12437</v>
          </cell>
          <cell r="AK161">
            <v>44134</v>
          </cell>
          <cell r="AL161"/>
          <cell r="AM161">
            <v>44134</v>
          </cell>
        </row>
        <row r="162">
          <cell r="I162" t="str">
            <v>DUR</v>
          </cell>
          <cell r="J162">
            <v>31832</v>
          </cell>
          <cell r="K162">
            <v>1563</v>
          </cell>
          <cell r="L162">
            <v>33395</v>
          </cell>
          <cell r="M162">
            <v>3103</v>
          </cell>
          <cell r="N162">
            <v>36498</v>
          </cell>
          <cell r="O162">
            <v>195323</v>
          </cell>
          <cell r="P162">
            <v>3955859</v>
          </cell>
          <cell r="Q162">
            <v>4151182</v>
          </cell>
          <cell r="R162"/>
          <cell r="S162">
            <v>4151182</v>
          </cell>
          <cell r="T162">
            <v>5161</v>
          </cell>
          <cell r="U162">
            <v>2458</v>
          </cell>
          <cell r="V162">
            <v>7619</v>
          </cell>
          <cell r="W162">
            <v>1</v>
          </cell>
          <cell r="X162">
            <v>7620</v>
          </cell>
          <cell r="Y162">
            <v>22497</v>
          </cell>
          <cell r="Z162">
            <v>1083</v>
          </cell>
          <cell r="AA162">
            <v>23580</v>
          </cell>
          <cell r="AB162">
            <v>3236</v>
          </cell>
          <cell r="AC162">
            <v>26816</v>
          </cell>
          <cell r="AD162">
            <v>43906</v>
          </cell>
          <cell r="AE162">
            <v>2762342</v>
          </cell>
          <cell r="AF162">
            <v>2806248</v>
          </cell>
          <cell r="AG162"/>
          <cell r="AH162">
            <v>2806248</v>
          </cell>
          <cell r="AI162">
            <v>2206</v>
          </cell>
          <cell r="AJ162">
            <v>1913</v>
          </cell>
          <cell r="AK162">
            <v>4118</v>
          </cell>
          <cell r="AL162">
            <v>0</v>
          </cell>
          <cell r="AM162">
            <v>4118</v>
          </cell>
        </row>
        <row r="163">
          <cell r="I163" t="str">
            <v>ELS</v>
          </cell>
          <cell r="J163">
            <v>17453</v>
          </cell>
          <cell r="K163">
            <v>0</v>
          </cell>
          <cell r="L163">
            <v>17453</v>
          </cell>
          <cell r="M163"/>
          <cell r="N163">
            <v>17453</v>
          </cell>
          <cell r="O163">
            <v>0</v>
          </cell>
          <cell r="P163">
            <v>710595</v>
          </cell>
          <cell r="Q163">
            <v>710595</v>
          </cell>
          <cell r="R163">
            <v>0</v>
          </cell>
          <cell r="S163">
            <v>710595</v>
          </cell>
          <cell r="T163">
            <v>0</v>
          </cell>
          <cell r="U163">
            <v>30</v>
          </cell>
          <cell r="V163">
            <v>30</v>
          </cell>
          <cell r="W163">
            <v>0</v>
          </cell>
          <cell r="X163">
            <v>30</v>
          </cell>
          <cell r="Y163">
            <v>18478</v>
          </cell>
          <cell r="Z163">
            <v>0</v>
          </cell>
          <cell r="AA163">
            <v>18478</v>
          </cell>
          <cell r="AB163"/>
          <cell r="AC163">
            <v>18478</v>
          </cell>
          <cell r="AD163">
            <v>0</v>
          </cell>
          <cell r="AE163">
            <v>588421</v>
          </cell>
          <cell r="AF163">
            <v>588421</v>
          </cell>
          <cell r="AG163">
            <v>0</v>
          </cell>
          <cell r="AH163">
            <v>588421</v>
          </cell>
          <cell r="AI163">
            <v>0</v>
          </cell>
          <cell r="AJ163">
            <v>3</v>
          </cell>
          <cell r="AK163">
            <v>3</v>
          </cell>
          <cell r="AL163">
            <v>0</v>
          </cell>
          <cell r="AM163">
            <v>3</v>
          </cell>
        </row>
        <row r="164">
          <cell r="I164" t="str">
            <v>GRJ</v>
          </cell>
          <cell r="J164">
            <v>26581</v>
          </cell>
          <cell r="K164">
            <v>0</v>
          </cell>
          <cell r="L164">
            <v>26581</v>
          </cell>
          <cell r="M164"/>
          <cell r="N164">
            <v>26581</v>
          </cell>
          <cell r="O164">
            <v>0</v>
          </cell>
          <cell r="P164">
            <v>747848</v>
          </cell>
          <cell r="Q164">
            <v>747848</v>
          </cell>
          <cell r="R164">
            <v>0</v>
          </cell>
          <cell r="S164">
            <v>747848</v>
          </cell>
          <cell r="T164">
            <v>0</v>
          </cell>
          <cell r="U164">
            <v>188</v>
          </cell>
          <cell r="V164">
            <v>188</v>
          </cell>
          <cell r="W164">
            <v>0</v>
          </cell>
          <cell r="X164">
            <v>188</v>
          </cell>
          <cell r="Y164">
            <v>19846</v>
          </cell>
          <cell r="Z164">
            <v>0</v>
          </cell>
          <cell r="AA164">
            <v>19846</v>
          </cell>
          <cell r="AB164"/>
          <cell r="AC164">
            <v>19846</v>
          </cell>
          <cell r="AD164">
            <v>0</v>
          </cell>
          <cell r="AE164">
            <v>539636</v>
          </cell>
          <cell r="AF164">
            <v>539636</v>
          </cell>
          <cell r="AG164">
            <v>0</v>
          </cell>
          <cell r="AH164">
            <v>539636</v>
          </cell>
          <cell r="AI164">
            <v>0</v>
          </cell>
          <cell r="AJ164">
            <v>85</v>
          </cell>
          <cell r="AK164">
            <v>85</v>
          </cell>
          <cell r="AL164">
            <v>0</v>
          </cell>
          <cell r="AM164">
            <v>85</v>
          </cell>
        </row>
        <row r="165">
          <cell r="I165" t="str">
            <v>JNB</v>
          </cell>
          <cell r="J165">
            <v>146988</v>
          </cell>
          <cell r="K165">
            <v>8232</v>
          </cell>
          <cell r="L165">
            <v>155220</v>
          </cell>
          <cell r="M165">
            <v>19404</v>
          </cell>
          <cell r="N165">
            <v>174624</v>
          </cell>
          <cell r="O165">
            <v>5971252</v>
          </cell>
          <cell r="P165">
            <v>8750713</v>
          </cell>
          <cell r="Q165">
            <v>14721965</v>
          </cell>
          <cell r="R165">
            <v>67813</v>
          </cell>
          <cell r="S165">
            <v>14789778</v>
          </cell>
          <cell r="T165">
            <v>299745</v>
          </cell>
          <cell r="U165">
            <v>42355</v>
          </cell>
          <cell r="V165">
            <v>342100</v>
          </cell>
          <cell r="W165">
            <v>2104</v>
          </cell>
          <cell r="X165">
            <v>344204</v>
          </cell>
          <cell r="Y165">
            <v>102830</v>
          </cell>
          <cell r="Z165">
            <v>11283</v>
          </cell>
          <cell r="AA165">
            <v>114113</v>
          </cell>
          <cell r="AB165">
            <v>13878</v>
          </cell>
          <cell r="AC165">
            <v>127991</v>
          </cell>
          <cell r="AD165">
            <v>2191480</v>
          </cell>
          <cell r="AE165">
            <v>6010040</v>
          </cell>
          <cell r="AF165">
            <v>8201520</v>
          </cell>
          <cell r="AG165">
            <v>2385</v>
          </cell>
          <cell r="AH165">
            <v>8203905</v>
          </cell>
          <cell r="AI165">
            <v>281438</v>
          </cell>
          <cell r="AJ165">
            <v>19172</v>
          </cell>
          <cell r="AK165">
            <v>300609</v>
          </cell>
          <cell r="AL165">
            <v>3409</v>
          </cell>
          <cell r="AM165">
            <v>304018</v>
          </cell>
        </row>
        <row r="166">
          <cell r="I166" t="str">
            <v>KIM</v>
          </cell>
          <cell r="J166">
            <v>8876</v>
          </cell>
          <cell r="K166">
            <v>0</v>
          </cell>
          <cell r="L166">
            <v>8876</v>
          </cell>
          <cell r="M166"/>
          <cell r="N166">
            <v>8876</v>
          </cell>
          <cell r="O166">
            <v>0</v>
          </cell>
          <cell r="P166">
            <v>131460</v>
          </cell>
          <cell r="Q166">
            <v>131460</v>
          </cell>
          <cell r="R166">
            <v>0</v>
          </cell>
          <cell r="S166">
            <v>131460</v>
          </cell>
          <cell r="T166">
            <v>0</v>
          </cell>
          <cell r="U166">
            <v>64</v>
          </cell>
          <cell r="V166">
            <v>64</v>
          </cell>
          <cell r="W166">
            <v>0</v>
          </cell>
          <cell r="X166">
            <v>64</v>
          </cell>
          <cell r="Y166">
            <v>8133</v>
          </cell>
          <cell r="Z166">
            <v>0</v>
          </cell>
          <cell r="AA166">
            <v>8133</v>
          </cell>
          <cell r="AB166"/>
          <cell r="AC166">
            <v>8133</v>
          </cell>
          <cell r="AD166">
            <v>0</v>
          </cell>
          <cell r="AE166">
            <v>80952</v>
          </cell>
          <cell r="AF166">
            <v>80952</v>
          </cell>
          <cell r="AG166">
            <v>0</v>
          </cell>
          <cell r="AH166">
            <v>80952</v>
          </cell>
          <cell r="AI166">
            <v>0</v>
          </cell>
          <cell r="AJ166">
            <v>65</v>
          </cell>
          <cell r="AK166">
            <v>65</v>
          </cell>
          <cell r="AL166">
            <v>0</v>
          </cell>
          <cell r="AM166">
            <v>65</v>
          </cell>
        </row>
        <row r="167">
          <cell r="I167" t="str">
            <v>MQP</v>
          </cell>
          <cell r="J167">
            <v>14447</v>
          </cell>
          <cell r="K167"/>
          <cell r="L167">
            <v>14447</v>
          </cell>
          <cell r="M167"/>
          <cell r="N167">
            <v>14447</v>
          </cell>
          <cell r="O167">
            <v>20695</v>
          </cell>
          <cell r="P167">
            <v>167895</v>
          </cell>
          <cell r="Q167">
            <v>188590</v>
          </cell>
          <cell r="R167"/>
          <cell r="S167">
            <v>188590</v>
          </cell>
          <cell r="T167"/>
          <cell r="U167"/>
          <cell r="V167"/>
          <cell r="W167"/>
          <cell r="X167"/>
          <cell r="Y167">
            <v>9160</v>
          </cell>
          <cell r="Z167"/>
          <cell r="AA167">
            <v>9160</v>
          </cell>
          <cell r="AB167"/>
          <cell r="AC167">
            <v>9160</v>
          </cell>
          <cell r="AD167">
            <v>4820</v>
          </cell>
          <cell r="AE167">
            <v>77534</v>
          </cell>
          <cell r="AF167">
            <v>82354</v>
          </cell>
          <cell r="AG167"/>
          <cell r="AH167">
            <v>82354</v>
          </cell>
          <cell r="AI167"/>
          <cell r="AJ167"/>
          <cell r="AK167"/>
          <cell r="AL167"/>
          <cell r="AM167"/>
        </row>
        <row r="168">
          <cell r="I168" t="str">
            <v>PLZ</v>
          </cell>
          <cell r="J168">
            <v>43107</v>
          </cell>
          <cell r="K168">
            <v>1106</v>
          </cell>
          <cell r="L168">
            <v>44213</v>
          </cell>
          <cell r="M168"/>
          <cell r="N168">
            <v>44213</v>
          </cell>
          <cell r="O168">
            <v>83</v>
          </cell>
          <cell r="P168">
            <v>1149741</v>
          </cell>
          <cell r="Q168">
            <v>1149824</v>
          </cell>
          <cell r="R168"/>
          <cell r="S168">
            <v>1149824</v>
          </cell>
          <cell r="T168">
            <v>0</v>
          </cell>
          <cell r="U168">
            <v>9411</v>
          </cell>
          <cell r="V168">
            <v>9411</v>
          </cell>
          <cell r="W168">
            <v>0</v>
          </cell>
          <cell r="X168">
            <v>9411</v>
          </cell>
          <cell r="Y168">
            <v>36961</v>
          </cell>
          <cell r="Z168">
            <v>1238</v>
          </cell>
          <cell r="AA168">
            <v>38199</v>
          </cell>
          <cell r="AB168"/>
          <cell r="AC168">
            <v>38199</v>
          </cell>
          <cell r="AD168">
            <v>0</v>
          </cell>
          <cell r="AE168">
            <v>800056</v>
          </cell>
          <cell r="AF168">
            <v>800056</v>
          </cell>
          <cell r="AG168"/>
          <cell r="AH168">
            <v>800056</v>
          </cell>
          <cell r="AI168">
            <v>0</v>
          </cell>
          <cell r="AJ168">
            <v>10271</v>
          </cell>
          <cell r="AK168">
            <v>10271</v>
          </cell>
          <cell r="AL168">
            <v>0</v>
          </cell>
          <cell r="AM168">
            <v>10271</v>
          </cell>
        </row>
        <row r="169">
          <cell r="I169" t="str">
            <v>UTN</v>
          </cell>
          <cell r="J169">
            <v>5444</v>
          </cell>
          <cell r="K169">
            <v>14</v>
          </cell>
          <cell r="L169">
            <v>5458</v>
          </cell>
          <cell r="M169"/>
          <cell r="N169">
            <v>5458</v>
          </cell>
          <cell r="O169">
            <v>403</v>
          </cell>
          <cell r="P169">
            <v>45589</v>
          </cell>
          <cell r="Q169">
            <v>45992</v>
          </cell>
          <cell r="R169"/>
          <cell r="S169">
            <v>45992</v>
          </cell>
          <cell r="T169">
            <v>171</v>
          </cell>
          <cell r="U169">
            <v>19</v>
          </cell>
          <cell r="V169">
            <v>190</v>
          </cell>
          <cell r="W169">
            <v>0</v>
          </cell>
          <cell r="X169">
            <v>190</v>
          </cell>
          <cell r="Y169">
            <v>4148</v>
          </cell>
          <cell r="Z169">
            <v>0</v>
          </cell>
          <cell r="AA169">
            <v>4148</v>
          </cell>
          <cell r="AB169"/>
          <cell r="AC169">
            <v>4148</v>
          </cell>
          <cell r="AD169">
            <v>30</v>
          </cell>
          <cell r="AE169">
            <v>25464</v>
          </cell>
          <cell r="AF169">
            <v>25494</v>
          </cell>
          <cell r="AG169"/>
          <cell r="AH169">
            <v>25494</v>
          </cell>
          <cell r="AI169">
            <v>0</v>
          </cell>
          <cell r="AJ169">
            <v>12</v>
          </cell>
          <cell r="AK169">
            <v>12</v>
          </cell>
          <cell r="AL169">
            <v>0</v>
          </cell>
          <cell r="AM169">
            <v>12</v>
          </cell>
        </row>
        <row r="170">
          <cell r="I170" t="str">
            <v>ARK</v>
          </cell>
          <cell r="J170">
            <v>22065</v>
          </cell>
          <cell r="K170"/>
          <cell r="L170">
            <v>22065</v>
          </cell>
          <cell r="M170">
            <v>748</v>
          </cell>
          <cell r="N170">
            <v>22813</v>
          </cell>
          <cell r="O170">
            <v>129</v>
          </cell>
          <cell r="P170">
            <v>272126</v>
          </cell>
          <cell r="Q170">
            <v>272255</v>
          </cell>
          <cell r="R170">
            <v>9526</v>
          </cell>
          <cell r="S170">
            <v>281781</v>
          </cell>
          <cell r="T170"/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12912</v>
          </cell>
          <cell r="Z170"/>
          <cell r="AA170">
            <v>12912</v>
          </cell>
          <cell r="AB170">
            <v>1320</v>
          </cell>
          <cell r="AC170">
            <v>14232</v>
          </cell>
          <cell r="AD170">
            <v>87</v>
          </cell>
          <cell r="AE170">
            <v>132479</v>
          </cell>
          <cell r="AF170">
            <v>132566</v>
          </cell>
          <cell r="AG170">
            <v>5692</v>
          </cell>
          <cell r="AH170">
            <v>138258</v>
          </cell>
          <cell r="AI170"/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I171" t="str">
            <v>BKZ</v>
          </cell>
          <cell r="J171">
            <v>1418</v>
          </cell>
          <cell r="K171"/>
          <cell r="L171">
            <v>1418</v>
          </cell>
          <cell r="M171">
            <v>46</v>
          </cell>
          <cell r="N171">
            <v>1464</v>
          </cell>
          <cell r="O171">
            <v>47</v>
          </cell>
          <cell r="P171">
            <v>51648</v>
          </cell>
          <cell r="Q171">
            <v>51695</v>
          </cell>
          <cell r="R171">
            <v>3377</v>
          </cell>
          <cell r="S171">
            <v>55072</v>
          </cell>
          <cell r="T171"/>
          <cell r="U171">
            <v>15</v>
          </cell>
          <cell r="V171">
            <v>15</v>
          </cell>
          <cell r="W171">
            <v>2</v>
          </cell>
          <cell r="X171">
            <v>17</v>
          </cell>
          <cell r="Y171">
            <v>1366</v>
          </cell>
          <cell r="Z171"/>
          <cell r="AA171">
            <v>1366</v>
          </cell>
          <cell r="AB171">
            <v>2</v>
          </cell>
          <cell r="AC171">
            <v>1368</v>
          </cell>
          <cell r="AD171">
            <v>0</v>
          </cell>
          <cell r="AE171">
            <v>47435</v>
          </cell>
          <cell r="AF171">
            <v>47435</v>
          </cell>
          <cell r="AG171">
            <v>489</v>
          </cell>
          <cell r="AH171">
            <v>47924</v>
          </cell>
          <cell r="AI171"/>
          <cell r="AJ171">
            <v>25</v>
          </cell>
          <cell r="AK171">
            <v>25</v>
          </cell>
          <cell r="AL171">
            <v>1</v>
          </cell>
          <cell r="AM171">
            <v>26</v>
          </cell>
        </row>
        <row r="172">
          <cell r="I172" t="str">
            <v>DAR</v>
          </cell>
          <cell r="J172">
            <v>55680</v>
          </cell>
          <cell r="K172">
            <v>262</v>
          </cell>
          <cell r="L172">
            <v>55942</v>
          </cell>
          <cell r="M172">
            <v>295</v>
          </cell>
          <cell r="N172">
            <v>56237</v>
          </cell>
          <cell r="O172">
            <v>1072033</v>
          </cell>
          <cell r="P172">
            <v>1214795</v>
          </cell>
          <cell r="Q172">
            <v>2286828</v>
          </cell>
          <cell r="R172">
            <v>106547</v>
          </cell>
          <cell r="S172">
            <v>2393375</v>
          </cell>
          <cell r="T172">
            <v>22498</v>
          </cell>
          <cell r="U172">
            <v>2526</v>
          </cell>
          <cell r="V172">
            <v>25024</v>
          </cell>
          <cell r="W172">
            <v>188</v>
          </cell>
          <cell r="X172">
            <v>25212</v>
          </cell>
          <cell r="Y172">
            <v>45066</v>
          </cell>
          <cell r="Z172">
            <v>198</v>
          </cell>
          <cell r="AA172">
            <v>45264</v>
          </cell>
          <cell r="AB172">
            <v>311</v>
          </cell>
          <cell r="AC172">
            <v>45575</v>
          </cell>
          <cell r="AD172">
            <v>603750</v>
          </cell>
          <cell r="AE172">
            <v>880715</v>
          </cell>
          <cell r="AF172">
            <v>1484465</v>
          </cell>
          <cell r="AG172">
            <v>63312</v>
          </cell>
          <cell r="AH172">
            <v>1547777</v>
          </cell>
          <cell r="AI172">
            <v>19167</v>
          </cell>
          <cell r="AJ172">
            <v>2167</v>
          </cell>
          <cell r="AK172">
            <v>21334</v>
          </cell>
          <cell r="AL172">
            <v>310</v>
          </cell>
          <cell r="AM172">
            <v>21644</v>
          </cell>
        </row>
        <row r="173">
          <cell r="I173" t="str">
            <v>DOD</v>
          </cell>
          <cell r="J173">
            <v>5297</v>
          </cell>
          <cell r="K173"/>
          <cell r="L173">
            <v>5297</v>
          </cell>
          <cell r="M173">
            <v>632</v>
          </cell>
          <cell r="N173">
            <v>5929</v>
          </cell>
          <cell r="O173">
            <v>227</v>
          </cell>
          <cell r="P173">
            <v>177609</v>
          </cell>
          <cell r="Q173">
            <v>177836</v>
          </cell>
          <cell r="R173">
            <v>5117</v>
          </cell>
          <cell r="S173">
            <v>182953</v>
          </cell>
          <cell r="T173">
            <v>0</v>
          </cell>
          <cell r="U173">
            <v>657</v>
          </cell>
          <cell r="V173">
            <v>657</v>
          </cell>
          <cell r="W173">
            <v>0</v>
          </cell>
          <cell r="X173">
            <v>657</v>
          </cell>
          <cell r="Y173">
            <v>3900</v>
          </cell>
          <cell r="Z173"/>
          <cell r="AA173">
            <v>3900</v>
          </cell>
          <cell r="AB173">
            <v>431</v>
          </cell>
          <cell r="AC173">
            <v>4331</v>
          </cell>
          <cell r="AD173">
            <v>41</v>
          </cell>
          <cell r="AE173">
            <v>116590</v>
          </cell>
          <cell r="AF173">
            <v>116631</v>
          </cell>
          <cell r="AG173">
            <v>915</v>
          </cell>
          <cell r="AH173">
            <v>117546</v>
          </cell>
          <cell r="AI173">
            <v>0</v>
          </cell>
          <cell r="AJ173">
            <v>871</v>
          </cell>
          <cell r="AK173">
            <v>871</v>
          </cell>
          <cell r="AL173">
            <v>0</v>
          </cell>
          <cell r="AM173">
            <v>871</v>
          </cell>
        </row>
        <row r="174">
          <cell r="I174" t="str">
            <v>TKQ</v>
          </cell>
          <cell r="J174">
            <v>1099</v>
          </cell>
          <cell r="K174">
            <v>0</v>
          </cell>
          <cell r="L174">
            <v>1099</v>
          </cell>
          <cell r="M174">
            <v>24</v>
          </cell>
          <cell r="N174">
            <v>1123</v>
          </cell>
          <cell r="O174">
            <v>197</v>
          </cell>
          <cell r="P174">
            <v>35414</v>
          </cell>
          <cell r="Q174">
            <v>35611</v>
          </cell>
          <cell r="R174">
            <v>6371</v>
          </cell>
          <cell r="S174">
            <v>41982</v>
          </cell>
          <cell r="T174">
            <v>0</v>
          </cell>
          <cell r="U174">
            <v>55</v>
          </cell>
          <cell r="V174">
            <v>55</v>
          </cell>
          <cell r="W174">
            <v>2</v>
          </cell>
          <cell r="X174">
            <v>57</v>
          </cell>
          <cell r="Y174">
            <v>915</v>
          </cell>
          <cell r="Z174">
            <v>0</v>
          </cell>
          <cell r="AA174">
            <v>915</v>
          </cell>
          <cell r="AB174">
            <v>16</v>
          </cell>
          <cell r="AC174">
            <v>931</v>
          </cell>
          <cell r="AD174">
            <v>175</v>
          </cell>
          <cell r="AE174">
            <v>30643</v>
          </cell>
          <cell r="AF174">
            <v>30818</v>
          </cell>
          <cell r="AG174">
            <v>992</v>
          </cell>
          <cell r="AH174">
            <v>31810</v>
          </cell>
          <cell r="AI174">
            <v>0</v>
          </cell>
          <cell r="AJ174">
            <v>94</v>
          </cell>
          <cell r="AK174">
            <v>94</v>
          </cell>
          <cell r="AL174">
            <v>0</v>
          </cell>
          <cell r="AM174">
            <v>94</v>
          </cell>
        </row>
        <row r="175">
          <cell r="I175" t="str">
            <v>MFA</v>
          </cell>
          <cell r="J175">
            <v>2571</v>
          </cell>
          <cell r="K175"/>
          <cell r="L175">
            <v>2571</v>
          </cell>
          <cell r="M175">
            <v>75</v>
          </cell>
          <cell r="N175">
            <v>2646</v>
          </cell>
          <cell r="O175"/>
          <cell r="P175">
            <v>20398</v>
          </cell>
          <cell r="Q175">
            <v>20398</v>
          </cell>
          <cell r="R175">
            <v>548</v>
          </cell>
          <cell r="S175">
            <v>20946</v>
          </cell>
          <cell r="T175"/>
          <cell r="U175">
            <v>171</v>
          </cell>
          <cell r="V175">
            <v>171</v>
          </cell>
          <cell r="W175">
            <v>0</v>
          </cell>
          <cell r="X175">
            <v>171</v>
          </cell>
          <cell r="Y175">
            <v>2088</v>
          </cell>
          <cell r="Z175"/>
          <cell r="AA175">
            <v>2088</v>
          </cell>
          <cell r="AB175">
            <v>80</v>
          </cell>
          <cell r="AC175">
            <v>2168</v>
          </cell>
          <cell r="AD175"/>
          <cell r="AE175">
            <v>16125</v>
          </cell>
          <cell r="AF175">
            <v>16125</v>
          </cell>
          <cell r="AG175">
            <v>167</v>
          </cell>
          <cell r="AH175">
            <v>16292</v>
          </cell>
          <cell r="AI175"/>
          <cell r="AJ175">
            <v>97</v>
          </cell>
          <cell r="AK175">
            <v>97</v>
          </cell>
          <cell r="AL175">
            <v>0</v>
          </cell>
          <cell r="AM175">
            <v>97</v>
          </cell>
        </row>
        <row r="176">
          <cell r="I176" t="str">
            <v>LKY</v>
          </cell>
          <cell r="J176">
            <v>8358</v>
          </cell>
          <cell r="K176"/>
          <cell r="L176">
            <v>8358</v>
          </cell>
          <cell r="M176">
            <v>120</v>
          </cell>
          <cell r="N176">
            <v>8478</v>
          </cell>
          <cell r="O176"/>
          <cell r="P176">
            <v>29081</v>
          </cell>
          <cell r="Q176">
            <v>29081</v>
          </cell>
          <cell r="R176">
            <v>11743</v>
          </cell>
          <cell r="S176">
            <v>40824</v>
          </cell>
          <cell r="T176"/>
          <cell r="U176"/>
          <cell r="V176"/>
          <cell r="W176"/>
          <cell r="X176"/>
          <cell r="Y176">
            <v>4650</v>
          </cell>
          <cell r="Z176"/>
          <cell r="AA176">
            <v>4650</v>
          </cell>
          <cell r="AB176">
            <v>54</v>
          </cell>
          <cell r="AC176">
            <v>4704</v>
          </cell>
          <cell r="AD176"/>
          <cell r="AE176">
            <v>12907</v>
          </cell>
          <cell r="AF176">
            <v>12907</v>
          </cell>
          <cell r="AG176">
            <v>7576</v>
          </cell>
          <cell r="AH176">
            <v>20483</v>
          </cell>
          <cell r="AI176"/>
          <cell r="AJ176"/>
          <cell r="AK176"/>
          <cell r="AL176"/>
          <cell r="AM176"/>
        </row>
        <row r="177">
          <cell r="I177" t="str">
            <v>MYW</v>
          </cell>
          <cell r="J177">
            <v>786</v>
          </cell>
          <cell r="K177"/>
          <cell r="L177">
            <v>786</v>
          </cell>
          <cell r="M177">
            <v>108</v>
          </cell>
          <cell r="N177">
            <v>894</v>
          </cell>
          <cell r="O177">
            <v>14</v>
          </cell>
          <cell r="P177">
            <v>21383</v>
          </cell>
          <cell r="Q177">
            <v>21397</v>
          </cell>
          <cell r="R177">
            <v>514</v>
          </cell>
          <cell r="S177">
            <v>21911</v>
          </cell>
          <cell r="T177">
            <v>0</v>
          </cell>
          <cell r="U177">
            <v>172</v>
          </cell>
          <cell r="V177">
            <v>172</v>
          </cell>
          <cell r="W177">
            <v>2</v>
          </cell>
          <cell r="X177">
            <v>174</v>
          </cell>
          <cell r="Y177">
            <v>572</v>
          </cell>
          <cell r="Z177"/>
          <cell r="AA177">
            <v>572</v>
          </cell>
          <cell r="AB177">
            <v>34</v>
          </cell>
          <cell r="AC177">
            <v>606</v>
          </cell>
          <cell r="AD177">
            <v>0</v>
          </cell>
          <cell r="AE177">
            <v>12714</v>
          </cell>
          <cell r="AF177">
            <v>12714</v>
          </cell>
          <cell r="AG177">
            <v>81</v>
          </cell>
          <cell r="AH177">
            <v>12795</v>
          </cell>
          <cell r="AI177">
            <v>0</v>
          </cell>
          <cell r="AJ177">
            <v>103</v>
          </cell>
          <cell r="AK177">
            <v>103</v>
          </cell>
          <cell r="AL177">
            <v>2</v>
          </cell>
          <cell r="AM177">
            <v>105</v>
          </cell>
        </row>
        <row r="178">
          <cell r="I178" t="str">
            <v>MWZ</v>
          </cell>
          <cell r="J178">
            <v>8787</v>
          </cell>
          <cell r="K178">
            <v>156</v>
          </cell>
          <cell r="L178">
            <v>8943</v>
          </cell>
          <cell r="M178">
            <v>280</v>
          </cell>
          <cell r="N178">
            <v>9223</v>
          </cell>
          <cell r="O178">
            <v>3408</v>
          </cell>
          <cell r="P178">
            <v>320880</v>
          </cell>
          <cell r="Q178">
            <v>324288</v>
          </cell>
          <cell r="R178">
            <v>33166</v>
          </cell>
          <cell r="S178">
            <v>357454</v>
          </cell>
          <cell r="T178">
            <v>1068</v>
          </cell>
          <cell r="U178">
            <v>406</v>
          </cell>
          <cell r="V178">
            <v>1473</v>
          </cell>
          <cell r="W178">
            <v>24</v>
          </cell>
          <cell r="X178">
            <v>1497</v>
          </cell>
          <cell r="Y178">
            <v>8673</v>
          </cell>
          <cell r="Z178">
            <v>162</v>
          </cell>
          <cell r="AA178">
            <v>8835</v>
          </cell>
          <cell r="AB178">
            <v>338</v>
          </cell>
          <cell r="AC178">
            <v>9173</v>
          </cell>
          <cell r="AD178">
            <v>1779</v>
          </cell>
          <cell r="AE178">
            <v>275610</v>
          </cell>
          <cell r="AF178">
            <v>277389</v>
          </cell>
          <cell r="AG178">
            <v>34060</v>
          </cell>
          <cell r="AH178">
            <v>311449</v>
          </cell>
          <cell r="AI178">
            <v>1031</v>
          </cell>
          <cell r="AJ178">
            <v>431</v>
          </cell>
          <cell r="AK178">
            <v>1461</v>
          </cell>
          <cell r="AL178">
            <v>4</v>
          </cell>
          <cell r="AM178">
            <v>1465</v>
          </cell>
        </row>
        <row r="179">
          <cell r="I179" t="str">
            <v>TGT</v>
          </cell>
          <cell r="J179">
            <v>1769</v>
          </cell>
          <cell r="K179"/>
          <cell r="L179">
            <v>1769</v>
          </cell>
          <cell r="M179">
            <v>206</v>
          </cell>
          <cell r="N179">
            <v>1975</v>
          </cell>
          <cell r="O179">
            <v>10</v>
          </cell>
          <cell r="P179">
            <v>15571</v>
          </cell>
          <cell r="Q179">
            <v>15581</v>
          </cell>
          <cell r="R179">
            <v>22</v>
          </cell>
          <cell r="S179">
            <v>15603</v>
          </cell>
          <cell r="T179"/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1932</v>
          </cell>
          <cell r="Z179"/>
          <cell r="AA179">
            <v>1932</v>
          </cell>
          <cell r="AB179">
            <v>168</v>
          </cell>
          <cell r="AC179">
            <v>2100</v>
          </cell>
          <cell r="AD179">
            <v>0</v>
          </cell>
          <cell r="AE179">
            <v>13600</v>
          </cell>
          <cell r="AF179">
            <v>13600</v>
          </cell>
          <cell r="AG179">
            <v>197</v>
          </cell>
          <cell r="AH179">
            <v>13797</v>
          </cell>
          <cell r="AI179"/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I180" t="str">
            <v>ZNZ</v>
          </cell>
          <cell r="J180">
            <v>49795</v>
          </cell>
          <cell r="K180">
            <v>94</v>
          </cell>
          <cell r="L180">
            <v>49889</v>
          </cell>
          <cell r="M180">
            <v>2329</v>
          </cell>
          <cell r="N180">
            <v>52218</v>
          </cell>
          <cell r="O180">
            <v>975705</v>
          </cell>
          <cell r="P180">
            <v>612069</v>
          </cell>
          <cell r="Q180">
            <v>1587774</v>
          </cell>
          <cell r="R180">
            <v>183160</v>
          </cell>
          <cell r="S180">
            <v>1770934</v>
          </cell>
          <cell r="T180">
            <v>2681</v>
          </cell>
          <cell r="U180">
            <v>48</v>
          </cell>
          <cell r="V180">
            <v>2728</v>
          </cell>
          <cell r="W180">
            <v>0</v>
          </cell>
          <cell r="X180">
            <v>2729</v>
          </cell>
          <cell r="Y180">
            <v>39632</v>
          </cell>
          <cell r="Z180">
            <v>50</v>
          </cell>
          <cell r="AA180">
            <v>39682</v>
          </cell>
          <cell r="AB180">
            <v>1708</v>
          </cell>
          <cell r="AC180">
            <v>41390</v>
          </cell>
          <cell r="AD180">
            <v>732112</v>
          </cell>
          <cell r="AE180">
            <v>381286</v>
          </cell>
          <cell r="AF180">
            <v>1113398</v>
          </cell>
          <cell r="AG180">
            <v>150434</v>
          </cell>
          <cell r="AH180">
            <v>1263832</v>
          </cell>
          <cell r="AI180">
            <v>2597</v>
          </cell>
          <cell r="AJ180">
            <v>100</v>
          </cell>
          <cell r="AK180">
            <v>2697</v>
          </cell>
          <cell r="AL180">
            <v>0</v>
          </cell>
          <cell r="AM180">
            <v>2697</v>
          </cell>
        </row>
        <row r="181">
          <cell r="I181" t="str">
            <v>LFW</v>
          </cell>
          <cell r="J181">
            <v>11715</v>
          </cell>
          <cell r="K181">
            <v>1361</v>
          </cell>
          <cell r="L181">
            <v>13076</v>
          </cell>
          <cell r="M181">
            <v>1237</v>
          </cell>
          <cell r="N181">
            <v>14313</v>
          </cell>
          <cell r="O181">
            <v>1163592</v>
          </cell>
          <cell r="P181">
            <v>0</v>
          </cell>
          <cell r="Q181">
            <v>1163592</v>
          </cell>
          <cell r="R181">
            <v>67657</v>
          </cell>
          <cell r="S181">
            <v>1231249</v>
          </cell>
          <cell r="T181">
            <v>14517</v>
          </cell>
          <cell r="U181">
            <v>0</v>
          </cell>
          <cell r="V181">
            <v>14517</v>
          </cell>
          <cell r="W181">
            <v>74</v>
          </cell>
          <cell r="X181">
            <v>14591</v>
          </cell>
          <cell r="Y181">
            <v>9531</v>
          </cell>
          <cell r="Z181">
            <v>1388</v>
          </cell>
          <cell r="AA181">
            <v>10919</v>
          </cell>
          <cell r="AB181">
            <v>1276</v>
          </cell>
          <cell r="AC181">
            <v>12195</v>
          </cell>
          <cell r="AD181">
            <v>856651</v>
          </cell>
          <cell r="AE181">
            <v>0</v>
          </cell>
          <cell r="AF181">
            <v>856651</v>
          </cell>
          <cell r="AG181">
            <v>24787</v>
          </cell>
          <cell r="AH181">
            <v>881438</v>
          </cell>
          <cell r="AI181">
            <v>20040</v>
          </cell>
          <cell r="AJ181">
            <v>0</v>
          </cell>
          <cell r="AK181">
            <v>20040</v>
          </cell>
          <cell r="AL181">
            <v>72</v>
          </cell>
          <cell r="AM181">
            <v>20112</v>
          </cell>
        </row>
        <row r="182">
          <cell r="I182" t="str">
            <v>DJE</v>
          </cell>
          <cell r="J182">
            <v>12553</v>
          </cell>
          <cell r="K182"/>
          <cell r="L182">
            <v>12553</v>
          </cell>
          <cell r="M182">
            <v>921</v>
          </cell>
          <cell r="N182">
            <v>13474</v>
          </cell>
          <cell r="O182">
            <v>1372476</v>
          </cell>
          <cell r="P182">
            <v>130530</v>
          </cell>
          <cell r="Q182">
            <v>1503006</v>
          </cell>
          <cell r="R182">
            <v>25927</v>
          </cell>
          <cell r="S182">
            <v>1528933</v>
          </cell>
          <cell r="T182">
            <v>0</v>
          </cell>
          <cell r="U182"/>
          <cell r="V182">
            <v>0</v>
          </cell>
          <cell r="W182"/>
          <cell r="X182">
            <v>0</v>
          </cell>
          <cell r="Y182">
            <v>7141</v>
          </cell>
          <cell r="Z182"/>
          <cell r="AA182">
            <v>7141</v>
          </cell>
          <cell r="AB182">
            <v>601</v>
          </cell>
          <cell r="AC182">
            <v>7742</v>
          </cell>
          <cell r="AD182">
            <v>537667</v>
          </cell>
          <cell r="AE182">
            <v>106416</v>
          </cell>
          <cell r="AF182">
            <v>644083</v>
          </cell>
          <cell r="AG182">
            <v>20823</v>
          </cell>
          <cell r="AH182">
            <v>664906</v>
          </cell>
          <cell r="AI182">
            <v>0</v>
          </cell>
          <cell r="AJ182"/>
          <cell r="AK182">
            <v>0</v>
          </cell>
          <cell r="AL182"/>
          <cell r="AM182">
            <v>0</v>
          </cell>
        </row>
        <row r="183">
          <cell r="I183" t="str">
            <v>NBE</v>
          </cell>
          <cell r="J183">
            <v>3068</v>
          </cell>
          <cell r="K183"/>
          <cell r="L183">
            <v>3068</v>
          </cell>
          <cell r="M183">
            <v>921</v>
          </cell>
          <cell r="N183">
            <v>3989</v>
          </cell>
          <cell r="O183">
            <v>453986</v>
          </cell>
          <cell r="P183">
            <v>0</v>
          </cell>
          <cell r="Q183">
            <v>453986</v>
          </cell>
          <cell r="R183">
            <v>7397</v>
          </cell>
          <cell r="S183">
            <v>461383</v>
          </cell>
          <cell r="T183"/>
          <cell r="U183"/>
          <cell r="V183"/>
          <cell r="W183"/>
          <cell r="X183"/>
          <cell r="Y183">
            <v>588</v>
          </cell>
          <cell r="Z183"/>
          <cell r="AA183">
            <v>588</v>
          </cell>
          <cell r="AB183">
            <v>570</v>
          </cell>
          <cell r="AC183">
            <v>1158</v>
          </cell>
          <cell r="AD183">
            <v>100086</v>
          </cell>
          <cell r="AE183">
            <v>0</v>
          </cell>
          <cell r="AF183">
            <v>100086</v>
          </cell>
          <cell r="AG183">
            <v>1728</v>
          </cell>
          <cell r="AH183">
            <v>101814</v>
          </cell>
          <cell r="AI183"/>
          <cell r="AJ183"/>
          <cell r="AK183"/>
          <cell r="AL183"/>
          <cell r="AM183"/>
        </row>
        <row r="184">
          <cell r="I184" t="str">
            <v>GAE</v>
          </cell>
          <cell r="J184">
            <v>186</v>
          </cell>
          <cell r="K184"/>
          <cell r="L184">
            <v>186</v>
          </cell>
          <cell r="M184">
            <v>5714</v>
          </cell>
          <cell r="N184">
            <v>5900</v>
          </cell>
          <cell r="O184">
            <v>172</v>
          </cell>
          <cell r="P184">
            <v>3768</v>
          </cell>
          <cell r="Q184">
            <v>3940</v>
          </cell>
          <cell r="R184">
            <v>2020</v>
          </cell>
          <cell r="S184">
            <v>5960</v>
          </cell>
          <cell r="T184"/>
          <cell r="U184"/>
          <cell r="V184"/>
          <cell r="W184"/>
          <cell r="X184"/>
          <cell r="Y184">
            <v>206</v>
          </cell>
          <cell r="Z184"/>
          <cell r="AA184">
            <v>206</v>
          </cell>
          <cell r="AB184">
            <v>8021</v>
          </cell>
          <cell r="AC184">
            <v>8227</v>
          </cell>
          <cell r="AD184">
            <v>177</v>
          </cell>
          <cell r="AE184">
            <v>4374</v>
          </cell>
          <cell r="AF184">
            <v>4551</v>
          </cell>
          <cell r="AG184">
            <v>1854</v>
          </cell>
          <cell r="AH184">
            <v>6405</v>
          </cell>
          <cell r="AI184"/>
          <cell r="AJ184"/>
          <cell r="AK184"/>
          <cell r="AL184"/>
          <cell r="AM184"/>
        </row>
        <row r="185">
          <cell r="I185" t="str">
            <v>GAF</v>
          </cell>
          <cell r="J185">
            <v>4</v>
          </cell>
          <cell r="K185"/>
          <cell r="L185">
            <v>4</v>
          </cell>
          <cell r="M185">
            <v>2036</v>
          </cell>
          <cell r="N185">
            <v>2040</v>
          </cell>
          <cell r="O185">
            <v>0</v>
          </cell>
          <cell r="P185">
            <v>94</v>
          </cell>
          <cell r="Q185">
            <v>94</v>
          </cell>
          <cell r="R185">
            <v>48</v>
          </cell>
          <cell r="S185">
            <v>142</v>
          </cell>
          <cell r="T185"/>
          <cell r="U185"/>
          <cell r="V185"/>
          <cell r="W185"/>
          <cell r="X185"/>
          <cell r="Y185">
            <v>48</v>
          </cell>
          <cell r="Z185"/>
          <cell r="AA185">
            <v>48</v>
          </cell>
          <cell r="AB185">
            <v>2126</v>
          </cell>
          <cell r="AC185">
            <v>2174</v>
          </cell>
          <cell r="AD185">
            <v>70</v>
          </cell>
          <cell r="AE185">
            <v>565</v>
          </cell>
          <cell r="AF185">
            <v>635</v>
          </cell>
          <cell r="AG185">
            <v>778</v>
          </cell>
          <cell r="AH185">
            <v>1413</v>
          </cell>
          <cell r="AI185"/>
          <cell r="AJ185"/>
          <cell r="AK185"/>
          <cell r="AL185"/>
          <cell r="AM185"/>
        </row>
        <row r="186">
          <cell r="I186" t="str">
            <v>MIR</v>
          </cell>
          <cell r="J186">
            <v>7427</v>
          </cell>
          <cell r="K186"/>
          <cell r="L186">
            <v>7427</v>
          </cell>
          <cell r="M186">
            <v>3956</v>
          </cell>
          <cell r="N186">
            <v>11383</v>
          </cell>
          <cell r="O186">
            <v>1008118</v>
          </cell>
          <cell r="P186">
            <v>1654</v>
          </cell>
          <cell r="Q186">
            <v>1009772</v>
          </cell>
          <cell r="R186">
            <v>14401</v>
          </cell>
          <cell r="S186">
            <v>1024173</v>
          </cell>
          <cell r="T186">
            <v>7</v>
          </cell>
          <cell r="U186">
            <v>0</v>
          </cell>
          <cell r="V186">
            <v>7</v>
          </cell>
          <cell r="W186"/>
          <cell r="X186">
            <v>7</v>
          </cell>
          <cell r="Y186">
            <v>4065</v>
          </cell>
          <cell r="Z186"/>
          <cell r="AA186">
            <v>4065</v>
          </cell>
          <cell r="AB186">
            <v>3967</v>
          </cell>
          <cell r="AC186">
            <v>8032</v>
          </cell>
          <cell r="AD186">
            <v>410103</v>
          </cell>
          <cell r="AE186">
            <v>2263</v>
          </cell>
          <cell r="AF186">
            <v>412366</v>
          </cell>
          <cell r="AG186">
            <v>16282</v>
          </cell>
          <cell r="AH186">
            <v>428648</v>
          </cell>
          <cell r="AI186">
            <v>4</v>
          </cell>
          <cell r="AJ186">
            <v>0</v>
          </cell>
          <cell r="AK186">
            <v>4</v>
          </cell>
          <cell r="AL186"/>
          <cell r="AM186">
            <v>4</v>
          </cell>
        </row>
        <row r="187">
          <cell r="I187" t="str">
            <v>SFA</v>
          </cell>
          <cell r="J187">
            <v>4001</v>
          </cell>
          <cell r="K187"/>
          <cell r="L187">
            <v>4001</v>
          </cell>
          <cell r="M187">
            <v>3322</v>
          </cell>
          <cell r="N187">
            <v>7323</v>
          </cell>
          <cell r="O187">
            <v>94074</v>
          </cell>
          <cell r="P187">
            <v>22699</v>
          </cell>
          <cell r="Q187">
            <v>116773</v>
          </cell>
          <cell r="R187">
            <v>1208</v>
          </cell>
          <cell r="S187">
            <v>117981</v>
          </cell>
          <cell r="T187">
            <v>0</v>
          </cell>
          <cell r="U187">
            <v>0</v>
          </cell>
          <cell r="V187">
            <v>0</v>
          </cell>
          <cell r="W187"/>
          <cell r="X187">
            <v>0</v>
          </cell>
          <cell r="Y187">
            <v>2612</v>
          </cell>
          <cell r="Z187"/>
          <cell r="AA187">
            <v>2612</v>
          </cell>
          <cell r="AB187">
            <v>3900</v>
          </cell>
          <cell r="AC187">
            <v>6512</v>
          </cell>
          <cell r="AD187">
            <v>33402</v>
          </cell>
          <cell r="AE187">
            <v>14832</v>
          </cell>
          <cell r="AF187">
            <v>48234</v>
          </cell>
          <cell r="AG187">
            <v>1132</v>
          </cell>
          <cell r="AH187">
            <v>49366</v>
          </cell>
          <cell r="AI187">
            <v>1</v>
          </cell>
          <cell r="AJ187">
            <v>0</v>
          </cell>
          <cell r="AK187">
            <v>1</v>
          </cell>
          <cell r="AL187"/>
          <cell r="AM187">
            <v>1</v>
          </cell>
        </row>
        <row r="188">
          <cell r="I188" t="str">
            <v>TBJ</v>
          </cell>
          <cell r="J188">
            <v>280</v>
          </cell>
          <cell r="K188"/>
          <cell r="L188">
            <v>280</v>
          </cell>
          <cell r="M188">
            <v>243</v>
          </cell>
          <cell r="N188">
            <v>523</v>
          </cell>
          <cell r="O188">
            <v>2939</v>
          </cell>
          <cell r="P188">
            <v>0</v>
          </cell>
          <cell r="Q188">
            <v>2939</v>
          </cell>
          <cell r="R188">
            <v>5292</v>
          </cell>
          <cell r="S188">
            <v>8231</v>
          </cell>
          <cell r="T188">
            <v>0</v>
          </cell>
          <cell r="U188">
            <v>0</v>
          </cell>
          <cell r="V188">
            <v>0</v>
          </cell>
          <cell r="W188"/>
          <cell r="X188">
            <v>0</v>
          </cell>
          <cell r="Y188">
            <v>138</v>
          </cell>
          <cell r="Z188"/>
          <cell r="AA188">
            <v>138</v>
          </cell>
          <cell r="AB188">
            <v>240</v>
          </cell>
          <cell r="AC188">
            <v>378</v>
          </cell>
          <cell r="AD188">
            <v>2039</v>
          </cell>
          <cell r="AE188">
            <v>100</v>
          </cell>
          <cell r="AF188">
            <v>2139</v>
          </cell>
          <cell r="AG188">
            <v>1808</v>
          </cell>
          <cell r="AH188">
            <v>3947</v>
          </cell>
          <cell r="AI188">
            <v>0</v>
          </cell>
          <cell r="AJ188">
            <v>0</v>
          </cell>
          <cell r="AK188">
            <v>0</v>
          </cell>
          <cell r="AL188"/>
          <cell r="AM188">
            <v>0</v>
          </cell>
        </row>
        <row r="189">
          <cell r="I189" t="str">
            <v>TOE</v>
          </cell>
          <cell r="J189">
            <v>350</v>
          </cell>
          <cell r="K189"/>
          <cell r="L189">
            <v>350</v>
          </cell>
          <cell r="M189">
            <v>648</v>
          </cell>
          <cell r="N189">
            <v>998</v>
          </cell>
          <cell r="O189">
            <v>943</v>
          </cell>
          <cell r="P189">
            <v>15503</v>
          </cell>
          <cell r="Q189">
            <v>16446</v>
          </cell>
          <cell r="R189">
            <v>666</v>
          </cell>
          <cell r="S189">
            <v>17112</v>
          </cell>
          <cell r="T189"/>
          <cell r="U189"/>
          <cell r="V189"/>
          <cell r="W189"/>
          <cell r="X189"/>
          <cell r="Y189">
            <v>202</v>
          </cell>
          <cell r="Z189"/>
          <cell r="AA189">
            <v>202</v>
          </cell>
          <cell r="AB189">
            <v>568</v>
          </cell>
          <cell r="AC189">
            <v>770</v>
          </cell>
          <cell r="AD189">
            <v>0</v>
          </cell>
          <cell r="AE189">
            <v>8390</v>
          </cell>
          <cell r="AF189">
            <v>8390</v>
          </cell>
          <cell r="AG189">
            <v>629</v>
          </cell>
          <cell r="AH189">
            <v>9019</v>
          </cell>
          <cell r="AI189"/>
          <cell r="AJ189"/>
          <cell r="AK189"/>
          <cell r="AL189"/>
          <cell r="AM189"/>
        </row>
        <row r="190">
          <cell r="I190" t="str">
            <v>TUN</v>
          </cell>
          <cell r="J190">
            <v>45275</v>
          </cell>
          <cell r="K190">
            <v>1474</v>
          </cell>
          <cell r="L190">
            <v>46749</v>
          </cell>
          <cell r="M190">
            <v>9036</v>
          </cell>
          <cell r="N190">
            <v>55785</v>
          </cell>
          <cell r="O190">
            <v>5346870</v>
          </cell>
          <cell r="P190">
            <v>175141</v>
          </cell>
          <cell r="Q190">
            <v>5522011</v>
          </cell>
          <cell r="R190">
            <v>15240</v>
          </cell>
          <cell r="S190">
            <v>5537251</v>
          </cell>
          <cell r="T190">
            <v>20727</v>
          </cell>
          <cell r="U190">
            <v>0</v>
          </cell>
          <cell r="V190">
            <v>20727</v>
          </cell>
          <cell r="W190">
            <v>0</v>
          </cell>
          <cell r="X190">
            <v>20727</v>
          </cell>
          <cell r="Y190">
            <v>26316</v>
          </cell>
          <cell r="Z190">
            <v>1752</v>
          </cell>
          <cell r="AA190">
            <v>28068</v>
          </cell>
          <cell r="AB190">
            <v>11257</v>
          </cell>
          <cell r="AC190">
            <v>39325</v>
          </cell>
          <cell r="AD190">
            <v>2555570</v>
          </cell>
          <cell r="AE190">
            <v>122427</v>
          </cell>
          <cell r="AF190">
            <v>2677997</v>
          </cell>
          <cell r="AG190">
            <v>33063</v>
          </cell>
          <cell r="AH190">
            <v>2711060</v>
          </cell>
          <cell r="AI190">
            <v>26063</v>
          </cell>
          <cell r="AJ190">
            <v>5</v>
          </cell>
          <cell r="AK190">
            <v>26068</v>
          </cell>
          <cell r="AL190">
            <v>369</v>
          </cell>
          <cell r="AM190">
            <v>26437</v>
          </cell>
        </row>
        <row r="191">
          <cell r="I191" t="str">
            <v>EBB</v>
          </cell>
          <cell r="J191">
            <v>26922</v>
          </cell>
          <cell r="K191">
            <v>2061</v>
          </cell>
          <cell r="L191">
            <v>28983</v>
          </cell>
          <cell r="M191">
            <v>5930</v>
          </cell>
          <cell r="N191">
            <v>34913</v>
          </cell>
          <cell r="O191">
            <v>1574405</v>
          </cell>
          <cell r="P191">
            <v>20355</v>
          </cell>
          <cell r="Q191">
            <v>1594760</v>
          </cell>
          <cell r="R191">
            <v>110795</v>
          </cell>
          <cell r="S191">
            <v>1705555</v>
          </cell>
          <cell r="T191">
            <v>61028</v>
          </cell>
          <cell r="U191">
            <v>0</v>
          </cell>
          <cell r="V191">
            <v>61028</v>
          </cell>
          <cell r="W191">
            <v>470</v>
          </cell>
          <cell r="X191">
            <v>61498</v>
          </cell>
          <cell r="Y191">
            <v>19709</v>
          </cell>
          <cell r="Z191">
            <v>1835</v>
          </cell>
          <cell r="AA191">
            <v>21544</v>
          </cell>
          <cell r="AB191">
            <v>6574</v>
          </cell>
          <cell r="AC191">
            <v>28118</v>
          </cell>
          <cell r="AD191">
            <v>942053</v>
          </cell>
          <cell r="AE191">
            <v>8674</v>
          </cell>
          <cell r="AF191">
            <v>950727</v>
          </cell>
          <cell r="AG191">
            <v>79209</v>
          </cell>
          <cell r="AH191">
            <v>1029936</v>
          </cell>
          <cell r="AI191">
            <v>64640</v>
          </cell>
          <cell r="AJ191">
            <v>0</v>
          </cell>
          <cell r="AK191">
            <v>64640</v>
          </cell>
          <cell r="AL191">
            <v>475</v>
          </cell>
          <cell r="AM191">
            <v>65115</v>
          </cell>
        </row>
        <row r="192">
          <cell r="I192" t="str">
            <v>LVI</v>
          </cell>
          <cell r="J192">
            <v>6421</v>
          </cell>
          <cell r="K192"/>
          <cell r="L192">
            <v>6421</v>
          </cell>
          <cell r="M192">
            <v>1243</v>
          </cell>
          <cell r="N192">
            <v>7664</v>
          </cell>
          <cell r="O192">
            <v>65184</v>
          </cell>
          <cell r="P192">
            <v>46065</v>
          </cell>
          <cell r="Q192">
            <v>111249</v>
          </cell>
          <cell r="R192">
            <v>14435</v>
          </cell>
          <cell r="S192">
            <v>125684</v>
          </cell>
          <cell r="T192"/>
          <cell r="U192"/>
          <cell r="V192"/>
          <cell r="W192"/>
          <cell r="X192"/>
          <cell r="Y192">
            <v>2376</v>
          </cell>
          <cell r="Z192"/>
          <cell r="AA192">
            <v>2376</v>
          </cell>
          <cell r="AB192">
            <v>372</v>
          </cell>
          <cell r="AC192">
            <v>2748</v>
          </cell>
          <cell r="AD192">
            <v>16930</v>
          </cell>
          <cell r="AE192">
            <v>14494</v>
          </cell>
          <cell r="AF192">
            <v>31424</v>
          </cell>
          <cell r="AG192">
            <v>9708</v>
          </cell>
          <cell r="AH192">
            <v>41132</v>
          </cell>
          <cell r="AI192"/>
          <cell r="AJ192"/>
          <cell r="AK192"/>
          <cell r="AL192"/>
          <cell r="AM192"/>
        </row>
        <row r="193">
          <cell r="I193" t="str">
            <v>LUN</v>
          </cell>
          <cell r="J193">
            <v>28060</v>
          </cell>
          <cell r="K193">
            <v>738</v>
          </cell>
          <cell r="L193">
            <v>28798</v>
          </cell>
          <cell r="M193">
            <v>5664</v>
          </cell>
          <cell r="N193">
            <v>34462</v>
          </cell>
          <cell r="O193">
            <v>770019</v>
          </cell>
          <cell r="P193">
            <v>211511</v>
          </cell>
          <cell r="Q193">
            <v>981530</v>
          </cell>
          <cell r="R193">
            <v>232010</v>
          </cell>
          <cell r="S193">
            <v>1213540</v>
          </cell>
          <cell r="T193">
            <v>15969</v>
          </cell>
          <cell r="U193">
            <v>0</v>
          </cell>
          <cell r="V193">
            <v>15969</v>
          </cell>
          <cell r="W193">
            <v>273</v>
          </cell>
          <cell r="X193">
            <v>16242</v>
          </cell>
          <cell r="Y193">
            <v>17544</v>
          </cell>
          <cell r="Z193">
            <v>866</v>
          </cell>
          <cell r="AA193">
            <v>18410</v>
          </cell>
          <cell r="AB193">
            <v>4889</v>
          </cell>
          <cell r="AC193">
            <v>23299</v>
          </cell>
          <cell r="AD193">
            <v>377343</v>
          </cell>
          <cell r="AE193">
            <v>92277</v>
          </cell>
          <cell r="AF193">
            <v>469620</v>
          </cell>
          <cell r="AG193">
            <v>95559</v>
          </cell>
          <cell r="AH193">
            <v>565179</v>
          </cell>
          <cell r="AI193">
            <v>17625</v>
          </cell>
          <cell r="AJ193">
            <v>0</v>
          </cell>
          <cell r="AK193">
            <v>17625</v>
          </cell>
          <cell r="AL193">
            <v>96</v>
          </cell>
          <cell r="AM193">
            <v>17721</v>
          </cell>
        </row>
        <row r="194">
          <cell r="I194" t="str">
            <v>MFU</v>
          </cell>
          <cell r="J194">
            <v>2397</v>
          </cell>
          <cell r="K194"/>
          <cell r="L194">
            <v>2397</v>
          </cell>
          <cell r="M194">
            <v>82</v>
          </cell>
          <cell r="N194">
            <v>2479</v>
          </cell>
          <cell r="O194">
            <v>767</v>
          </cell>
          <cell r="P194">
            <v>24057</v>
          </cell>
          <cell r="Q194">
            <v>24824</v>
          </cell>
          <cell r="R194">
            <v>87</v>
          </cell>
          <cell r="S194">
            <v>24911</v>
          </cell>
          <cell r="T194"/>
          <cell r="U194">
            <v>3</v>
          </cell>
          <cell r="V194">
            <v>3</v>
          </cell>
          <cell r="W194">
            <v>0</v>
          </cell>
          <cell r="X194">
            <v>3</v>
          </cell>
          <cell r="Y194">
            <v>1128</v>
          </cell>
          <cell r="Z194"/>
          <cell r="AA194">
            <v>1128</v>
          </cell>
          <cell r="AB194">
            <v>99</v>
          </cell>
          <cell r="AC194">
            <v>1227</v>
          </cell>
          <cell r="AD194">
            <v>202</v>
          </cell>
          <cell r="AE194">
            <v>10540</v>
          </cell>
          <cell r="AF194">
            <v>10742</v>
          </cell>
          <cell r="AG194">
            <v>26</v>
          </cell>
          <cell r="AH194">
            <v>10768</v>
          </cell>
          <cell r="AI194"/>
          <cell r="AJ194">
            <v>2</v>
          </cell>
          <cell r="AK194">
            <v>2</v>
          </cell>
          <cell r="AL194">
            <v>0</v>
          </cell>
          <cell r="AM194">
            <v>2</v>
          </cell>
        </row>
        <row r="195">
          <cell r="I195" t="str">
            <v>NLA</v>
          </cell>
          <cell r="J195">
            <v>6482</v>
          </cell>
          <cell r="K195"/>
          <cell r="L195">
            <v>6482</v>
          </cell>
          <cell r="M195">
            <v>150</v>
          </cell>
          <cell r="N195">
            <v>6632</v>
          </cell>
          <cell r="O195">
            <v>85022</v>
          </cell>
          <cell r="P195">
            <v>100163</v>
          </cell>
          <cell r="Q195">
            <v>185185</v>
          </cell>
          <cell r="R195">
            <v>33978</v>
          </cell>
          <cell r="S195">
            <v>219163</v>
          </cell>
          <cell r="T195">
            <v>139</v>
          </cell>
          <cell r="U195">
            <v>3</v>
          </cell>
          <cell r="V195">
            <v>142</v>
          </cell>
          <cell r="W195"/>
          <cell r="X195">
            <v>142</v>
          </cell>
          <cell r="Y195">
            <v>4134</v>
          </cell>
          <cell r="Z195"/>
          <cell r="AA195">
            <v>4134</v>
          </cell>
          <cell r="AB195">
            <v>205</v>
          </cell>
          <cell r="AC195">
            <v>4339</v>
          </cell>
          <cell r="AD195">
            <v>51730</v>
          </cell>
          <cell r="AE195">
            <v>38814</v>
          </cell>
          <cell r="AF195">
            <v>90544</v>
          </cell>
          <cell r="AG195">
            <v>18868</v>
          </cell>
          <cell r="AH195">
            <v>109412</v>
          </cell>
          <cell r="AI195">
            <v>261</v>
          </cell>
          <cell r="AJ195">
            <v>8</v>
          </cell>
          <cell r="AK195">
            <v>269</v>
          </cell>
          <cell r="AL195"/>
          <cell r="AM195">
            <v>269</v>
          </cell>
        </row>
        <row r="196">
          <cell r="I196" t="str">
            <v>BUQ</v>
          </cell>
          <cell r="J196">
            <v>5534</v>
          </cell>
          <cell r="K196"/>
          <cell r="L196">
            <v>5534</v>
          </cell>
          <cell r="M196"/>
          <cell r="N196">
            <v>5534</v>
          </cell>
          <cell r="O196">
            <v>102573</v>
          </cell>
          <cell r="P196">
            <v>42034</v>
          </cell>
          <cell r="Q196">
            <v>144607</v>
          </cell>
          <cell r="R196">
            <v>0</v>
          </cell>
          <cell r="S196">
            <v>144607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4426</v>
          </cell>
          <cell r="Z196"/>
          <cell r="AA196">
            <v>4426</v>
          </cell>
          <cell r="AB196"/>
          <cell r="AC196">
            <v>4426</v>
          </cell>
          <cell r="AD196">
            <v>57045</v>
          </cell>
          <cell r="AE196">
            <v>21197</v>
          </cell>
          <cell r="AF196">
            <v>78242</v>
          </cell>
          <cell r="AG196">
            <v>0</v>
          </cell>
          <cell r="AH196">
            <v>78242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I197" t="str">
            <v>HRE</v>
          </cell>
          <cell r="J197">
            <v>23015</v>
          </cell>
          <cell r="K197"/>
          <cell r="L197">
            <v>23015</v>
          </cell>
          <cell r="M197"/>
          <cell r="N197">
            <v>23015</v>
          </cell>
          <cell r="O197">
            <v>1036665</v>
          </cell>
          <cell r="P197">
            <v>107956</v>
          </cell>
          <cell r="Q197">
            <v>1144621</v>
          </cell>
          <cell r="R197">
            <v>54275</v>
          </cell>
          <cell r="S197">
            <v>1198896</v>
          </cell>
          <cell r="T197">
            <v>13541</v>
          </cell>
          <cell r="U197">
            <v>40</v>
          </cell>
          <cell r="V197">
            <v>13581</v>
          </cell>
          <cell r="W197">
            <v>90</v>
          </cell>
          <cell r="X197">
            <v>13671</v>
          </cell>
          <cell r="Y197">
            <v>16407</v>
          </cell>
          <cell r="Z197"/>
          <cell r="AA197">
            <v>16407</v>
          </cell>
          <cell r="AB197"/>
          <cell r="AC197">
            <v>16407</v>
          </cell>
          <cell r="AD197">
            <v>525492</v>
          </cell>
          <cell r="AE197">
            <v>53107</v>
          </cell>
          <cell r="AF197">
            <v>578599</v>
          </cell>
          <cell r="AG197">
            <v>38870</v>
          </cell>
          <cell r="AH197">
            <v>617469</v>
          </cell>
          <cell r="AI197">
            <v>11573</v>
          </cell>
          <cell r="AJ197">
            <v>26</v>
          </cell>
          <cell r="AK197">
            <v>11599</v>
          </cell>
          <cell r="AL197">
            <v>76</v>
          </cell>
          <cell r="AM197">
            <v>11675</v>
          </cell>
        </row>
        <row r="198">
          <cell r="I198" t="str">
            <v>VFA</v>
          </cell>
          <cell r="J198">
            <v>11636</v>
          </cell>
          <cell r="K198"/>
          <cell r="L198">
            <v>11636</v>
          </cell>
          <cell r="M198"/>
          <cell r="N198">
            <v>11636</v>
          </cell>
          <cell r="O198">
            <v>156938</v>
          </cell>
          <cell r="P198">
            <v>77633</v>
          </cell>
          <cell r="Q198">
            <v>234571</v>
          </cell>
          <cell r="R198">
            <v>0</v>
          </cell>
          <cell r="S198">
            <v>234571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5494</v>
          </cell>
          <cell r="Z198"/>
          <cell r="AA198">
            <v>5494</v>
          </cell>
          <cell r="AB198"/>
          <cell r="AC198">
            <v>5494</v>
          </cell>
          <cell r="AD198">
            <v>33244</v>
          </cell>
          <cell r="AE198">
            <v>35080</v>
          </cell>
          <cell r="AF198">
            <v>68324</v>
          </cell>
          <cell r="AG198">
            <v>0</v>
          </cell>
          <cell r="AH198">
            <v>68324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I199" t="str">
            <v>PPG</v>
          </cell>
          <cell r="J199">
            <v>1094</v>
          </cell>
          <cell r="K199"/>
          <cell r="L199">
            <v>1094</v>
          </cell>
          <cell r="M199"/>
          <cell r="N199">
            <v>1094</v>
          </cell>
          <cell r="O199">
            <v>4938</v>
          </cell>
          <cell r="P199">
            <v>33328</v>
          </cell>
          <cell r="Q199">
            <v>38266</v>
          </cell>
          <cell r="R199"/>
          <cell r="S199">
            <v>38266</v>
          </cell>
          <cell r="T199"/>
          <cell r="U199">
            <v>1706</v>
          </cell>
          <cell r="V199">
            <v>1706</v>
          </cell>
          <cell r="W199"/>
          <cell r="X199">
            <v>1706</v>
          </cell>
          <cell r="Y199">
            <v>1220</v>
          </cell>
          <cell r="Z199"/>
          <cell r="AA199">
            <v>1220</v>
          </cell>
          <cell r="AB199"/>
          <cell r="AC199">
            <v>1220</v>
          </cell>
          <cell r="AD199">
            <v>2324</v>
          </cell>
          <cell r="AE199">
            <v>9006</v>
          </cell>
          <cell r="AF199">
            <v>11330</v>
          </cell>
          <cell r="AG199"/>
          <cell r="AH199">
            <v>11330</v>
          </cell>
          <cell r="AI199"/>
          <cell r="AJ199">
            <v>1731</v>
          </cell>
          <cell r="AK199">
            <v>1731</v>
          </cell>
          <cell r="AL199"/>
          <cell r="AM199">
            <v>1731</v>
          </cell>
        </row>
        <row r="200">
          <cell r="I200" t="str">
            <v>ADL</v>
          </cell>
          <cell r="J200">
            <v>67120</v>
          </cell>
          <cell r="K200">
            <v>2461</v>
          </cell>
          <cell r="L200">
            <v>69581</v>
          </cell>
          <cell r="M200">
            <v>22137</v>
          </cell>
          <cell r="N200">
            <v>91718</v>
          </cell>
          <cell r="O200">
            <v>410424</v>
          </cell>
          <cell r="P200">
            <v>6248070</v>
          </cell>
          <cell r="Q200">
            <v>6658494</v>
          </cell>
          <cell r="R200">
            <v>140193</v>
          </cell>
          <cell r="S200">
            <v>6798687</v>
          </cell>
          <cell r="T200">
            <v>10463</v>
          </cell>
          <cell r="U200"/>
          <cell r="V200">
            <v>10463</v>
          </cell>
          <cell r="W200">
            <v>4</v>
          </cell>
          <cell r="X200">
            <v>10467</v>
          </cell>
          <cell r="Y200">
            <v>45622</v>
          </cell>
          <cell r="Z200">
            <v>2518</v>
          </cell>
          <cell r="AA200">
            <v>48140</v>
          </cell>
          <cell r="AB200">
            <v>20850</v>
          </cell>
          <cell r="AC200">
            <v>68990</v>
          </cell>
          <cell r="AD200">
            <v>37241</v>
          </cell>
          <cell r="AE200">
            <v>3264637</v>
          </cell>
          <cell r="AF200">
            <v>3301878</v>
          </cell>
          <cell r="AG200">
            <v>6674</v>
          </cell>
          <cell r="AH200">
            <v>3308552</v>
          </cell>
          <cell r="AI200">
            <v>12169</v>
          </cell>
          <cell r="AJ200"/>
          <cell r="AK200">
            <v>12169</v>
          </cell>
          <cell r="AL200">
            <v>0</v>
          </cell>
          <cell r="AM200">
            <v>12169</v>
          </cell>
        </row>
        <row r="201">
          <cell r="I201" t="str">
            <v>ALH</v>
          </cell>
          <cell r="J201"/>
          <cell r="K201"/>
          <cell r="L201">
            <v>1931</v>
          </cell>
          <cell r="M201"/>
          <cell r="N201">
            <v>1931</v>
          </cell>
          <cell r="O201">
            <v>0</v>
          </cell>
          <cell r="P201">
            <v>55417</v>
          </cell>
          <cell r="Q201">
            <v>55417</v>
          </cell>
          <cell r="R201"/>
          <cell r="S201">
            <v>55417</v>
          </cell>
          <cell r="T201"/>
          <cell r="U201"/>
          <cell r="V201"/>
          <cell r="W201"/>
          <cell r="X201"/>
          <cell r="Y201"/>
          <cell r="Z201"/>
          <cell r="AA201">
            <v>1814</v>
          </cell>
          <cell r="AB201"/>
          <cell r="AC201">
            <v>1814</v>
          </cell>
          <cell r="AD201">
            <v>0</v>
          </cell>
          <cell r="AE201">
            <v>48415</v>
          </cell>
          <cell r="AF201">
            <v>48415</v>
          </cell>
          <cell r="AG201"/>
          <cell r="AH201">
            <v>48415</v>
          </cell>
          <cell r="AI201"/>
          <cell r="AJ201"/>
          <cell r="AK201"/>
          <cell r="AL201"/>
          <cell r="AM201"/>
        </row>
        <row r="202">
          <cell r="I202" t="str">
            <v>WOL</v>
          </cell>
          <cell r="J202"/>
          <cell r="K202"/>
          <cell r="L202">
            <v>940</v>
          </cell>
          <cell r="M202"/>
          <cell r="N202">
            <v>940</v>
          </cell>
          <cell r="O202">
            <v>0</v>
          </cell>
          <cell r="P202">
            <v>19529</v>
          </cell>
          <cell r="Q202">
            <v>19529</v>
          </cell>
          <cell r="R202"/>
          <cell r="S202">
            <v>19529</v>
          </cell>
          <cell r="T202"/>
          <cell r="U202"/>
          <cell r="V202"/>
          <cell r="W202"/>
          <cell r="X202"/>
          <cell r="Y202"/>
          <cell r="Z202"/>
          <cell r="AA202">
            <v>623</v>
          </cell>
          <cell r="AB202"/>
          <cell r="AC202">
            <v>623</v>
          </cell>
          <cell r="AD202">
            <v>0</v>
          </cell>
          <cell r="AE202">
            <v>8054</v>
          </cell>
          <cell r="AF202">
            <v>8054</v>
          </cell>
          <cell r="AG202"/>
          <cell r="AH202">
            <v>8054</v>
          </cell>
          <cell r="AI202"/>
          <cell r="AJ202"/>
          <cell r="AK202"/>
          <cell r="AL202"/>
          <cell r="AM202"/>
        </row>
        <row r="203">
          <cell r="I203" t="str">
            <v>ABX</v>
          </cell>
          <cell r="J203"/>
          <cell r="K203"/>
          <cell r="L203">
            <v>6229</v>
          </cell>
          <cell r="M203"/>
          <cell r="N203">
            <v>6229</v>
          </cell>
          <cell r="O203">
            <v>0</v>
          </cell>
          <cell r="P203">
            <v>207953</v>
          </cell>
          <cell r="Q203">
            <v>207953</v>
          </cell>
          <cell r="R203"/>
          <cell r="S203">
            <v>207953</v>
          </cell>
          <cell r="T203"/>
          <cell r="U203"/>
          <cell r="V203"/>
          <cell r="W203"/>
          <cell r="X203"/>
          <cell r="Y203"/>
          <cell r="Z203"/>
          <cell r="AA203">
            <v>3078</v>
          </cell>
          <cell r="AB203"/>
          <cell r="AC203">
            <v>3078</v>
          </cell>
          <cell r="AD203">
            <v>0</v>
          </cell>
          <cell r="AE203">
            <v>74103</v>
          </cell>
          <cell r="AF203">
            <v>74103</v>
          </cell>
          <cell r="AG203"/>
          <cell r="AH203">
            <v>74103</v>
          </cell>
          <cell r="AI203"/>
          <cell r="AJ203"/>
          <cell r="AK203"/>
          <cell r="AL203"/>
          <cell r="AM203"/>
        </row>
        <row r="204">
          <cell r="I204" t="str">
            <v>ASP</v>
          </cell>
          <cell r="J204"/>
          <cell r="K204"/>
          <cell r="L204">
            <v>4579</v>
          </cell>
          <cell r="M204"/>
          <cell r="N204">
            <v>4579</v>
          </cell>
          <cell r="O204">
            <v>0</v>
          </cell>
          <cell r="P204">
            <v>344191</v>
          </cell>
          <cell r="Q204">
            <v>344191</v>
          </cell>
          <cell r="R204"/>
          <cell r="S204">
            <v>344191</v>
          </cell>
          <cell r="T204"/>
          <cell r="U204"/>
          <cell r="V204"/>
          <cell r="W204"/>
          <cell r="X204"/>
          <cell r="Y204"/>
          <cell r="Z204"/>
          <cell r="AA204">
            <v>4645</v>
          </cell>
          <cell r="AB204"/>
          <cell r="AC204">
            <v>4645</v>
          </cell>
          <cell r="AD204">
            <v>0</v>
          </cell>
          <cell r="AE204">
            <v>259548</v>
          </cell>
          <cell r="AF204">
            <v>259548</v>
          </cell>
          <cell r="AG204"/>
          <cell r="AH204">
            <v>259548</v>
          </cell>
          <cell r="AI204"/>
          <cell r="AJ204"/>
          <cell r="AK204"/>
          <cell r="AL204"/>
          <cell r="AM204"/>
        </row>
        <row r="205">
          <cell r="I205" t="str">
            <v>ARM</v>
          </cell>
          <cell r="J205"/>
          <cell r="K205"/>
          <cell r="L205">
            <v>4095</v>
          </cell>
          <cell r="M205"/>
          <cell r="N205">
            <v>4095</v>
          </cell>
          <cell r="O205">
            <v>0</v>
          </cell>
          <cell r="P205">
            <v>98098</v>
          </cell>
          <cell r="Q205">
            <v>98098</v>
          </cell>
          <cell r="R205"/>
          <cell r="S205">
            <v>98098</v>
          </cell>
          <cell r="T205"/>
          <cell r="U205"/>
          <cell r="V205"/>
          <cell r="W205"/>
          <cell r="X205"/>
          <cell r="Y205"/>
          <cell r="Z205"/>
          <cell r="AA205">
            <v>2232</v>
          </cell>
          <cell r="AB205"/>
          <cell r="AC205">
            <v>2232</v>
          </cell>
          <cell r="AD205">
            <v>0</v>
          </cell>
          <cell r="AE205">
            <v>40675</v>
          </cell>
          <cell r="AF205">
            <v>40675</v>
          </cell>
          <cell r="AG205"/>
          <cell r="AH205">
            <v>40675</v>
          </cell>
          <cell r="AI205"/>
          <cell r="AJ205"/>
          <cell r="AK205"/>
          <cell r="AL205"/>
          <cell r="AM205"/>
        </row>
        <row r="206">
          <cell r="I206" t="str">
            <v>AUU</v>
          </cell>
          <cell r="J206"/>
          <cell r="K206"/>
          <cell r="L206">
            <v>685</v>
          </cell>
          <cell r="M206"/>
          <cell r="N206">
            <v>685</v>
          </cell>
          <cell r="O206">
            <v>0</v>
          </cell>
          <cell r="P206">
            <v>12793</v>
          </cell>
          <cell r="Q206">
            <v>12793</v>
          </cell>
          <cell r="R206"/>
          <cell r="S206">
            <v>12793</v>
          </cell>
          <cell r="T206"/>
          <cell r="U206"/>
          <cell r="V206"/>
          <cell r="W206"/>
          <cell r="X206"/>
          <cell r="Y206"/>
          <cell r="Z206"/>
          <cell r="AA206">
            <v>642</v>
          </cell>
          <cell r="AB206"/>
          <cell r="AC206">
            <v>642</v>
          </cell>
          <cell r="AD206">
            <v>0</v>
          </cell>
          <cell r="AE206">
            <v>11966</v>
          </cell>
          <cell r="AF206">
            <v>11966</v>
          </cell>
          <cell r="AG206"/>
          <cell r="AH206">
            <v>11966</v>
          </cell>
          <cell r="AI206"/>
          <cell r="AJ206"/>
          <cell r="AK206"/>
          <cell r="AL206"/>
          <cell r="AM206"/>
        </row>
        <row r="207">
          <cell r="I207" t="str">
            <v>AYQ</v>
          </cell>
          <cell r="J207"/>
          <cell r="K207"/>
          <cell r="L207">
            <v>1763</v>
          </cell>
          <cell r="M207"/>
          <cell r="N207">
            <v>1763</v>
          </cell>
          <cell r="O207">
            <v>0</v>
          </cell>
          <cell r="P207">
            <v>207869</v>
          </cell>
          <cell r="Q207">
            <v>207869</v>
          </cell>
          <cell r="R207"/>
          <cell r="S207">
            <v>207869</v>
          </cell>
          <cell r="T207"/>
          <cell r="U207"/>
          <cell r="V207"/>
          <cell r="W207"/>
          <cell r="X207"/>
          <cell r="Y207"/>
          <cell r="Z207"/>
          <cell r="AA207">
            <v>700</v>
          </cell>
          <cell r="AB207"/>
          <cell r="AC207">
            <v>700</v>
          </cell>
          <cell r="AD207">
            <v>0</v>
          </cell>
          <cell r="AE207">
            <v>70209</v>
          </cell>
          <cell r="AF207">
            <v>70209</v>
          </cell>
          <cell r="AG207"/>
          <cell r="AH207">
            <v>70209</v>
          </cell>
          <cell r="AI207"/>
          <cell r="AJ207"/>
          <cell r="AK207"/>
          <cell r="AL207"/>
          <cell r="AM207"/>
        </row>
        <row r="208">
          <cell r="I208" t="str">
            <v>BNK</v>
          </cell>
          <cell r="J208"/>
          <cell r="K208"/>
          <cell r="L208">
            <v>6831</v>
          </cell>
          <cell r="M208"/>
          <cell r="N208">
            <v>6831</v>
          </cell>
          <cell r="O208">
            <v>0</v>
          </cell>
          <cell r="P208">
            <v>639313</v>
          </cell>
          <cell r="Q208">
            <v>639313</v>
          </cell>
          <cell r="R208"/>
          <cell r="S208">
            <v>639313</v>
          </cell>
          <cell r="T208"/>
          <cell r="U208"/>
          <cell r="V208"/>
          <cell r="W208"/>
          <cell r="X208"/>
          <cell r="Y208"/>
          <cell r="Z208"/>
          <cell r="AA208">
            <v>6030</v>
          </cell>
          <cell r="AB208"/>
          <cell r="AC208">
            <v>6030</v>
          </cell>
          <cell r="AD208">
            <v>0</v>
          </cell>
          <cell r="AE208">
            <v>524684</v>
          </cell>
          <cell r="AF208">
            <v>524684</v>
          </cell>
          <cell r="AG208"/>
          <cell r="AH208">
            <v>524684</v>
          </cell>
          <cell r="AI208"/>
          <cell r="AJ208"/>
          <cell r="AK208"/>
          <cell r="AL208"/>
          <cell r="AM208"/>
        </row>
        <row r="209">
          <cell r="I209" t="str">
            <v>ABM</v>
          </cell>
          <cell r="J209"/>
          <cell r="K209"/>
          <cell r="L209">
            <v>1212</v>
          </cell>
          <cell r="M209"/>
          <cell r="N209">
            <v>1212</v>
          </cell>
          <cell r="O209">
            <v>0</v>
          </cell>
          <cell r="P209">
            <v>22572</v>
          </cell>
          <cell r="Q209">
            <v>22572</v>
          </cell>
          <cell r="R209"/>
          <cell r="S209">
            <v>22572</v>
          </cell>
          <cell r="T209"/>
          <cell r="U209"/>
          <cell r="V209"/>
          <cell r="W209"/>
          <cell r="X209"/>
          <cell r="Y209"/>
          <cell r="Z209"/>
          <cell r="AA209">
            <v>1060</v>
          </cell>
          <cell r="AB209"/>
          <cell r="AC209">
            <v>1060</v>
          </cell>
          <cell r="AD209">
            <v>0</v>
          </cell>
          <cell r="AE209">
            <v>18468</v>
          </cell>
          <cell r="AF209">
            <v>18468</v>
          </cell>
          <cell r="AG209"/>
          <cell r="AH209">
            <v>18468</v>
          </cell>
          <cell r="AI209"/>
          <cell r="AJ209"/>
          <cell r="AK209"/>
          <cell r="AL209"/>
          <cell r="AM209"/>
        </row>
        <row r="210">
          <cell r="I210" t="str">
            <v>BRT</v>
          </cell>
          <cell r="J210"/>
          <cell r="K210"/>
          <cell r="L210">
            <v>2267</v>
          </cell>
          <cell r="M210"/>
          <cell r="N210">
            <v>2267</v>
          </cell>
          <cell r="O210">
            <v>0</v>
          </cell>
          <cell r="P210">
            <v>13617</v>
          </cell>
          <cell r="Q210">
            <v>13617</v>
          </cell>
          <cell r="R210"/>
          <cell r="S210">
            <v>13617</v>
          </cell>
          <cell r="T210"/>
          <cell r="U210"/>
          <cell r="V210"/>
          <cell r="W210"/>
          <cell r="X210"/>
          <cell r="Y210"/>
          <cell r="Z210"/>
          <cell r="AA210">
            <v>2619</v>
          </cell>
          <cell r="AB210"/>
          <cell r="AC210">
            <v>2619</v>
          </cell>
          <cell r="AD210">
            <v>0</v>
          </cell>
          <cell r="AE210">
            <v>13858</v>
          </cell>
          <cell r="AF210">
            <v>13858</v>
          </cell>
          <cell r="AG210"/>
          <cell r="AH210">
            <v>13858</v>
          </cell>
          <cell r="AI210"/>
          <cell r="AJ210"/>
          <cell r="AK210"/>
          <cell r="AL210"/>
          <cell r="AM210"/>
        </row>
        <row r="211">
          <cell r="I211" t="str">
            <v>BNE</v>
          </cell>
          <cell r="J211">
            <v>150723</v>
          </cell>
          <cell r="K211">
            <v>10426</v>
          </cell>
          <cell r="L211">
            <v>161149</v>
          </cell>
          <cell r="M211">
            <v>12742</v>
          </cell>
          <cell r="N211">
            <v>173891</v>
          </cell>
          <cell r="O211">
            <v>2571414</v>
          </cell>
          <cell r="P211">
            <v>14607470</v>
          </cell>
          <cell r="Q211">
            <v>17178884</v>
          </cell>
          <cell r="R211">
            <v>50412</v>
          </cell>
          <cell r="S211">
            <v>17229296</v>
          </cell>
          <cell r="T211">
            <v>72008</v>
          </cell>
          <cell r="U211"/>
          <cell r="V211">
            <v>72008</v>
          </cell>
          <cell r="W211">
            <v>2638</v>
          </cell>
          <cell r="X211">
            <v>74646</v>
          </cell>
          <cell r="Y211">
            <v>98389</v>
          </cell>
          <cell r="Z211">
            <v>6570</v>
          </cell>
          <cell r="AA211">
            <v>104959</v>
          </cell>
          <cell r="AB211">
            <v>18211</v>
          </cell>
          <cell r="AC211">
            <v>123170</v>
          </cell>
          <cell r="AD211">
            <v>302681</v>
          </cell>
          <cell r="AE211">
            <v>7852531</v>
          </cell>
          <cell r="AF211">
            <v>8155212</v>
          </cell>
          <cell r="AG211">
            <v>31630</v>
          </cell>
          <cell r="AH211">
            <v>8186842</v>
          </cell>
          <cell r="AI211">
            <v>72844</v>
          </cell>
          <cell r="AJ211"/>
          <cell r="AK211">
            <v>72844</v>
          </cell>
          <cell r="AL211">
            <v>2501</v>
          </cell>
          <cell r="AM211">
            <v>75345</v>
          </cell>
        </row>
        <row r="212">
          <cell r="I212" t="str">
            <v>BHQ</v>
          </cell>
          <cell r="J212"/>
          <cell r="K212"/>
          <cell r="L212">
            <v>2562</v>
          </cell>
          <cell r="M212"/>
          <cell r="N212">
            <v>2562</v>
          </cell>
          <cell r="O212">
            <v>0</v>
          </cell>
          <cell r="P212">
            <v>53505</v>
          </cell>
          <cell r="Q212">
            <v>53505</v>
          </cell>
          <cell r="R212"/>
          <cell r="S212">
            <v>53505</v>
          </cell>
          <cell r="T212"/>
          <cell r="U212"/>
          <cell r="V212"/>
          <cell r="W212"/>
          <cell r="X212"/>
          <cell r="Y212"/>
          <cell r="Z212"/>
          <cell r="AA212">
            <v>1249</v>
          </cell>
          <cell r="AB212"/>
          <cell r="AC212">
            <v>1249</v>
          </cell>
          <cell r="AD212">
            <v>0</v>
          </cell>
          <cell r="AE212">
            <v>21424</v>
          </cell>
          <cell r="AF212">
            <v>21424</v>
          </cell>
          <cell r="AG212"/>
          <cell r="AH212">
            <v>21424</v>
          </cell>
          <cell r="AI212"/>
          <cell r="AJ212"/>
          <cell r="AK212"/>
          <cell r="AL212"/>
          <cell r="AM212"/>
        </row>
        <row r="213">
          <cell r="I213" t="str">
            <v>BME</v>
          </cell>
          <cell r="J213"/>
          <cell r="K213"/>
          <cell r="L213">
            <v>4519</v>
          </cell>
          <cell r="M213"/>
          <cell r="N213">
            <v>4519</v>
          </cell>
          <cell r="O213">
            <v>0</v>
          </cell>
          <cell r="P213">
            <v>436029</v>
          </cell>
          <cell r="Q213">
            <v>436029</v>
          </cell>
          <cell r="R213"/>
          <cell r="S213">
            <v>436029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/>
          <cell r="Z213"/>
          <cell r="AA213">
            <v>4420</v>
          </cell>
          <cell r="AB213"/>
          <cell r="AC213">
            <v>4420</v>
          </cell>
          <cell r="AD213">
            <v>0</v>
          </cell>
          <cell r="AE213">
            <v>412860</v>
          </cell>
          <cell r="AF213">
            <v>412860</v>
          </cell>
          <cell r="AG213"/>
          <cell r="AH213">
            <v>412860</v>
          </cell>
          <cell r="AI213">
            <v>0</v>
          </cell>
          <cell r="AJ213"/>
          <cell r="AK213">
            <v>0</v>
          </cell>
          <cell r="AL213">
            <v>0</v>
          </cell>
          <cell r="AM213">
            <v>0</v>
          </cell>
        </row>
        <row r="214">
          <cell r="I214" t="str">
            <v>BDB</v>
          </cell>
          <cell r="J214"/>
          <cell r="K214"/>
          <cell r="L214">
            <v>1982</v>
          </cell>
          <cell r="M214"/>
          <cell r="N214">
            <v>1982</v>
          </cell>
          <cell r="O214">
            <v>0</v>
          </cell>
          <cell r="P214">
            <v>103062</v>
          </cell>
          <cell r="Q214">
            <v>103062</v>
          </cell>
          <cell r="R214"/>
          <cell r="S214">
            <v>103062</v>
          </cell>
          <cell r="T214"/>
          <cell r="U214"/>
          <cell r="V214"/>
          <cell r="W214"/>
          <cell r="X214"/>
          <cell r="Y214"/>
          <cell r="Z214"/>
          <cell r="AA214">
            <v>1752</v>
          </cell>
          <cell r="AB214"/>
          <cell r="AC214">
            <v>1752</v>
          </cell>
          <cell r="AD214">
            <v>0</v>
          </cell>
          <cell r="AE214">
            <v>71953</v>
          </cell>
          <cell r="AF214">
            <v>71953</v>
          </cell>
          <cell r="AG214"/>
          <cell r="AH214">
            <v>71953</v>
          </cell>
          <cell r="AI214"/>
          <cell r="AJ214"/>
          <cell r="AK214"/>
          <cell r="AL214"/>
          <cell r="AM214"/>
        </row>
        <row r="215">
          <cell r="I215" t="str">
            <v>BWT</v>
          </cell>
          <cell r="J215"/>
          <cell r="K215"/>
          <cell r="L215">
            <v>4107</v>
          </cell>
          <cell r="M215"/>
          <cell r="N215">
            <v>4107</v>
          </cell>
          <cell r="O215">
            <v>0</v>
          </cell>
          <cell r="P215">
            <v>68187</v>
          </cell>
          <cell r="Q215">
            <v>68187</v>
          </cell>
          <cell r="R215"/>
          <cell r="S215">
            <v>68187</v>
          </cell>
          <cell r="T215"/>
          <cell r="U215"/>
          <cell r="V215"/>
          <cell r="W215"/>
          <cell r="X215"/>
          <cell r="Y215"/>
          <cell r="Z215"/>
          <cell r="AA215">
            <v>2469</v>
          </cell>
          <cell r="AB215"/>
          <cell r="AC215">
            <v>2469</v>
          </cell>
          <cell r="AD215">
            <v>0</v>
          </cell>
          <cell r="AE215">
            <v>23209</v>
          </cell>
          <cell r="AF215">
            <v>23209</v>
          </cell>
          <cell r="AG215"/>
          <cell r="AH215">
            <v>23209</v>
          </cell>
          <cell r="AI215"/>
          <cell r="AJ215"/>
          <cell r="AK215"/>
          <cell r="AL215"/>
          <cell r="AM215"/>
        </row>
        <row r="216">
          <cell r="I216" t="str">
            <v>BQB</v>
          </cell>
          <cell r="J216"/>
          <cell r="K216"/>
          <cell r="L216">
            <v>232</v>
          </cell>
          <cell r="M216"/>
          <cell r="N216">
            <v>232</v>
          </cell>
          <cell r="O216">
            <v>0</v>
          </cell>
          <cell r="P216">
            <v>38629</v>
          </cell>
          <cell r="Q216">
            <v>38629</v>
          </cell>
          <cell r="R216"/>
          <cell r="S216">
            <v>38629</v>
          </cell>
          <cell r="T216"/>
          <cell r="U216"/>
          <cell r="V216"/>
          <cell r="W216"/>
          <cell r="X216"/>
          <cell r="Y216"/>
          <cell r="Z216"/>
          <cell r="AA216">
            <v>0</v>
          </cell>
          <cell r="AB216"/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/>
          <cell r="AH216">
            <v>0</v>
          </cell>
          <cell r="AI216"/>
          <cell r="AJ216"/>
          <cell r="AK216"/>
          <cell r="AL216"/>
          <cell r="AM216"/>
        </row>
        <row r="217">
          <cell r="I217" t="str">
            <v>CNS</v>
          </cell>
          <cell r="J217">
            <v>36798</v>
          </cell>
          <cell r="K217">
            <v>1370</v>
          </cell>
          <cell r="L217">
            <v>38168</v>
          </cell>
          <cell r="M217">
            <v>37480</v>
          </cell>
          <cell r="N217">
            <v>75648</v>
          </cell>
          <cell r="O217">
            <v>141515</v>
          </cell>
          <cell r="P217">
            <v>3639127</v>
          </cell>
          <cell r="Q217">
            <v>3780642</v>
          </cell>
          <cell r="R217">
            <v>112901</v>
          </cell>
          <cell r="S217">
            <v>3893543</v>
          </cell>
          <cell r="T217">
            <v>931</v>
          </cell>
          <cell r="U217"/>
          <cell r="V217">
            <v>931</v>
          </cell>
          <cell r="W217">
            <v>183</v>
          </cell>
          <cell r="X217">
            <v>1114</v>
          </cell>
          <cell r="Y217">
            <v>29714</v>
          </cell>
          <cell r="Z217">
            <v>1420</v>
          </cell>
          <cell r="AA217">
            <v>31134</v>
          </cell>
          <cell r="AB217">
            <v>28750</v>
          </cell>
          <cell r="AC217">
            <v>59884</v>
          </cell>
          <cell r="AD217">
            <v>4596</v>
          </cell>
          <cell r="AE217">
            <v>2286048</v>
          </cell>
          <cell r="AF217">
            <v>2290644</v>
          </cell>
          <cell r="AG217">
            <v>92940</v>
          </cell>
          <cell r="AH217">
            <v>2383584</v>
          </cell>
          <cell r="AI217">
            <v>1341</v>
          </cell>
          <cell r="AJ217"/>
          <cell r="AK217">
            <v>1341</v>
          </cell>
          <cell r="AL217">
            <v>9</v>
          </cell>
          <cell r="AM217">
            <v>1351</v>
          </cell>
        </row>
        <row r="218">
          <cell r="I218" t="str">
            <v>CBR</v>
          </cell>
          <cell r="J218"/>
          <cell r="K218"/>
          <cell r="L218">
            <v>35916</v>
          </cell>
          <cell r="M218"/>
          <cell r="N218">
            <v>35916</v>
          </cell>
          <cell r="O218">
            <v>0</v>
          </cell>
          <cell r="P218">
            <v>2437607</v>
          </cell>
          <cell r="Q218">
            <v>2437607</v>
          </cell>
          <cell r="R218"/>
          <cell r="S218">
            <v>2437607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/>
          <cell r="Z218"/>
          <cell r="AA218">
            <v>17934</v>
          </cell>
          <cell r="AB218"/>
          <cell r="AC218">
            <v>17934</v>
          </cell>
          <cell r="AD218">
            <v>137</v>
          </cell>
          <cell r="AE218">
            <v>1023882</v>
          </cell>
          <cell r="AF218">
            <v>1024019</v>
          </cell>
          <cell r="AG218"/>
          <cell r="AH218">
            <v>1024019</v>
          </cell>
          <cell r="AI218">
            <v>1</v>
          </cell>
          <cell r="AJ218"/>
          <cell r="AK218">
            <v>1</v>
          </cell>
          <cell r="AL218">
            <v>0</v>
          </cell>
          <cell r="AM218">
            <v>1</v>
          </cell>
        </row>
        <row r="219">
          <cell r="I219" t="str">
            <v>CVQ</v>
          </cell>
          <cell r="J219"/>
          <cell r="K219"/>
          <cell r="L219">
            <v>1323</v>
          </cell>
          <cell r="M219"/>
          <cell r="N219">
            <v>1323</v>
          </cell>
          <cell r="O219">
            <v>0</v>
          </cell>
          <cell r="P219">
            <v>24840</v>
          </cell>
          <cell r="Q219">
            <v>24840</v>
          </cell>
          <cell r="R219"/>
          <cell r="S219">
            <v>24840</v>
          </cell>
          <cell r="T219"/>
          <cell r="U219"/>
          <cell r="V219"/>
          <cell r="W219"/>
          <cell r="X219"/>
          <cell r="Y219"/>
          <cell r="Z219"/>
          <cell r="AA219">
            <v>1175</v>
          </cell>
          <cell r="AB219"/>
          <cell r="AC219">
            <v>1175</v>
          </cell>
          <cell r="AD219">
            <v>0</v>
          </cell>
          <cell r="AE219">
            <v>22011</v>
          </cell>
          <cell r="AF219">
            <v>22011</v>
          </cell>
          <cell r="AG219"/>
          <cell r="AH219">
            <v>22011</v>
          </cell>
          <cell r="AI219"/>
          <cell r="AJ219"/>
          <cell r="AK219"/>
          <cell r="AL219"/>
          <cell r="AM219"/>
        </row>
        <row r="220">
          <cell r="I220" t="str">
            <v>CED</v>
          </cell>
          <cell r="J220"/>
          <cell r="K220"/>
          <cell r="L220">
            <v>1370</v>
          </cell>
          <cell r="M220"/>
          <cell r="N220">
            <v>1370</v>
          </cell>
          <cell r="O220">
            <v>0</v>
          </cell>
          <cell r="P220">
            <v>20193</v>
          </cell>
          <cell r="Q220">
            <v>20193</v>
          </cell>
          <cell r="R220"/>
          <cell r="S220">
            <v>20193</v>
          </cell>
          <cell r="T220"/>
          <cell r="U220"/>
          <cell r="V220"/>
          <cell r="W220"/>
          <cell r="X220"/>
          <cell r="Y220"/>
          <cell r="Z220"/>
          <cell r="AA220">
            <v>1162</v>
          </cell>
          <cell r="AB220"/>
          <cell r="AC220">
            <v>1162</v>
          </cell>
          <cell r="AD220">
            <v>0</v>
          </cell>
          <cell r="AE220">
            <v>14104</v>
          </cell>
          <cell r="AF220">
            <v>14104</v>
          </cell>
          <cell r="AG220"/>
          <cell r="AH220">
            <v>14104</v>
          </cell>
          <cell r="AI220"/>
          <cell r="AJ220"/>
          <cell r="AK220"/>
          <cell r="AL220"/>
          <cell r="AM220"/>
        </row>
        <row r="221">
          <cell r="I221" t="str">
            <v>CTL</v>
          </cell>
          <cell r="J221"/>
          <cell r="K221"/>
          <cell r="L221">
            <v>2145</v>
          </cell>
          <cell r="M221"/>
          <cell r="N221">
            <v>2145</v>
          </cell>
          <cell r="O221">
            <v>0</v>
          </cell>
          <cell r="P221">
            <v>11370</v>
          </cell>
          <cell r="Q221">
            <v>11370</v>
          </cell>
          <cell r="R221"/>
          <cell r="S221">
            <v>11370</v>
          </cell>
          <cell r="T221"/>
          <cell r="U221"/>
          <cell r="V221"/>
          <cell r="W221"/>
          <cell r="X221"/>
          <cell r="Y221"/>
          <cell r="Z221"/>
          <cell r="AA221">
            <v>1271</v>
          </cell>
          <cell r="AB221"/>
          <cell r="AC221">
            <v>1271</v>
          </cell>
          <cell r="AD221">
            <v>0</v>
          </cell>
          <cell r="AE221">
            <v>9086</v>
          </cell>
          <cell r="AF221">
            <v>9086</v>
          </cell>
          <cell r="AG221"/>
          <cell r="AH221">
            <v>9086</v>
          </cell>
          <cell r="AI221"/>
          <cell r="AJ221"/>
          <cell r="AK221"/>
          <cell r="AL221"/>
          <cell r="AM221"/>
        </row>
        <row r="222">
          <cell r="I222" t="str">
            <v>XCH</v>
          </cell>
          <cell r="J222"/>
          <cell r="K222"/>
          <cell r="L222">
            <v>218</v>
          </cell>
          <cell r="M222"/>
          <cell r="N222">
            <v>218</v>
          </cell>
          <cell r="O222">
            <v>0</v>
          </cell>
          <cell r="P222">
            <v>22682</v>
          </cell>
          <cell r="Q222">
            <v>22682</v>
          </cell>
          <cell r="R222"/>
          <cell r="S222">
            <v>22682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/>
          <cell r="Z222"/>
          <cell r="AA222">
            <v>232</v>
          </cell>
          <cell r="AB222"/>
          <cell r="AC222">
            <v>232</v>
          </cell>
          <cell r="AD222">
            <v>0</v>
          </cell>
          <cell r="AE222">
            <v>22772</v>
          </cell>
          <cell r="AF222">
            <v>22772</v>
          </cell>
          <cell r="AG222"/>
          <cell r="AH222">
            <v>22772</v>
          </cell>
          <cell r="AI222">
            <v>0</v>
          </cell>
          <cell r="AJ222"/>
          <cell r="AK222">
            <v>0</v>
          </cell>
          <cell r="AL222">
            <v>0</v>
          </cell>
          <cell r="AM222">
            <v>0</v>
          </cell>
        </row>
        <row r="223">
          <cell r="I223" t="str">
            <v>CNJ</v>
          </cell>
          <cell r="J223"/>
          <cell r="K223"/>
          <cell r="L223">
            <v>1109</v>
          </cell>
          <cell r="M223"/>
          <cell r="N223">
            <v>1109</v>
          </cell>
          <cell r="O223">
            <v>0</v>
          </cell>
          <cell r="P223">
            <v>58654</v>
          </cell>
          <cell r="Q223">
            <v>58654</v>
          </cell>
          <cell r="R223"/>
          <cell r="S223">
            <v>58654</v>
          </cell>
          <cell r="T223"/>
          <cell r="U223"/>
          <cell r="V223"/>
          <cell r="W223"/>
          <cell r="X223"/>
          <cell r="Y223"/>
          <cell r="Z223"/>
          <cell r="AA223">
            <v>880</v>
          </cell>
          <cell r="AB223"/>
          <cell r="AC223">
            <v>880</v>
          </cell>
          <cell r="AD223">
            <v>0</v>
          </cell>
          <cell r="AE223">
            <v>50357</v>
          </cell>
          <cell r="AF223">
            <v>50357</v>
          </cell>
          <cell r="AG223"/>
          <cell r="AH223">
            <v>50357</v>
          </cell>
          <cell r="AI223"/>
          <cell r="AJ223"/>
          <cell r="AK223"/>
          <cell r="AL223"/>
          <cell r="AM223"/>
        </row>
        <row r="224">
          <cell r="I224" t="str">
            <v>CFS</v>
          </cell>
          <cell r="J224"/>
          <cell r="K224"/>
          <cell r="L224">
            <v>6973</v>
          </cell>
          <cell r="M224"/>
          <cell r="N224">
            <v>6973</v>
          </cell>
          <cell r="O224">
            <v>0</v>
          </cell>
          <cell r="P224">
            <v>274405</v>
          </cell>
          <cell r="Q224">
            <v>274405</v>
          </cell>
          <cell r="R224"/>
          <cell r="S224">
            <v>274405</v>
          </cell>
          <cell r="T224"/>
          <cell r="U224"/>
          <cell r="V224"/>
          <cell r="W224"/>
          <cell r="X224"/>
          <cell r="Y224"/>
          <cell r="Z224"/>
          <cell r="AA224">
            <v>4241</v>
          </cell>
          <cell r="AB224"/>
          <cell r="AC224">
            <v>4241</v>
          </cell>
          <cell r="AD224">
            <v>0</v>
          </cell>
          <cell r="AE224">
            <v>137676</v>
          </cell>
          <cell r="AF224">
            <v>137676</v>
          </cell>
          <cell r="AG224"/>
          <cell r="AH224">
            <v>137676</v>
          </cell>
          <cell r="AI224"/>
          <cell r="AJ224"/>
          <cell r="AK224"/>
          <cell r="AL224"/>
          <cell r="AM224"/>
        </row>
        <row r="225">
          <cell r="I225" t="str">
            <v>CTN</v>
          </cell>
          <cell r="J225"/>
          <cell r="K225"/>
          <cell r="L225">
            <v>1890</v>
          </cell>
          <cell r="M225"/>
          <cell r="N225">
            <v>1890</v>
          </cell>
          <cell r="O225">
            <v>0</v>
          </cell>
          <cell r="P225">
            <v>15325</v>
          </cell>
          <cell r="Q225">
            <v>15325</v>
          </cell>
          <cell r="R225"/>
          <cell r="S225">
            <v>15325</v>
          </cell>
          <cell r="T225"/>
          <cell r="U225"/>
          <cell r="V225"/>
          <cell r="W225"/>
          <cell r="X225"/>
          <cell r="Y225"/>
          <cell r="Z225"/>
          <cell r="AA225">
            <v>1706</v>
          </cell>
          <cell r="AB225"/>
          <cell r="AC225">
            <v>1706</v>
          </cell>
          <cell r="AD225">
            <v>0</v>
          </cell>
          <cell r="AE225">
            <v>13311</v>
          </cell>
          <cell r="AF225">
            <v>13311</v>
          </cell>
          <cell r="AG225"/>
          <cell r="AH225">
            <v>13311</v>
          </cell>
          <cell r="AI225"/>
          <cell r="AJ225"/>
          <cell r="AK225"/>
          <cell r="AL225"/>
          <cell r="AM225"/>
        </row>
        <row r="226">
          <cell r="I226" t="str">
            <v>KNS</v>
          </cell>
          <cell r="J226"/>
          <cell r="K226"/>
          <cell r="L226">
            <v>6012</v>
          </cell>
          <cell r="M226"/>
          <cell r="N226">
            <v>6012</v>
          </cell>
          <cell r="O226">
            <v>0</v>
          </cell>
          <cell r="P226">
            <v>47694</v>
          </cell>
          <cell r="Q226">
            <v>47694</v>
          </cell>
          <cell r="R226"/>
          <cell r="S226">
            <v>47694</v>
          </cell>
          <cell r="T226"/>
          <cell r="U226"/>
          <cell r="V226"/>
          <cell r="W226"/>
          <cell r="X226"/>
          <cell r="Y226"/>
          <cell r="Z226"/>
          <cell r="AA226">
            <v>6032</v>
          </cell>
          <cell r="AB226"/>
          <cell r="AC226">
            <v>6032</v>
          </cell>
          <cell r="AD226">
            <v>0</v>
          </cell>
          <cell r="AE226">
            <v>36346</v>
          </cell>
          <cell r="AF226">
            <v>36346</v>
          </cell>
          <cell r="AG226"/>
          <cell r="AH226">
            <v>36346</v>
          </cell>
          <cell r="AI226"/>
          <cell r="AJ226"/>
          <cell r="AK226"/>
          <cell r="AL226"/>
          <cell r="AM226"/>
        </row>
        <row r="227">
          <cell r="I227" t="str">
            <v>DRW</v>
          </cell>
          <cell r="J227"/>
          <cell r="K227"/>
          <cell r="L227">
            <v>23970</v>
          </cell>
          <cell r="M227"/>
          <cell r="N227">
            <v>23970</v>
          </cell>
          <cell r="O227">
            <v>127769</v>
          </cell>
          <cell r="P227">
            <v>1545360</v>
          </cell>
          <cell r="Q227">
            <v>1673129</v>
          </cell>
          <cell r="R227"/>
          <cell r="S227">
            <v>1673129</v>
          </cell>
          <cell r="T227">
            <v>409</v>
          </cell>
          <cell r="U227"/>
          <cell r="V227">
            <v>409</v>
          </cell>
          <cell r="W227">
            <v>18</v>
          </cell>
          <cell r="X227">
            <v>427</v>
          </cell>
          <cell r="Y227"/>
          <cell r="Z227"/>
          <cell r="AA227">
            <v>21532</v>
          </cell>
          <cell r="AB227"/>
          <cell r="AC227">
            <v>21532</v>
          </cell>
          <cell r="AD227">
            <v>2750</v>
          </cell>
          <cell r="AE227">
            <v>1072366</v>
          </cell>
          <cell r="AF227">
            <v>1075116</v>
          </cell>
          <cell r="AG227"/>
          <cell r="AH227">
            <v>1075116</v>
          </cell>
          <cell r="AI227">
            <v>234</v>
          </cell>
          <cell r="AJ227"/>
          <cell r="AK227">
            <v>234</v>
          </cell>
          <cell r="AL227">
            <v>7</v>
          </cell>
          <cell r="AM227">
            <v>241</v>
          </cell>
        </row>
        <row r="228">
          <cell r="I228" t="str">
            <v>DPO</v>
          </cell>
          <cell r="J228"/>
          <cell r="K228"/>
          <cell r="L228">
            <v>3025</v>
          </cell>
          <cell r="M228"/>
          <cell r="N228">
            <v>3025</v>
          </cell>
          <cell r="O228">
            <v>0</v>
          </cell>
          <cell r="P228">
            <v>97672</v>
          </cell>
          <cell r="Q228">
            <v>97672</v>
          </cell>
          <cell r="R228"/>
          <cell r="S228">
            <v>97672</v>
          </cell>
          <cell r="T228"/>
          <cell r="U228"/>
          <cell r="V228"/>
          <cell r="W228"/>
          <cell r="X228"/>
          <cell r="Y228"/>
          <cell r="Z228"/>
          <cell r="AA228">
            <v>1493</v>
          </cell>
          <cell r="AB228"/>
          <cell r="AC228">
            <v>1493</v>
          </cell>
          <cell r="AD228">
            <v>0</v>
          </cell>
          <cell r="AE228">
            <v>39247</v>
          </cell>
          <cell r="AF228">
            <v>39247</v>
          </cell>
          <cell r="AG228"/>
          <cell r="AH228">
            <v>39247</v>
          </cell>
          <cell r="AI228"/>
          <cell r="AJ228"/>
          <cell r="AK228"/>
          <cell r="AL228"/>
          <cell r="AM228"/>
        </row>
        <row r="229">
          <cell r="I229" t="str">
            <v>DMD</v>
          </cell>
          <cell r="J229"/>
          <cell r="K229"/>
          <cell r="L229">
            <v>1046</v>
          </cell>
          <cell r="M229"/>
          <cell r="N229">
            <v>1046</v>
          </cell>
          <cell r="O229">
            <v>0</v>
          </cell>
          <cell r="P229">
            <v>7591</v>
          </cell>
          <cell r="Q229">
            <v>7591</v>
          </cell>
          <cell r="R229"/>
          <cell r="S229">
            <v>7591</v>
          </cell>
          <cell r="T229"/>
          <cell r="U229"/>
          <cell r="V229"/>
          <cell r="W229"/>
          <cell r="X229"/>
          <cell r="Y229"/>
          <cell r="Z229"/>
          <cell r="AA229">
            <v>1039</v>
          </cell>
          <cell r="AB229"/>
          <cell r="AC229">
            <v>1039</v>
          </cell>
          <cell r="AD229">
            <v>0</v>
          </cell>
          <cell r="AE229">
            <v>7547</v>
          </cell>
          <cell r="AF229">
            <v>7547</v>
          </cell>
          <cell r="AG229"/>
          <cell r="AH229">
            <v>7547</v>
          </cell>
          <cell r="AI229"/>
          <cell r="AJ229"/>
          <cell r="AK229"/>
          <cell r="AL229"/>
          <cell r="AM229"/>
        </row>
        <row r="230">
          <cell r="I230" t="str">
            <v>DBO</v>
          </cell>
          <cell r="J230"/>
          <cell r="K230"/>
          <cell r="L230">
            <v>7357</v>
          </cell>
          <cell r="M230"/>
          <cell r="N230">
            <v>7357</v>
          </cell>
          <cell r="O230">
            <v>0</v>
          </cell>
          <cell r="P230">
            <v>158076</v>
          </cell>
          <cell r="Q230">
            <v>158076</v>
          </cell>
          <cell r="R230"/>
          <cell r="S230">
            <v>158076</v>
          </cell>
          <cell r="T230"/>
          <cell r="U230"/>
          <cell r="V230"/>
          <cell r="W230"/>
          <cell r="X230"/>
          <cell r="Y230"/>
          <cell r="Z230"/>
          <cell r="AA230">
            <v>4980</v>
          </cell>
          <cell r="AB230"/>
          <cell r="AC230">
            <v>4980</v>
          </cell>
          <cell r="AD230">
            <v>0</v>
          </cell>
          <cell r="AE230">
            <v>73232</v>
          </cell>
          <cell r="AF230">
            <v>73232</v>
          </cell>
          <cell r="AG230"/>
          <cell r="AH230">
            <v>73232</v>
          </cell>
          <cell r="AI230"/>
          <cell r="AJ230"/>
          <cell r="AK230"/>
          <cell r="AL230"/>
          <cell r="AM230"/>
        </row>
        <row r="231">
          <cell r="I231" t="str">
            <v>ELC</v>
          </cell>
          <cell r="J231"/>
          <cell r="K231"/>
          <cell r="L231">
            <v>859</v>
          </cell>
          <cell r="M231"/>
          <cell r="N231">
            <v>859</v>
          </cell>
          <cell r="O231">
            <v>0</v>
          </cell>
          <cell r="P231">
            <v>7780</v>
          </cell>
          <cell r="Q231">
            <v>7780</v>
          </cell>
          <cell r="R231"/>
          <cell r="S231">
            <v>7780</v>
          </cell>
          <cell r="T231"/>
          <cell r="U231"/>
          <cell r="V231"/>
          <cell r="W231"/>
          <cell r="X231"/>
          <cell r="Y231"/>
          <cell r="Z231"/>
          <cell r="AA231">
            <v>734</v>
          </cell>
          <cell r="AB231"/>
          <cell r="AC231">
            <v>734</v>
          </cell>
          <cell r="AD231">
            <v>0</v>
          </cell>
          <cell r="AE231">
            <v>7052</v>
          </cell>
          <cell r="AF231">
            <v>7052</v>
          </cell>
          <cell r="AG231"/>
          <cell r="AH231">
            <v>7052</v>
          </cell>
          <cell r="AI231"/>
          <cell r="AJ231"/>
          <cell r="AK231"/>
          <cell r="AL231"/>
          <cell r="AM231"/>
        </row>
        <row r="232">
          <cell r="I232" t="str">
            <v>EMD</v>
          </cell>
          <cell r="J232"/>
          <cell r="K232"/>
          <cell r="L232">
            <v>4313</v>
          </cell>
          <cell r="M232"/>
          <cell r="N232">
            <v>4313</v>
          </cell>
          <cell r="O232">
            <v>0</v>
          </cell>
          <cell r="P232">
            <v>168879</v>
          </cell>
          <cell r="Q232">
            <v>168879</v>
          </cell>
          <cell r="R232"/>
          <cell r="S232">
            <v>168879</v>
          </cell>
          <cell r="T232"/>
          <cell r="U232"/>
          <cell r="V232"/>
          <cell r="W232"/>
          <cell r="X232"/>
          <cell r="Y232"/>
          <cell r="Z232"/>
          <cell r="AA232">
            <v>4393</v>
          </cell>
          <cell r="AB232"/>
          <cell r="AC232">
            <v>4393</v>
          </cell>
          <cell r="AD232">
            <v>0</v>
          </cell>
          <cell r="AE232">
            <v>145078</v>
          </cell>
          <cell r="AF232">
            <v>145078</v>
          </cell>
          <cell r="AG232"/>
          <cell r="AH232">
            <v>145078</v>
          </cell>
          <cell r="AI232"/>
          <cell r="AJ232"/>
          <cell r="AK232"/>
          <cell r="AL232"/>
          <cell r="AM232"/>
        </row>
        <row r="233">
          <cell r="I233" t="str">
            <v>EPR</v>
          </cell>
          <cell r="J233"/>
          <cell r="K233"/>
          <cell r="L233">
            <v>2013</v>
          </cell>
          <cell r="M233"/>
          <cell r="N233">
            <v>2013</v>
          </cell>
          <cell r="O233">
            <v>0</v>
          </cell>
          <cell r="P233">
            <v>52447</v>
          </cell>
          <cell r="Q233">
            <v>52447</v>
          </cell>
          <cell r="R233"/>
          <cell r="S233">
            <v>52447</v>
          </cell>
          <cell r="T233"/>
          <cell r="U233"/>
          <cell r="V233"/>
          <cell r="W233"/>
          <cell r="X233"/>
          <cell r="Y233"/>
          <cell r="Z233"/>
          <cell r="AA233">
            <v>1816</v>
          </cell>
          <cell r="AB233"/>
          <cell r="AC233">
            <v>1816</v>
          </cell>
          <cell r="AD233">
            <v>0</v>
          </cell>
          <cell r="AE233">
            <v>45939</v>
          </cell>
          <cell r="AF233">
            <v>45939</v>
          </cell>
          <cell r="AG233"/>
          <cell r="AH233">
            <v>45939</v>
          </cell>
          <cell r="AI233"/>
          <cell r="AJ233"/>
          <cell r="AK233"/>
          <cell r="AL233"/>
          <cell r="AM233"/>
        </row>
        <row r="234">
          <cell r="I234" t="str">
            <v>LEA</v>
          </cell>
          <cell r="J234"/>
          <cell r="K234"/>
          <cell r="L234">
            <v>1007</v>
          </cell>
          <cell r="M234"/>
          <cell r="N234">
            <v>1007</v>
          </cell>
          <cell r="O234">
            <v>0</v>
          </cell>
          <cell r="P234">
            <v>96954</v>
          </cell>
          <cell r="Q234">
            <v>96954</v>
          </cell>
          <cell r="R234"/>
          <cell r="S234">
            <v>96954</v>
          </cell>
          <cell r="T234"/>
          <cell r="U234"/>
          <cell r="V234"/>
          <cell r="W234"/>
          <cell r="X234"/>
          <cell r="Y234"/>
          <cell r="Z234"/>
          <cell r="AA234">
            <v>1120</v>
          </cell>
          <cell r="AB234"/>
          <cell r="AC234">
            <v>1120</v>
          </cell>
          <cell r="AD234">
            <v>0</v>
          </cell>
          <cell r="AE234">
            <v>93750</v>
          </cell>
          <cell r="AF234">
            <v>93750</v>
          </cell>
          <cell r="AG234"/>
          <cell r="AH234">
            <v>93750</v>
          </cell>
          <cell r="AI234"/>
          <cell r="AJ234"/>
          <cell r="AK234"/>
          <cell r="AL234"/>
          <cell r="AM234"/>
        </row>
        <row r="235">
          <cell r="I235" t="str">
            <v>GET</v>
          </cell>
          <cell r="J235"/>
          <cell r="K235"/>
          <cell r="L235">
            <v>1061</v>
          </cell>
          <cell r="M235"/>
          <cell r="N235">
            <v>1061</v>
          </cell>
          <cell r="O235">
            <v>0</v>
          </cell>
          <cell r="P235">
            <v>80206</v>
          </cell>
          <cell r="Q235">
            <v>80206</v>
          </cell>
          <cell r="R235"/>
          <cell r="S235">
            <v>80206</v>
          </cell>
          <cell r="T235"/>
          <cell r="U235"/>
          <cell r="V235"/>
          <cell r="W235"/>
          <cell r="X235"/>
          <cell r="Y235"/>
          <cell r="Z235"/>
          <cell r="AA235">
            <v>1230</v>
          </cell>
          <cell r="AB235"/>
          <cell r="AC235">
            <v>1230</v>
          </cell>
          <cell r="AD235">
            <v>0</v>
          </cell>
          <cell r="AE235">
            <v>75057</v>
          </cell>
          <cell r="AF235">
            <v>75057</v>
          </cell>
          <cell r="AG235"/>
          <cell r="AH235">
            <v>75057</v>
          </cell>
          <cell r="AI235"/>
          <cell r="AJ235"/>
          <cell r="AK235"/>
          <cell r="AL235"/>
          <cell r="AM235"/>
        </row>
        <row r="236">
          <cell r="I236" t="str">
            <v>GLT</v>
          </cell>
          <cell r="J236"/>
          <cell r="K236"/>
          <cell r="L236">
            <v>3720</v>
          </cell>
          <cell r="M236"/>
          <cell r="N236">
            <v>3720</v>
          </cell>
          <cell r="O236">
            <v>0</v>
          </cell>
          <cell r="P236">
            <v>193491</v>
          </cell>
          <cell r="Q236">
            <v>193491</v>
          </cell>
          <cell r="R236"/>
          <cell r="S236">
            <v>193491</v>
          </cell>
          <cell r="T236"/>
          <cell r="U236"/>
          <cell r="V236"/>
          <cell r="W236"/>
          <cell r="X236"/>
          <cell r="Y236"/>
          <cell r="Z236"/>
          <cell r="AA236">
            <v>3472</v>
          </cell>
          <cell r="AB236"/>
          <cell r="AC236">
            <v>3472</v>
          </cell>
          <cell r="AD236">
            <v>0</v>
          </cell>
          <cell r="AE236">
            <v>140805</v>
          </cell>
          <cell r="AF236">
            <v>140805</v>
          </cell>
          <cell r="AG236"/>
          <cell r="AH236">
            <v>140805</v>
          </cell>
          <cell r="AI236"/>
          <cell r="AJ236"/>
          <cell r="AK236"/>
          <cell r="AL236"/>
          <cell r="AM236"/>
        </row>
        <row r="237">
          <cell r="I237" t="str">
            <v>OOL</v>
          </cell>
          <cell r="J237"/>
          <cell r="K237"/>
          <cell r="L237">
            <v>38317</v>
          </cell>
          <cell r="M237"/>
          <cell r="N237">
            <v>38317</v>
          </cell>
          <cell r="O237">
            <v>391192</v>
          </cell>
          <cell r="P237">
            <v>5317495</v>
          </cell>
          <cell r="Q237">
            <v>5708687</v>
          </cell>
          <cell r="R237"/>
          <cell r="S237">
            <v>5708687</v>
          </cell>
          <cell r="T237">
            <v>946</v>
          </cell>
          <cell r="U237"/>
          <cell r="V237">
            <v>946</v>
          </cell>
          <cell r="W237">
            <v>41</v>
          </cell>
          <cell r="X237">
            <v>987</v>
          </cell>
          <cell r="Y237"/>
          <cell r="Z237"/>
          <cell r="AA237">
            <v>17853</v>
          </cell>
          <cell r="AB237"/>
          <cell r="AC237">
            <v>17853</v>
          </cell>
          <cell r="AD237">
            <v>44244</v>
          </cell>
          <cell r="AE237">
            <v>2038812</v>
          </cell>
          <cell r="AF237">
            <v>2083056</v>
          </cell>
          <cell r="AG237"/>
          <cell r="AH237">
            <v>2083056</v>
          </cell>
          <cell r="AI237">
            <v>7</v>
          </cell>
          <cell r="AJ237"/>
          <cell r="AK237">
            <v>7</v>
          </cell>
          <cell r="AL237">
            <v>0</v>
          </cell>
          <cell r="AM237">
            <v>7</v>
          </cell>
        </row>
        <row r="238">
          <cell r="I238" t="str">
            <v>GFF</v>
          </cell>
          <cell r="J238"/>
          <cell r="K238"/>
          <cell r="L238">
            <v>3474</v>
          </cell>
          <cell r="M238"/>
          <cell r="N238">
            <v>3474</v>
          </cell>
          <cell r="O238">
            <v>0</v>
          </cell>
          <cell r="P238">
            <v>67664</v>
          </cell>
          <cell r="Q238">
            <v>67664</v>
          </cell>
          <cell r="R238"/>
          <cell r="S238">
            <v>67664</v>
          </cell>
          <cell r="T238"/>
          <cell r="U238"/>
          <cell r="V238"/>
          <cell r="W238"/>
          <cell r="X238"/>
          <cell r="Y238"/>
          <cell r="Z238"/>
          <cell r="AA238">
            <v>1676</v>
          </cell>
          <cell r="AB238"/>
          <cell r="AC238">
            <v>1676</v>
          </cell>
          <cell r="AD238">
            <v>0</v>
          </cell>
          <cell r="AE238">
            <v>27076</v>
          </cell>
          <cell r="AF238">
            <v>27076</v>
          </cell>
          <cell r="AG238"/>
          <cell r="AH238">
            <v>27076</v>
          </cell>
          <cell r="AI238"/>
          <cell r="AJ238"/>
          <cell r="AK238"/>
          <cell r="AL238"/>
          <cell r="AM238"/>
        </row>
        <row r="239">
          <cell r="I239" t="str">
            <v>GTE</v>
          </cell>
          <cell r="J239"/>
          <cell r="K239"/>
          <cell r="L239">
            <v>1137</v>
          </cell>
          <cell r="M239"/>
          <cell r="N239">
            <v>1137</v>
          </cell>
          <cell r="O239">
            <v>0</v>
          </cell>
          <cell r="P239">
            <v>46864</v>
          </cell>
          <cell r="Q239">
            <v>46864</v>
          </cell>
          <cell r="R239"/>
          <cell r="S239">
            <v>46864</v>
          </cell>
          <cell r="T239"/>
          <cell r="U239"/>
          <cell r="V239"/>
          <cell r="W239"/>
          <cell r="X239"/>
          <cell r="Y239"/>
          <cell r="Z239"/>
          <cell r="AA239">
            <v>1495</v>
          </cell>
          <cell r="AB239"/>
          <cell r="AC239">
            <v>1495</v>
          </cell>
          <cell r="AD239">
            <v>0</v>
          </cell>
          <cell r="AE239">
            <v>40262</v>
          </cell>
          <cell r="AF239">
            <v>40262</v>
          </cell>
          <cell r="AG239"/>
          <cell r="AH239">
            <v>40262</v>
          </cell>
          <cell r="AI239"/>
          <cell r="AJ239"/>
          <cell r="AK239"/>
          <cell r="AL239"/>
          <cell r="AM239"/>
        </row>
        <row r="240">
          <cell r="I240" t="str">
            <v>HTI</v>
          </cell>
          <cell r="J240"/>
          <cell r="K240"/>
          <cell r="L240">
            <v>4270</v>
          </cell>
          <cell r="M240"/>
          <cell r="N240">
            <v>4270</v>
          </cell>
          <cell r="O240">
            <v>0</v>
          </cell>
          <cell r="P240">
            <v>500052</v>
          </cell>
          <cell r="Q240">
            <v>500052</v>
          </cell>
          <cell r="R240"/>
          <cell r="S240">
            <v>500052</v>
          </cell>
          <cell r="T240"/>
          <cell r="U240"/>
          <cell r="V240"/>
          <cell r="W240"/>
          <cell r="X240"/>
          <cell r="Y240"/>
          <cell r="Z240"/>
          <cell r="AA240">
            <v>3154</v>
          </cell>
          <cell r="AB240"/>
          <cell r="AC240">
            <v>3154</v>
          </cell>
          <cell r="AD240">
            <v>0</v>
          </cell>
          <cell r="AE240">
            <v>327161</v>
          </cell>
          <cell r="AF240">
            <v>327161</v>
          </cell>
          <cell r="AG240"/>
          <cell r="AH240">
            <v>327161</v>
          </cell>
          <cell r="AI240"/>
          <cell r="AJ240"/>
          <cell r="AK240"/>
          <cell r="AL240"/>
          <cell r="AM240"/>
        </row>
        <row r="241">
          <cell r="I241" t="str">
            <v>HVB</v>
          </cell>
          <cell r="J241"/>
          <cell r="K241"/>
          <cell r="L241">
            <v>1869</v>
          </cell>
          <cell r="M241"/>
          <cell r="N241">
            <v>1869</v>
          </cell>
          <cell r="O241">
            <v>0</v>
          </cell>
          <cell r="P241">
            <v>124995</v>
          </cell>
          <cell r="Q241">
            <v>124995</v>
          </cell>
          <cell r="R241"/>
          <cell r="S241">
            <v>124995</v>
          </cell>
          <cell r="T241"/>
          <cell r="U241"/>
          <cell r="V241"/>
          <cell r="W241"/>
          <cell r="X241"/>
          <cell r="Y241"/>
          <cell r="Z241"/>
          <cell r="AA241">
            <v>1248</v>
          </cell>
          <cell r="AB241"/>
          <cell r="AC241">
            <v>1248</v>
          </cell>
          <cell r="AD241">
            <v>0</v>
          </cell>
          <cell r="AE241">
            <v>51100</v>
          </cell>
          <cell r="AF241">
            <v>51100</v>
          </cell>
          <cell r="AG241"/>
          <cell r="AH241">
            <v>51100</v>
          </cell>
          <cell r="AI241"/>
          <cell r="AJ241"/>
          <cell r="AK241"/>
          <cell r="AL241"/>
          <cell r="AM241"/>
        </row>
        <row r="242">
          <cell r="I242" t="str">
            <v>HBA</v>
          </cell>
          <cell r="J242"/>
          <cell r="K242"/>
          <cell r="L242">
            <v>20170</v>
          </cell>
          <cell r="M242"/>
          <cell r="N242">
            <v>20170</v>
          </cell>
          <cell r="O242">
            <v>14527</v>
          </cell>
          <cell r="P242">
            <v>2289011</v>
          </cell>
          <cell r="Q242">
            <v>2303538</v>
          </cell>
          <cell r="R242"/>
          <cell r="S242">
            <v>2303538</v>
          </cell>
          <cell r="T242">
            <v>61</v>
          </cell>
          <cell r="U242"/>
          <cell r="V242">
            <v>61</v>
          </cell>
          <cell r="W242">
            <v>0</v>
          </cell>
          <cell r="X242">
            <v>61</v>
          </cell>
          <cell r="Y242"/>
          <cell r="Z242"/>
          <cell r="AA242">
            <v>13861</v>
          </cell>
          <cell r="AB242"/>
          <cell r="AC242">
            <v>13861</v>
          </cell>
          <cell r="AD242">
            <v>4480</v>
          </cell>
          <cell r="AE242">
            <v>1261289</v>
          </cell>
          <cell r="AF242">
            <v>1265769</v>
          </cell>
          <cell r="AG242"/>
          <cell r="AH242">
            <v>1265769</v>
          </cell>
          <cell r="AI242">
            <v>632</v>
          </cell>
          <cell r="AJ242"/>
          <cell r="AK242">
            <v>632</v>
          </cell>
          <cell r="AL242">
            <v>0</v>
          </cell>
          <cell r="AM242">
            <v>632</v>
          </cell>
        </row>
        <row r="243">
          <cell r="I243" t="str">
            <v>KGI</v>
          </cell>
          <cell r="J243"/>
          <cell r="K243"/>
          <cell r="L243">
            <v>3293</v>
          </cell>
          <cell r="M243"/>
          <cell r="N243">
            <v>3293</v>
          </cell>
          <cell r="O243">
            <v>0</v>
          </cell>
          <cell r="P243">
            <v>302281</v>
          </cell>
          <cell r="Q243">
            <v>302281</v>
          </cell>
          <cell r="R243"/>
          <cell r="S243">
            <v>302281</v>
          </cell>
          <cell r="T243"/>
          <cell r="U243"/>
          <cell r="V243"/>
          <cell r="W243"/>
          <cell r="X243"/>
          <cell r="Y243"/>
          <cell r="Z243"/>
          <cell r="AA243">
            <v>3156</v>
          </cell>
          <cell r="AB243"/>
          <cell r="AC243">
            <v>3156</v>
          </cell>
          <cell r="AD243">
            <v>0</v>
          </cell>
          <cell r="AE243">
            <v>255077</v>
          </cell>
          <cell r="AF243">
            <v>255077</v>
          </cell>
          <cell r="AG243"/>
          <cell r="AH243">
            <v>255077</v>
          </cell>
          <cell r="AI243"/>
          <cell r="AJ243"/>
          <cell r="AK243"/>
          <cell r="AL243"/>
          <cell r="AM243"/>
        </row>
        <row r="244">
          <cell r="I244" t="str">
            <v>KTA</v>
          </cell>
          <cell r="J244"/>
          <cell r="K244"/>
          <cell r="L244">
            <v>4615</v>
          </cell>
          <cell r="M244"/>
          <cell r="N244">
            <v>4615</v>
          </cell>
          <cell r="O244">
            <v>0</v>
          </cell>
          <cell r="P244">
            <v>494003</v>
          </cell>
          <cell r="Q244">
            <v>494003</v>
          </cell>
          <cell r="R244"/>
          <cell r="S244">
            <v>494003</v>
          </cell>
          <cell r="T244"/>
          <cell r="U244"/>
          <cell r="V244"/>
          <cell r="W244"/>
          <cell r="X244"/>
          <cell r="Y244"/>
          <cell r="Z244"/>
          <cell r="AA244">
            <v>4536</v>
          </cell>
          <cell r="AB244"/>
          <cell r="AC244">
            <v>4536</v>
          </cell>
          <cell r="AD244">
            <v>0</v>
          </cell>
          <cell r="AE244">
            <v>422901</v>
          </cell>
          <cell r="AF244">
            <v>422901</v>
          </cell>
          <cell r="AG244"/>
          <cell r="AH244">
            <v>422901</v>
          </cell>
          <cell r="AI244"/>
          <cell r="AJ244"/>
          <cell r="AK244"/>
          <cell r="AL244"/>
          <cell r="AM244"/>
        </row>
        <row r="245">
          <cell r="I245" t="str">
            <v>KGC</v>
          </cell>
          <cell r="J245"/>
          <cell r="K245"/>
          <cell r="L245">
            <v>778</v>
          </cell>
          <cell r="M245"/>
          <cell r="N245">
            <v>778</v>
          </cell>
          <cell r="O245">
            <v>0</v>
          </cell>
          <cell r="P245">
            <v>15236</v>
          </cell>
          <cell r="Q245">
            <v>15236</v>
          </cell>
          <cell r="R245"/>
          <cell r="S245">
            <v>15236</v>
          </cell>
          <cell r="T245"/>
          <cell r="U245"/>
          <cell r="V245"/>
          <cell r="W245"/>
          <cell r="X245"/>
          <cell r="Y245"/>
          <cell r="Z245"/>
          <cell r="AA245">
            <v>774</v>
          </cell>
          <cell r="AB245"/>
          <cell r="AC245">
            <v>774</v>
          </cell>
          <cell r="AD245">
            <v>0</v>
          </cell>
          <cell r="AE245">
            <v>12755</v>
          </cell>
          <cell r="AF245">
            <v>12755</v>
          </cell>
          <cell r="AG245"/>
          <cell r="AH245">
            <v>12755</v>
          </cell>
          <cell r="AI245"/>
          <cell r="AJ245"/>
          <cell r="AK245"/>
          <cell r="AL245"/>
          <cell r="AM245"/>
        </row>
        <row r="246">
          <cell r="I246" t="str">
            <v>KWM</v>
          </cell>
          <cell r="J246"/>
          <cell r="K246"/>
          <cell r="L246">
            <v>998</v>
          </cell>
          <cell r="M246"/>
          <cell r="N246">
            <v>998</v>
          </cell>
          <cell r="O246">
            <v>0</v>
          </cell>
          <cell r="P246">
            <v>11602</v>
          </cell>
          <cell r="Q246">
            <v>11602</v>
          </cell>
          <cell r="R246"/>
          <cell r="S246">
            <v>11602</v>
          </cell>
          <cell r="T246"/>
          <cell r="U246"/>
          <cell r="V246"/>
          <cell r="W246"/>
          <cell r="X246"/>
          <cell r="Y246"/>
          <cell r="Z246"/>
          <cell r="AA246">
            <v>566</v>
          </cell>
          <cell r="AB246"/>
          <cell r="AC246">
            <v>566</v>
          </cell>
          <cell r="AD246">
            <v>0</v>
          </cell>
          <cell r="AE246">
            <v>10914</v>
          </cell>
          <cell r="AF246">
            <v>10914</v>
          </cell>
          <cell r="AG246"/>
          <cell r="AH246">
            <v>10914</v>
          </cell>
          <cell r="AI246"/>
          <cell r="AJ246"/>
          <cell r="AK246"/>
          <cell r="AL246"/>
          <cell r="AM246"/>
        </row>
        <row r="247">
          <cell r="I247" t="str">
            <v>KNX</v>
          </cell>
          <cell r="J247"/>
          <cell r="K247"/>
          <cell r="L247">
            <v>1912</v>
          </cell>
          <cell r="M247"/>
          <cell r="N247">
            <v>1912</v>
          </cell>
          <cell r="O247">
            <v>0</v>
          </cell>
          <cell r="P247">
            <v>92682</v>
          </cell>
          <cell r="Q247">
            <v>92682</v>
          </cell>
          <cell r="R247"/>
          <cell r="S247">
            <v>92682</v>
          </cell>
          <cell r="T247"/>
          <cell r="U247"/>
          <cell r="V247"/>
          <cell r="W247"/>
          <cell r="X247"/>
          <cell r="Y247"/>
          <cell r="Z247"/>
          <cell r="AA247">
            <v>1917</v>
          </cell>
          <cell r="AB247"/>
          <cell r="AC247">
            <v>1917</v>
          </cell>
          <cell r="AD247">
            <v>0</v>
          </cell>
          <cell r="AE247">
            <v>87349</v>
          </cell>
          <cell r="AF247">
            <v>87349</v>
          </cell>
          <cell r="AG247"/>
          <cell r="AH247">
            <v>87349</v>
          </cell>
          <cell r="AI247"/>
          <cell r="AJ247"/>
          <cell r="AK247"/>
          <cell r="AL247"/>
          <cell r="AM247"/>
        </row>
        <row r="248">
          <cell r="I248" t="str">
            <v>LST</v>
          </cell>
          <cell r="J248"/>
          <cell r="K248"/>
          <cell r="L248">
            <v>13965</v>
          </cell>
          <cell r="M248"/>
          <cell r="N248">
            <v>13965</v>
          </cell>
          <cell r="O248">
            <v>0</v>
          </cell>
          <cell r="P248">
            <v>1165814</v>
          </cell>
          <cell r="Q248">
            <v>1165814</v>
          </cell>
          <cell r="R248"/>
          <cell r="S248">
            <v>1165814</v>
          </cell>
          <cell r="T248"/>
          <cell r="U248"/>
          <cell r="V248"/>
          <cell r="W248"/>
          <cell r="X248"/>
          <cell r="Y248"/>
          <cell r="Z248"/>
          <cell r="AA248">
            <v>10895</v>
          </cell>
          <cell r="AB248"/>
          <cell r="AC248">
            <v>10895</v>
          </cell>
          <cell r="AD248">
            <v>0</v>
          </cell>
          <cell r="AE248">
            <v>622454</v>
          </cell>
          <cell r="AF248">
            <v>622454</v>
          </cell>
          <cell r="AG248"/>
          <cell r="AH248">
            <v>622454</v>
          </cell>
          <cell r="AI248"/>
          <cell r="AJ248"/>
          <cell r="AK248"/>
          <cell r="AL248"/>
          <cell r="AM248"/>
        </row>
        <row r="249">
          <cell r="I249" t="str">
            <v>MGB</v>
          </cell>
          <cell r="J249"/>
          <cell r="K249"/>
          <cell r="L249">
            <v>3808</v>
          </cell>
          <cell r="M249"/>
          <cell r="N249">
            <v>3808</v>
          </cell>
          <cell r="O249">
            <v>0</v>
          </cell>
          <cell r="P249">
            <v>73514</v>
          </cell>
          <cell r="Q249">
            <v>73514</v>
          </cell>
          <cell r="R249"/>
          <cell r="S249">
            <v>73514</v>
          </cell>
          <cell r="T249"/>
          <cell r="U249"/>
          <cell r="V249"/>
          <cell r="W249"/>
          <cell r="X249"/>
          <cell r="Y249"/>
          <cell r="Z249"/>
          <cell r="AA249">
            <v>2292</v>
          </cell>
          <cell r="AB249"/>
          <cell r="AC249">
            <v>2292</v>
          </cell>
          <cell r="AD249">
            <v>0</v>
          </cell>
          <cell r="AE249">
            <v>39409</v>
          </cell>
          <cell r="AF249">
            <v>39409</v>
          </cell>
          <cell r="AG249"/>
          <cell r="AH249">
            <v>39409</v>
          </cell>
          <cell r="AI249"/>
          <cell r="AJ249"/>
          <cell r="AK249"/>
          <cell r="AL249"/>
          <cell r="AM249"/>
        </row>
        <row r="250">
          <cell r="I250" t="str">
            <v>IRG</v>
          </cell>
          <cell r="J250"/>
          <cell r="K250"/>
          <cell r="L250">
            <v>598</v>
          </cell>
          <cell r="M250"/>
          <cell r="N250">
            <v>598</v>
          </cell>
          <cell r="O250">
            <v>0</v>
          </cell>
          <cell r="P250">
            <v>11054</v>
          </cell>
          <cell r="Q250">
            <v>11054</v>
          </cell>
          <cell r="R250"/>
          <cell r="S250">
            <v>11054</v>
          </cell>
          <cell r="T250"/>
          <cell r="U250"/>
          <cell r="V250"/>
          <cell r="W250"/>
          <cell r="X250"/>
          <cell r="Y250"/>
          <cell r="Z250"/>
          <cell r="AA250">
            <v>572</v>
          </cell>
          <cell r="AB250"/>
          <cell r="AC250">
            <v>572</v>
          </cell>
          <cell r="AD250">
            <v>0</v>
          </cell>
          <cell r="AE250">
            <v>9820</v>
          </cell>
          <cell r="AF250">
            <v>9820</v>
          </cell>
          <cell r="AG250"/>
          <cell r="AH250">
            <v>9820</v>
          </cell>
          <cell r="AI250"/>
          <cell r="AJ250"/>
          <cell r="AK250"/>
          <cell r="AL250"/>
          <cell r="AM250"/>
        </row>
        <row r="251">
          <cell r="I251" t="str">
            <v>LRE</v>
          </cell>
          <cell r="J251"/>
          <cell r="K251"/>
          <cell r="L251">
            <v>1440</v>
          </cell>
          <cell r="M251"/>
          <cell r="N251">
            <v>1440</v>
          </cell>
          <cell r="O251">
            <v>0</v>
          </cell>
          <cell r="P251">
            <v>38619</v>
          </cell>
          <cell r="Q251">
            <v>38619</v>
          </cell>
          <cell r="R251"/>
          <cell r="S251">
            <v>38619</v>
          </cell>
          <cell r="T251"/>
          <cell r="U251"/>
          <cell r="V251"/>
          <cell r="W251"/>
          <cell r="X251"/>
          <cell r="Y251"/>
          <cell r="Z251"/>
          <cell r="AA251">
            <v>1558</v>
          </cell>
          <cell r="AB251"/>
          <cell r="AC251">
            <v>1558</v>
          </cell>
          <cell r="AD251">
            <v>0</v>
          </cell>
          <cell r="AE251">
            <v>33175</v>
          </cell>
          <cell r="AF251">
            <v>33175</v>
          </cell>
          <cell r="AG251"/>
          <cell r="AH251">
            <v>33175</v>
          </cell>
          <cell r="AI251"/>
          <cell r="AJ251"/>
          <cell r="AK251"/>
          <cell r="AL251"/>
          <cell r="AM251"/>
        </row>
        <row r="252">
          <cell r="I252" t="str">
            <v>LDH</v>
          </cell>
          <cell r="J252"/>
          <cell r="K252"/>
          <cell r="L252">
            <v>1341</v>
          </cell>
          <cell r="M252"/>
          <cell r="N252">
            <v>1341</v>
          </cell>
          <cell r="O252">
            <v>0</v>
          </cell>
          <cell r="P252">
            <v>31133</v>
          </cell>
          <cell r="Q252">
            <v>31133</v>
          </cell>
          <cell r="R252"/>
          <cell r="S252">
            <v>31133</v>
          </cell>
          <cell r="T252"/>
          <cell r="U252"/>
          <cell r="V252"/>
          <cell r="W252"/>
          <cell r="X252"/>
          <cell r="Y252"/>
          <cell r="Z252"/>
          <cell r="AA252">
            <v>1185</v>
          </cell>
          <cell r="AB252"/>
          <cell r="AC252">
            <v>1185</v>
          </cell>
          <cell r="AD252">
            <v>0</v>
          </cell>
          <cell r="AE252">
            <v>24716</v>
          </cell>
          <cell r="AF252">
            <v>24716</v>
          </cell>
          <cell r="AG252"/>
          <cell r="AH252">
            <v>24716</v>
          </cell>
          <cell r="AI252"/>
          <cell r="AJ252"/>
          <cell r="AK252"/>
          <cell r="AL252"/>
          <cell r="AM252"/>
        </row>
        <row r="253">
          <cell r="I253" t="str">
            <v>MKY</v>
          </cell>
          <cell r="J253">
            <v>9434</v>
          </cell>
          <cell r="K253">
            <v>1004</v>
          </cell>
          <cell r="L253">
            <v>10438</v>
          </cell>
          <cell r="M253">
            <v>14042</v>
          </cell>
          <cell r="N253">
            <v>24480</v>
          </cell>
          <cell r="O253"/>
          <cell r="P253">
            <v>788531</v>
          </cell>
          <cell r="Q253">
            <v>788531</v>
          </cell>
          <cell r="R253">
            <v>64558</v>
          </cell>
          <cell r="S253">
            <v>853089</v>
          </cell>
          <cell r="T253"/>
          <cell r="U253"/>
          <cell r="V253"/>
          <cell r="W253"/>
          <cell r="X253"/>
          <cell r="Y253">
            <v>8140</v>
          </cell>
          <cell r="Z253">
            <v>830</v>
          </cell>
          <cell r="AA253">
            <v>8970</v>
          </cell>
          <cell r="AB253">
            <v>14204</v>
          </cell>
          <cell r="AC253">
            <v>23174</v>
          </cell>
          <cell r="AD253"/>
          <cell r="AE253">
            <v>602259</v>
          </cell>
          <cell r="AF253">
            <v>602259</v>
          </cell>
          <cell r="AG253">
            <v>54433</v>
          </cell>
          <cell r="AH253">
            <v>656692</v>
          </cell>
          <cell r="AI253"/>
          <cell r="AJ253">
            <v>0</v>
          </cell>
          <cell r="AK253">
            <v>0</v>
          </cell>
          <cell r="AL253"/>
          <cell r="AM253">
            <v>0</v>
          </cell>
        </row>
        <row r="254">
          <cell r="I254" t="str">
            <v>MNG</v>
          </cell>
          <cell r="J254"/>
          <cell r="K254"/>
          <cell r="L254">
            <v>1410</v>
          </cell>
          <cell r="M254"/>
          <cell r="N254">
            <v>1410</v>
          </cell>
          <cell r="O254">
            <v>0</v>
          </cell>
          <cell r="P254">
            <v>9649</v>
          </cell>
          <cell r="Q254">
            <v>9649</v>
          </cell>
          <cell r="R254"/>
          <cell r="S254">
            <v>9649</v>
          </cell>
          <cell r="T254"/>
          <cell r="U254"/>
          <cell r="V254"/>
          <cell r="W254"/>
          <cell r="X254"/>
          <cell r="Y254"/>
          <cell r="Z254"/>
          <cell r="AA254">
            <v>1659</v>
          </cell>
          <cell r="AB254"/>
          <cell r="AC254">
            <v>1659</v>
          </cell>
          <cell r="AD254">
            <v>0</v>
          </cell>
          <cell r="AE254">
            <v>11833</v>
          </cell>
          <cell r="AF254">
            <v>11833</v>
          </cell>
          <cell r="AG254"/>
          <cell r="AH254">
            <v>11833</v>
          </cell>
          <cell r="AI254"/>
          <cell r="AJ254"/>
          <cell r="AK254"/>
          <cell r="AL254"/>
          <cell r="AM254"/>
        </row>
        <row r="255">
          <cell r="I255" t="str">
            <v>MCY</v>
          </cell>
          <cell r="J255"/>
          <cell r="K255"/>
          <cell r="L255">
            <v>11611</v>
          </cell>
          <cell r="M255"/>
          <cell r="N255">
            <v>11611</v>
          </cell>
          <cell r="O255">
            <v>7902</v>
          </cell>
          <cell r="P255">
            <v>1485533</v>
          </cell>
          <cell r="Q255">
            <v>1493435</v>
          </cell>
          <cell r="R255"/>
          <cell r="S255">
            <v>1493435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/>
          <cell r="Z255"/>
          <cell r="AA255">
            <v>6224</v>
          </cell>
          <cell r="AB255"/>
          <cell r="AC255">
            <v>6224</v>
          </cell>
          <cell r="AD255">
            <v>512</v>
          </cell>
          <cell r="AE255">
            <v>576199</v>
          </cell>
          <cell r="AF255">
            <v>576711</v>
          </cell>
          <cell r="AG255"/>
          <cell r="AH255">
            <v>576711</v>
          </cell>
          <cell r="AI255">
            <v>0</v>
          </cell>
          <cell r="AJ255"/>
          <cell r="AK255">
            <v>0</v>
          </cell>
          <cell r="AL255">
            <v>0</v>
          </cell>
          <cell r="AM255">
            <v>0</v>
          </cell>
        </row>
        <row r="256">
          <cell r="I256" t="str">
            <v>MBW</v>
          </cell>
          <cell r="J256"/>
          <cell r="K256"/>
          <cell r="L256">
            <v>1248</v>
          </cell>
          <cell r="M256"/>
          <cell r="N256">
            <v>1248</v>
          </cell>
          <cell r="O256">
            <v>0</v>
          </cell>
          <cell r="P256">
            <v>7190</v>
          </cell>
          <cell r="Q256">
            <v>7190</v>
          </cell>
          <cell r="R256"/>
          <cell r="S256">
            <v>7190</v>
          </cell>
          <cell r="T256"/>
          <cell r="U256"/>
          <cell r="V256"/>
          <cell r="W256"/>
          <cell r="X256"/>
          <cell r="Y256"/>
          <cell r="Z256"/>
          <cell r="AA256">
            <v>1254</v>
          </cell>
          <cell r="AB256"/>
          <cell r="AC256">
            <v>1254</v>
          </cell>
          <cell r="AD256">
            <v>0</v>
          </cell>
          <cell r="AE256">
            <v>5906</v>
          </cell>
          <cell r="AF256">
            <v>5906</v>
          </cell>
          <cell r="AG256"/>
          <cell r="AH256">
            <v>5906</v>
          </cell>
          <cell r="AI256"/>
          <cell r="AJ256"/>
          <cell r="AK256"/>
          <cell r="AL256"/>
          <cell r="AM256"/>
        </row>
        <row r="257">
          <cell r="I257" t="str">
            <v>MEB</v>
          </cell>
          <cell r="J257"/>
          <cell r="K257"/>
          <cell r="L257">
            <v>3029</v>
          </cell>
          <cell r="M257"/>
          <cell r="N257">
            <v>3029</v>
          </cell>
          <cell r="O257">
            <v>0</v>
          </cell>
          <cell r="P257">
            <v>33941</v>
          </cell>
          <cell r="Q257">
            <v>33941</v>
          </cell>
          <cell r="R257"/>
          <cell r="S257">
            <v>33941</v>
          </cell>
          <cell r="T257"/>
          <cell r="U257"/>
          <cell r="V257"/>
          <cell r="W257"/>
          <cell r="X257"/>
          <cell r="Y257"/>
          <cell r="Z257"/>
          <cell r="AA257">
            <v>3132</v>
          </cell>
          <cell r="AB257"/>
          <cell r="AC257">
            <v>3132</v>
          </cell>
          <cell r="AD257">
            <v>0</v>
          </cell>
          <cell r="AE257">
            <v>18163</v>
          </cell>
          <cell r="AF257">
            <v>18163</v>
          </cell>
          <cell r="AG257"/>
          <cell r="AH257">
            <v>18163</v>
          </cell>
          <cell r="AI257"/>
          <cell r="AJ257"/>
          <cell r="AK257"/>
          <cell r="AL257"/>
          <cell r="AM257"/>
        </row>
        <row r="258">
          <cell r="I258" t="str">
            <v>MEL</v>
          </cell>
          <cell r="J258">
            <v>181542</v>
          </cell>
          <cell r="K258">
            <v>13614</v>
          </cell>
          <cell r="L258">
            <v>195156</v>
          </cell>
          <cell r="M258">
            <v>1614</v>
          </cell>
          <cell r="N258">
            <v>196770</v>
          </cell>
          <cell r="O258">
            <v>5393756</v>
          </cell>
          <cell r="P258">
            <v>20470629</v>
          </cell>
          <cell r="Q258">
            <v>25864385</v>
          </cell>
          <cell r="R258">
            <v>2176</v>
          </cell>
          <cell r="S258">
            <v>25866561</v>
          </cell>
          <cell r="T258">
            <v>232528</v>
          </cell>
          <cell r="U258"/>
          <cell r="V258">
            <v>232528</v>
          </cell>
          <cell r="W258">
            <v>4869</v>
          </cell>
          <cell r="X258">
            <v>237396</v>
          </cell>
          <cell r="Y258">
            <v>78150</v>
          </cell>
          <cell r="Z258">
            <v>16824</v>
          </cell>
          <cell r="AA258">
            <v>94974</v>
          </cell>
          <cell r="AB258">
            <v>924</v>
          </cell>
          <cell r="AC258">
            <v>95898</v>
          </cell>
          <cell r="AD258">
            <v>414413</v>
          </cell>
          <cell r="AE258">
            <v>6821056</v>
          </cell>
          <cell r="AF258">
            <v>7235469</v>
          </cell>
          <cell r="AG258">
            <v>57</v>
          </cell>
          <cell r="AH258">
            <v>7235526</v>
          </cell>
          <cell r="AI258">
            <v>228930</v>
          </cell>
          <cell r="AJ258"/>
          <cell r="AK258">
            <v>228930</v>
          </cell>
          <cell r="AL258">
            <v>4317</v>
          </cell>
          <cell r="AM258">
            <v>233247</v>
          </cell>
        </row>
        <row r="259">
          <cell r="I259" t="str">
            <v>MIM</v>
          </cell>
          <cell r="J259"/>
          <cell r="K259"/>
          <cell r="L259">
            <v>3344</v>
          </cell>
          <cell r="M259"/>
          <cell r="N259">
            <v>3344</v>
          </cell>
          <cell r="O259">
            <v>0</v>
          </cell>
          <cell r="P259">
            <v>54839</v>
          </cell>
          <cell r="Q259">
            <v>54839</v>
          </cell>
          <cell r="R259"/>
          <cell r="S259">
            <v>54839</v>
          </cell>
          <cell r="T259"/>
          <cell r="U259"/>
          <cell r="V259"/>
          <cell r="W259"/>
          <cell r="X259"/>
          <cell r="Y259"/>
          <cell r="Z259"/>
          <cell r="AA259">
            <v>2403</v>
          </cell>
          <cell r="AB259"/>
          <cell r="AC259">
            <v>2403</v>
          </cell>
          <cell r="AD259">
            <v>0</v>
          </cell>
          <cell r="AE259">
            <v>29703</v>
          </cell>
          <cell r="AF259">
            <v>29703</v>
          </cell>
          <cell r="AG259"/>
          <cell r="AH259">
            <v>29703</v>
          </cell>
          <cell r="AI259"/>
          <cell r="AJ259"/>
          <cell r="AK259"/>
          <cell r="AL259"/>
          <cell r="AM259"/>
        </row>
        <row r="260">
          <cell r="I260" t="str">
            <v>MQL</v>
          </cell>
          <cell r="J260"/>
          <cell r="K260"/>
          <cell r="L260">
            <v>6565</v>
          </cell>
          <cell r="M260"/>
          <cell r="N260">
            <v>6565</v>
          </cell>
          <cell r="O260">
            <v>0</v>
          </cell>
          <cell r="P260">
            <v>167622</v>
          </cell>
          <cell r="Q260">
            <v>167622</v>
          </cell>
          <cell r="R260"/>
          <cell r="S260">
            <v>167622</v>
          </cell>
          <cell r="T260"/>
          <cell r="U260"/>
          <cell r="V260"/>
          <cell r="W260"/>
          <cell r="X260"/>
          <cell r="Y260"/>
          <cell r="Z260"/>
          <cell r="AA260">
            <v>3774</v>
          </cell>
          <cell r="AB260"/>
          <cell r="AC260">
            <v>3774</v>
          </cell>
          <cell r="AD260">
            <v>0</v>
          </cell>
          <cell r="AE260">
            <v>72110</v>
          </cell>
          <cell r="AF260">
            <v>72110</v>
          </cell>
          <cell r="AG260"/>
          <cell r="AH260">
            <v>72110</v>
          </cell>
          <cell r="AI260"/>
          <cell r="AJ260"/>
          <cell r="AK260"/>
          <cell r="AL260"/>
          <cell r="AM260"/>
        </row>
        <row r="261">
          <cell r="I261" t="str">
            <v>MOV</v>
          </cell>
          <cell r="J261"/>
          <cell r="K261"/>
          <cell r="L261">
            <v>2696</v>
          </cell>
          <cell r="M261"/>
          <cell r="N261">
            <v>2696</v>
          </cell>
          <cell r="O261">
            <v>0</v>
          </cell>
          <cell r="P261">
            <v>98006</v>
          </cell>
          <cell r="Q261">
            <v>98006</v>
          </cell>
          <cell r="R261"/>
          <cell r="S261">
            <v>98006</v>
          </cell>
          <cell r="T261"/>
          <cell r="U261"/>
          <cell r="V261"/>
          <cell r="W261"/>
          <cell r="X261"/>
          <cell r="Y261"/>
          <cell r="Z261"/>
          <cell r="AA261">
            <v>2590</v>
          </cell>
          <cell r="AB261"/>
          <cell r="AC261">
            <v>2590</v>
          </cell>
          <cell r="AD261">
            <v>0</v>
          </cell>
          <cell r="AE261">
            <v>80490</v>
          </cell>
          <cell r="AF261">
            <v>80490</v>
          </cell>
          <cell r="AG261"/>
          <cell r="AH261">
            <v>80490</v>
          </cell>
          <cell r="AI261"/>
          <cell r="AJ261"/>
          <cell r="AK261"/>
          <cell r="AL261"/>
          <cell r="AM261"/>
        </row>
        <row r="262">
          <cell r="I262" t="str">
            <v>MRZ</v>
          </cell>
          <cell r="J262"/>
          <cell r="K262"/>
          <cell r="L262">
            <v>1219</v>
          </cell>
          <cell r="M262"/>
          <cell r="N262">
            <v>1219</v>
          </cell>
          <cell r="O262">
            <v>0</v>
          </cell>
          <cell r="P262">
            <v>29626</v>
          </cell>
          <cell r="Q262">
            <v>29626</v>
          </cell>
          <cell r="R262"/>
          <cell r="S262">
            <v>29626</v>
          </cell>
          <cell r="T262"/>
          <cell r="U262"/>
          <cell r="V262"/>
          <cell r="W262"/>
          <cell r="X262"/>
          <cell r="Y262"/>
          <cell r="Z262"/>
          <cell r="AA262">
            <v>710</v>
          </cell>
          <cell r="AB262"/>
          <cell r="AC262">
            <v>710</v>
          </cell>
          <cell r="AD262">
            <v>0</v>
          </cell>
          <cell r="AE262">
            <v>12540</v>
          </cell>
          <cell r="AF262">
            <v>12540</v>
          </cell>
          <cell r="AG262"/>
          <cell r="AH262">
            <v>12540</v>
          </cell>
          <cell r="AI262"/>
          <cell r="AJ262"/>
          <cell r="AK262"/>
          <cell r="AL262"/>
          <cell r="AM262"/>
        </row>
        <row r="263">
          <cell r="I263" t="str">
            <v>ONG</v>
          </cell>
          <cell r="J263"/>
          <cell r="K263"/>
          <cell r="L263">
            <v>1048</v>
          </cell>
          <cell r="M263"/>
          <cell r="N263">
            <v>1048</v>
          </cell>
          <cell r="O263">
            <v>0</v>
          </cell>
          <cell r="P263">
            <v>9922</v>
          </cell>
          <cell r="Q263">
            <v>9922</v>
          </cell>
          <cell r="R263"/>
          <cell r="S263">
            <v>9922</v>
          </cell>
          <cell r="T263"/>
          <cell r="U263"/>
          <cell r="V263"/>
          <cell r="W263"/>
          <cell r="X263"/>
          <cell r="Y263"/>
          <cell r="Z263"/>
          <cell r="AA263">
            <v>1041</v>
          </cell>
          <cell r="AB263"/>
          <cell r="AC263">
            <v>1041</v>
          </cell>
          <cell r="AD263">
            <v>0</v>
          </cell>
          <cell r="AE263">
            <v>10718</v>
          </cell>
          <cell r="AF263">
            <v>10718</v>
          </cell>
          <cell r="AG263"/>
          <cell r="AH263">
            <v>10718</v>
          </cell>
          <cell r="AI263"/>
          <cell r="AJ263"/>
          <cell r="AK263"/>
          <cell r="AL263"/>
          <cell r="AM263"/>
        </row>
        <row r="264">
          <cell r="I264" t="str">
            <v>MYA</v>
          </cell>
          <cell r="J264"/>
          <cell r="K264"/>
          <cell r="L264">
            <v>2783</v>
          </cell>
          <cell r="M264"/>
          <cell r="N264">
            <v>2783</v>
          </cell>
          <cell r="O264">
            <v>0</v>
          </cell>
          <cell r="P264">
            <v>21106</v>
          </cell>
          <cell r="Q264">
            <v>21106</v>
          </cell>
          <cell r="R264"/>
          <cell r="S264">
            <v>21106</v>
          </cell>
          <cell r="T264"/>
          <cell r="U264"/>
          <cell r="V264"/>
          <cell r="W264"/>
          <cell r="X264"/>
          <cell r="Y264"/>
          <cell r="Z264"/>
          <cell r="AA264">
            <v>2179</v>
          </cell>
          <cell r="AB264"/>
          <cell r="AC264">
            <v>2179</v>
          </cell>
          <cell r="AD264">
            <v>0</v>
          </cell>
          <cell r="AE264">
            <v>7539</v>
          </cell>
          <cell r="AF264">
            <v>7539</v>
          </cell>
          <cell r="AG264"/>
          <cell r="AH264">
            <v>7539</v>
          </cell>
          <cell r="AI264"/>
          <cell r="AJ264"/>
          <cell r="AK264"/>
          <cell r="AL264"/>
          <cell r="AM264"/>
        </row>
        <row r="265">
          <cell r="I265" t="str">
            <v>ISA</v>
          </cell>
          <cell r="J265"/>
          <cell r="K265"/>
          <cell r="L265">
            <v>4969</v>
          </cell>
          <cell r="M265"/>
          <cell r="N265">
            <v>4969</v>
          </cell>
          <cell r="O265"/>
          <cell r="P265">
            <v>221161</v>
          </cell>
          <cell r="Q265">
            <v>221161</v>
          </cell>
          <cell r="R265"/>
          <cell r="S265">
            <v>221161</v>
          </cell>
          <cell r="T265"/>
          <cell r="U265"/>
          <cell r="V265"/>
          <cell r="W265"/>
          <cell r="X265"/>
          <cell r="Y265"/>
          <cell r="Z265"/>
          <cell r="AA265">
            <v>4819</v>
          </cell>
          <cell r="AB265"/>
          <cell r="AC265">
            <v>4819</v>
          </cell>
          <cell r="AD265"/>
          <cell r="AE265">
            <v>186817</v>
          </cell>
          <cell r="AF265">
            <v>186817</v>
          </cell>
          <cell r="AG265"/>
          <cell r="AH265">
            <v>186817</v>
          </cell>
          <cell r="AI265"/>
          <cell r="AJ265"/>
          <cell r="AK265"/>
          <cell r="AL265"/>
          <cell r="AM265"/>
        </row>
        <row r="266">
          <cell r="I266" t="str">
            <v>NRA</v>
          </cell>
          <cell r="J266"/>
          <cell r="K266"/>
          <cell r="L266">
            <v>2949</v>
          </cell>
          <cell r="M266"/>
          <cell r="N266">
            <v>2949</v>
          </cell>
          <cell r="O266">
            <v>0</v>
          </cell>
          <cell r="P266">
            <v>10362</v>
          </cell>
          <cell r="Q266">
            <v>10362</v>
          </cell>
          <cell r="R266"/>
          <cell r="S266">
            <v>10362</v>
          </cell>
          <cell r="T266"/>
          <cell r="U266"/>
          <cell r="V266"/>
          <cell r="W266"/>
          <cell r="X266"/>
          <cell r="Y266"/>
          <cell r="Z266"/>
          <cell r="AA266">
            <v>1500</v>
          </cell>
          <cell r="AB266"/>
          <cell r="AC266">
            <v>1500</v>
          </cell>
          <cell r="AD266">
            <v>0</v>
          </cell>
          <cell r="AE266">
            <v>3234</v>
          </cell>
          <cell r="AF266">
            <v>3234</v>
          </cell>
          <cell r="AG266"/>
          <cell r="AH266">
            <v>3234</v>
          </cell>
          <cell r="AI266"/>
          <cell r="AJ266"/>
          <cell r="AK266"/>
          <cell r="AL266"/>
          <cell r="AM266"/>
        </row>
        <row r="267">
          <cell r="I267" t="str">
            <v>NTL</v>
          </cell>
          <cell r="J267">
            <v>13005</v>
          </cell>
          <cell r="K267"/>
          <cell r="L267">
            <v>13005</v>
          </cell>
          <cell r="M267"/>
          <cell r="N267">
            <v>13005</v>
          </cell>
          <cell r="O267">
            <v>0</v>
          </cell>
          <cell r="P267">
            <v>1023312</v>
          </cell>
          <cell r="Q267">
            <v>1023312</v>
          </cell>
          <cell r="R267"/>
          <cell r="S267">
            <v>1023312</v>
          </cell>
          <cell r="T267"/>
          <cell r="U267">
            <v>0</v>
          </cell>
          <cell r="V267">
            <v>0</v>
          </cell>
          <cell r="W267"/>
          <cell r="X267">
            <v>0</v>
          </cell>
          <cell r="Y267">
            <v>9126</v>
          </cell>
          <cell r="Z267"/>
          <cell r="AA267">
            <v>9126</v>
          </cell>
          <cell r="AB267">
            <v>4113</v>
          </cell>
          <cell r="AC267">
            <v>13239</v>
          </cell>
          <cell r="AD267">
            <v>0</v>
          </cell>
          <cell r="AE267">
            <v>462157</v>
          </cell>
          <cell r="AF267">
            <v>462157</v>
          </cell>
          <cell r="AG267"/>
          <cell r="AH267">
            <v>462157</v>
          </cell>
          <cell r="AI267"/>
          <cell r="AJ267">
            <v>22</v>
          </cell>
          <cell r="AK267">
            <v>22</v>
          </cell>
          <cell r="AL267"/>
          <cell r="AM267">
            <v>22</v>
          </cell>
        </row>
        <row r="268">
          <cell r="I268" t="str">
            <v>ZNE</v>
          </cell>
          <cell r="J268"/>
          <cell r="K268"/>
          <cell r="L268">
            <v>3936</v>
          </cell>
          <cell r="M268"/>
          <cell r="N268">
            <v>3936</v>
          </cell>
          <cell r="O268">
            <v>0</v>
          </cell>
          <cell r="P268">
            <v>343687</v>
          </cell>
          <cell r="Q268">
            <v>343687</v>
          </cell>
          <cell r="R268"/>
          <cell r="S268">
            <v>343687</v>
          </cell>
          <cell r="T268"/>
          <cell r="U268"/>
          <cell r="V268"/>
          <cell r="W268"/>
          <cell r="X268"/>
          <cell r="Y268"/>
          <cell r="Z268"/>
          <cell r="AA268">
            <v>4082</v>
          </cell>
          <cell r="AB268"/>
          <cell r="AC268">
            <v>4082</v>
          </cell>
          <cell r="AD268">
            <v>0</v>
          </cell>
          <cell r="AE268">
            <v>318979</v>
          </cell>
          <cell r="AF268">
            <v>318979</v>
          </cell>
          <cell r="AG268"/>
          <cell r="AH268">
            <v>318979</v>
          </cell>
          <cell r="AI268"/>
          <cell r="AJ268"/>
          <cell r="AK268"/>
          <cell r="AL268"/>
          <cell r="AM268"/>
        </row>
        <row r="269">
          <cell r="I269" t="str">
            <v>GOV</v>
          </cell>
          <cell r="J269"/>
          <cell r="K269"/>
          <cell r="L269">
            <v>1630</v>
          </cell>
          <cell r="M269"/>
          <cell r="N269">
            <v>1630</v>
          </cell>
          <cell r="O269">
            <v>0</v>
          </cell>
          <cell r="P269">
            <v>60655</v>
          </cell>
          <cell r="Q269">
            <v>60655</v>
          </cell>
          <cell r="R269"/>
          <cell r="S269">
            <v>60655</v>
          </cell>
          <cell r="T269"/>
          <cell r="U269"/>
          <cell r="V269"/>
          <cell r="W269"/>
          <cell r="X269"/>
          <cell r="Y269"/>
          <cell r="Z269"/>
          <cell r="AA269">
            <v>1567</v>
          </cell>
          <cell r="AB269"/>
          <cell r="AC269">
            <v>1567</v>
          </cell>
          <cell r="AD269">
            <v>0</v>
          </cell>
          <cell r="AE269">
            <v>44135</v>
          </cell>
          <cell r="AF269">
            <v>44135</v>
          </cell>
          <cell r="AG269"/>
          <cell r="AH269">
            <v>44135</v>
          </cell>
          <cell r="AI269"/>
          <cell r="AJ269"/>
          <cell r="AK269"/>
          <cell r="AL269"/>
          <cell r="AM269"/>
        </row>
        <row r="270">
          <cell r="I270" t="str">
            <v>NLK</v>
          </cell>
          <cell r="J270"/>
          <cell r="K270"/>
          <cell r="L270">
            <v>649</v>
          </cell>
          <cell r="M270"/>
          <cell r="N270">
            <v>649</v>
          </cell>
          <cell r="O270">
            <v>962</v>
          </cell>
          <cell r="P270">
            <v>66997</v>
          </cell>
          <cell r="Q270">
            <v>67959</v>
          </cell>
          <cell r="R270"/>
          <cell r="S270">
            <v>67959</v>
          </cell>
          <cell r="T270">
            <v>4</v>
          </cell>
          <cell r="U270"/>
          <cell r="V270">
            <v>4</v>
          </cell>
          <cell r="W270">
            <v>0</v>
          </cell>
          <cell r="X270">
            <v>4</v>
          </cell>
          <cell r="Y270"/>
          <cell r="Z270"/>
          <cell r="AA270">
            <v>520</v>
          </cell>
          <cell r="AB270"/>
          <cell r="AC270">
            <v>520</v>
          </cell>
          <cell r="AD270">
            <v>291</v>
          </cell>
          <cell r="AE270">
            <v>50654</v>
          </cell>
          <cell r="AF270">
            <v>50945</v>
          </cell>
          <cell r="AG270"/>
          <cell r="AH270">
            <v>50945</v>
          </cell>
          <cell r="AI270">
            <v>2</v>
          </cell>
          <cell r="AJ270"/>
          <cell r="AK270">
            <v>2</v>
          </cell>
          <cell r="AL270">
            <v>0</v>
          </cell>
          <cell r="AM270">
            <v>2</v>
          </cell>
        </row>
        <row r="271">
          <cell r="I271" t="str">
            <v>OLP</v>
          </cell>
          <cell r="J271"/>
          <cell r="K271"/>
          <cell r="L271">
            <v>1228</v>
          </cell>
          <cell r="M271"/>
          <cell r="N271">
            <v>1228</v>
          </cell>
          <cell r="O271">
            <v>0</v>
          </cell>
          <cell r="P271">
            <v>89226</v>
          </cell>
          <cell r="Q271">
            <v>89226</v>
          </cell>
          <cell r="R271"/>
          <cell r="S271">
            <v>89226</v>
          </cell>
          <cell r="T271"/>
          <cell r="U271"/>
          <cell r="V271"/>
          <cell r="W271"/>
          <cell r="X271"/>
          <cell r="Y271"/>
          <cell r="Z271"/>
          <cell r="AA271">
            <v>1519</v>
          </cell>
          <cell r="AB271"/>
          <cell r="AC271">
            <v>1519</v>
          </cell>
          <cell r="AD271">
            <v>0</v>
          </cell>
          <cell r="AE271">
            <v>86666</v>
          </cell>
          <cell r="AF271">
            <v>86666</v>
          </cell>
          <cell r="AG271"/>
          <cell r="AH271">
            <v>86666</v>
          </cell>
          <cell r="AI271"/>
          <cell r="AJ271"/>
          <cell r="AK271"/>
          <cell r="AL271"/>
          <cell r="AM271"/>
        </row>
        <row r="272">
          <cell r="I272" t="str">
            <v>OAG</v>
          </cell>
          <cell r="J272"/>
          <cell r="K272"/>
          <cell r="L272">
            <v>4185</v>
          </cell>
          <cell r="M272"/>
          <cell r="N272">
            <v>4185</v>
          </cell>
          <cell r="O272">
            <v>0</v>
          </cell>
          <cell r="P272">
            <v>85065</v>
          </cell>
          <cell r="Q272">
            <v>85065</v>
          </cell>
          <cell r="R272"/>
          <cell r="S272">
            <v>85065</v>
          </cell>
          <cell r="T272"/>
          <cell r="U272"/>
          <cell r="V272"/>
          <cell r="W272"/>
          <cell r="X272"/>
          <cell r="Y272"/>
          <cell r="Z272"/>
          <cell r="AA272">
            <v>2532</v>
          </cell>
          <cell r="AB272"/>
          <cell r="AC272">
            <v>2532</v>
          </cell>
          <cell r="AD272">
            <v>0</v>
          </cell>
          <cell r="AE272">
            <v>36676</v>
          </cell>
          <cell r="AF272">
            <v>36676</v>
          </cell>
          <cell r="AG272"/>
          <cell r="AH272">
            <v>36676</v>
          </cell>
          <cell r="AI272"/>
          <cell r="AJ272"/>
          <cell r="AK272"/>
          <cell r="AL272"/>
          <cell r="AM272"/>
        </row>
        <row r="273">
          <cell r="I273" t="str">
            <v>PMK</v>
          </cell>
          <cell r="J273"/>
          <cell r="K273"/>
          <cell r="L273">
            <v>4851</v>
          </cell>
          <cell r="M273"/>
          <cell r="N273">
            <v>4851</v>
          </cell>
          <cell r="O273">
            <v>0</v>
          </cell>
          <cell r="P273">
            <v>24887</v>
          </cell>
          <cell r="Q273">
            <v>24887</v>
          </cell>
          <cell r="R273"/>
          <cell r="S273">
            <v>24887</v>
          </cell>
          <cell r="T273"/>
          <cell r="U273"/>
          <cell r="V273"/>
          <cell r="W273"/>
          <cell r="X273"/>
          <cell r="Y273"/>
          <cell r="Z273"/>
          <cell r="AA273">
            <v>4783</v>
          </cell>
          <cell r="AB273"/>
          <cell r="AC273">
            <v>4783</v>
          </cell>
          <cell r="AD273">
            <v>0</v>
          </cell>
          <cell r="AE273">
            <v>23421</v>
          </cell>
          <cell r="AF273">
            <v>23421</v>
          </cell>
          <cell r="AG273"/>
          <cell r="AH273">
            <v>23421</v>
          </cell>
          <cell r="AI273"/>
          <cell r="AJ273"/>
          <cell r="AK273"/>
          <cell r="AL273"/>
          <cell r="AM273"/>
        </row>
        <row r="274">
          <cell r="I274" t="str">
            <v>PBO</v>
          </cell>
          <cell r="J274"/>
          <cell r="K274"/>
          <cell r="L274">
            <v>3090</v>
          </cell>
          <cell r="M274"/>
          <cell r="N274">
            <v>3090</v>
          </cell>
          <cell r="O274">
            <v>0</v>
          </cell>
          <cell r="P274">
            <v>210756</v>
          </cell>
          <cell r="Q274">
            <v>210756</v>
          </cell>
          <cell r="R274"/>
          <cell r="S274">
            <v>210756</v>
          </cell>
          <cell r="T274"/>
          <cell r="U274"/>
          <cell r="V274"/>
          <cell r="W274"/>
          <cell r="X274"/>
          <cell r="Y274"/>
          <cell r="Z274"/>
          <cell r="AA274">
            <v>3101</v>
          </cell>
          <cell r="AB274"/>
          <cell r="AC274">
            <v>3101</v>
          </cell>
          <cell r="AD274">
            <v>0</v>
          </cell>
          <cell r="AE274">
            <v>192351</v>
          </cell>
          <cell r="AF274">
            <v>192351</v>
          </cell>
          <cell r="AG274"/>
          <cell r="AH274">
            <v>192351</v>
          </cell>
          <cell r="AI274"/>
          <cell r="AJ274"/>
          <cell r="AK274"/>
          <cell r="AL274"/>
          <cell r="AM274"/>
        </row>
        <row r="275">
          <cell r="I275" t="str">
            <v>PKE</v>
          </cell>
          <cell r="J275"/>
          <cell r="K275"/>
          <cell r="L275">
            <v>1913</v>
          </cell>
          <cell r="M275"/>
          <cell r="N275">
            <v>1913</v>
          </cell>
          <cell r="O275">
            <v>0</v>
          </cell>
          <cell r="P275">
            <v>22698</v>
          </cell>
          <cell r="Q275">
            <v>22698</v>
          </cell>
          <cell r="R275"/>
          <cell r="S275">
            <v>22698</v>
          </cell>
          <cell r="T275"/>
          <cell r="U275"/>
          <cell r="V275"/>
          <cell r="W275"/>
          <cell r="X275"/>
          <cell r="Y275"/>
          <cell r="Z275"/>
          <cell r="AA275">
            <v>963</v>
          </cell>
          <cell r="AB275"/>
          <cell r="AC275">
            <v>963</v>
          </cell>
          <cell r="AD275">
            <v>0</v>
          </cell>
          <cell r="AE275">
            <v>5164</v>
          </cell>
          <cell r="AF275">
            <v>5164</v>
          </cell>
          <cell r="AG275"/>
          <cell r="AH275">
            <v>5164</v>
          </cell>
          <cell r="AI275"/>
          <cell r="AJ275"/>
          <cell r="AK275"/>
          <cell r="AL275"/>
          <cell r="AM275"/>
        </row>
        <row r="276">
          <cell r="I276" t="str">
            <v>PER</v>
          </cell>
          <cell r="J276">
            <v>121008</v>
          </cell>
          <cell r="K276"/>
          <cell r="L276">
            <v>121008</v>
          </cell>
          <cell r="M276"/>
          <cell r="N276">
            <v>121008</v>
          </cell>
          <cell r="O276">
            <v>1902738</v>
          </cell>
          <cell r="P276">
            <v>9230608</v>
          </cell>
          <cell r="Q276">
            <v>11133346</v>
          </cell>
          <cell r="R276"/>
          <cell r="S276">
            <v>11133346</v>
          </cell>
          <cell r="T276">
            <v>61173</v>
          </cell>
          <cell r="U276">
            <v>50520</v>
          </cell>
          <cell r="V276">
            <v>111693</v>
          </cell>
          <cell r="W276">
            <v>717</v>
          </cell>
          <cell r="X276">
            <v>112410</v>
          </cell>
          <cell r="Y276">
            <v>91908</v>
          </cell>
          <cell r="Z276">
            <v>2840</v>
          </cell>
          <cell r="AA276">
            <v>94748</v>
          </cell>
          <cell r="AB276">
            <v>2534</v>
          </cell>
          <cell r="AC276">
            <v>97282</v>
          </cell>
          <cell r="AD276">
            <v>111073</v>
          </cell>
          <cell r="AE276">
            <v>5083054</v>
          </cell>
          <cell r="AF276">
            <v>5194127</v>
          </cell>
          <cell r="AG276"/>
          <cell r="AH276">
            <v>5194127</v>
          </cell>
          <cell r="AI276">
            <v>58839</v>
          </cell>
          <cell r="AJ276">
            <v>49639</v>
          </cell>
          <cell r="AK276">
            <v>108477</v>
          </cell>
          <cell r="AL276">
            <v>858</v>
          </cell>
          <cell r="AM276">
            <v>109335</v>
          </cell>
        </row>
        <row r="277">
          <cell r="I277" t="str">
            <v>EDR</v>
          </cell>
          <cell r="J277"/>
          <cell r="K277"/>
          <cell r="L277">
            <v>971</v>
          </cell>
          <cell r="M277"/>
          <cell r="N277">
            <v>971</v>
          </cell>
          <cell r="O277">
            <v>0</v>
          </cell>
          <cell r="P277">
            <v>8993</v>
          </cell>
          <cell r="Q277">
            <v>8993</v>
          </cell>
          <cell r="R277"/>
          <cell r="S277">
            <v>8993</v>
          </cell>
          <cell r="T277"/>
          <cell r="U277"/>
          <cell r="V277"/>
          <cell r="W277"/>
          <cell r="X277"/>
          <cell r="Y277"/>
          <cell r="Z277"/>
          <cell r="AA277">
            <v>498</v>
          </cell>
          <cell r="AB277"/>
          <cell r="AC277">
            <v>498</v>
          </cell>
          <cell r="AD277">
            <v>0</v>
          </cell>
          <cell r="AE277">
            <v>8543</v>
          </cell>
          <cell r="AF277">
            <v>8543</v>
          </cell>
          <cell r="AG277"/>
          <cell r="AH277">
            <v>8543</v>
          </cell>
          <cell r="AI277"/>
          <cell r="AJ277"/>
          <cell r="AK277"/>
          <cell r="AL277"/>
          <cell r="AM277"/>
        </row>
        <row r="278">
          <cell r="I278" t="str">
            <v>PHE</v>
          </cell>
          <cell r="J278"/>
          <cell r="K278"/>
          <cell r="L278">
            <v>4160</v>
          </cell>
          <cell r="M278"/>
          <cell r="N278">
            <v>4160</v>
          </cell>
          <cell r="O278">
            <v>0</v>
          </cell>
          <cell r="P278">
            <v>449490</v>
          </cell>
          <cell r="Q278">
            <v>449490</v>
          </cell>
          <cell r="R278"/>
          <cell r="S278">
            <v>449490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/>
          <cell r="Z278"/>
          <cell r="AA278">
            <v>4365</v>
          </cell>
          <cell r="AB278"/>
          <cell r="AC278">
            <v>4365</v>
          </cell>
          <cell r="AD278">
            <v>0</v>
          </cell>
          <cell r="AE278">
            <v>361644</v>
          </cell>
          <cell r="AF278">
            <v>361644</v>
          </cell>
          <cell r="AG278"/>
          <cell r="AH278">
            <v>361644</v>
          </cell>
          <cell r="AI278">
            <v>0</v>
          </cell>
          <cell r="AJ278"/>
          <cell r="AK278">
            <v>0</v>
          </cell>
          <cell r="AL278">
            <v>0</v>
          </cell>
          <cell r="AM278">
            <v>0</v>
          </cell>
        </row>
        <row r="279">
          <cell r="I279" t="str">
            <v>PLO</v>
          </cell>
          <cell r="J279"/>
          <cell r="K279"/>
          <cell r="L279">
            <v>6691</v>
          </cell>
          <cell r="M279"/>
          <cell r="N279">
            <v>6691</v>
          </cell>
          <cell r="O279">
            <v>0</v>
          </cell>
          <cell r="P279">
            <v>170285</v>
          </cell>
          <cell r="Q279">
            <v>170285</v>
          </cell>
          <cell r="R279"/>
          <cell r="S279">
            <v>170285</v>
          </cell>
          <cell r="T279"/>
          <cell r="U279"/>
          <cell r="V279"/>
          <cell r="W279"/>
          <cell r="X279"/>
          <cell r="Y279"/>
          <cell r="Z279"/>
          <cell r="AA279">
            <v>5440</v>
          </cell>
          <cell r="AB279"/>
          <cell r="AC279">
            <v>5440</v>
          </cell>
          <cell r="AD279">
            <v>0</v>
          </cell>
          <cell r="AE279">
            <v>141888</v>
          </cell>
          <cell r="AF279">
            <v>141888</v>
          </cell>
          <cell r="AG279"/>
          <cell r="AH279">
            <v>141888</v>
          </cell>
          <cell r="AI279"/>
          <cell r="AJ279"/>
          <cell r="AK279"/>
          <cell r="AL279"/>
          <cell r="AM279"/>
        </row>
        <row r="280">
          <cell r="I280" t="str">
            <v>PQQ</v>
          </cell>
          <cell r="J280"/>
          <cell r="K280"/>
          <cell r="L280">
            <v>5531</v>
          </cell>
          <cell r="M280"/>
          <cell r="N280">
            <v>5531</v>
          </cell>
          <cell r="O280">
            <v>0</v>
          </cell>
          <cell r="P280">
            <v>163894</v>
          </cell>
          <cell r="Q280">
            <v>163894</v>
          </cell>
          <cell r="R280"/>
          <cell r="S280">
            <v>163894</v>
          </cell>
          <cell r="T280"/>
          <cell r="U280"/>
          <cell r="V280"/>
          <cell r="W280"/>
          <cell r="X280"/>
          <cell r="Y280"/>
          <cell r="Z280"/>
          <cell r="AA280">
            <v>3143</v>
          </cell>
          <cell r="AB280"/>
          <cell r="AC280">
            <v>3143</v>
          </cell>
          <cell r="AD280">
            <v>0</v>
          </cell>
          <cell r="AE280">
            <v>67080</v>
          </cell>
          <cell r="AF280">
            <v>67080</v>
          </cell>
          <cell r="AG280"/>
          <cell r="AH280">
            <v>67080</v>
          </cell>
          <cell r="AI280"/>
          <cell r="AJ280"/>
          <cell r="AK280"/>
          <cell r="AL280"/>
          <cell r="AM280"/>
        </row>
        <row r="281">
          <cell r="I281" t="str">
            <v>PPP</v>
          </cell>
          <cell r="J281"/>
          <cell r="K281"/>
          <cell r="L281">
            <v>3700</v>
          </cell>
          <cell r="M281"/>
          <cell r="N281">
            <v>3700</v>
          </cell>
          <cell r="O281">
            <v>0</v>
          </cell>
          <cell r="P281">
            <v>464540</v>
          </cell>
          <cell r="Q281">
            <v>464540</v>
          </cell>
          <cell r="R281"/>
          <cell r="S281">
            <v>464540</v>
          </cell>
          <cell r="T281"/>
          <cell r="U281"/>
          <cell r="V281"/>
          <cell r="W281"/>
          <cell r="X281"/>
          <cell r="Y281"/>
          <cell r="Z281"/>
          <cell r="AA281">
            <v>2913</v>
          </cell>
          <cell r="AB281"/>
          <cell r="AC281">
            <v>2913</v>
          </cell>
          <cell r="AD281">
            <v>0</v>
          </cell>
          <cell r="AE281">
            <v>305037</v>
          </cell>
          <cell r="AF281">
            <v>305037</v>
          </cell>
          <cell r="AG281"/>
          <cell r="AH281">
            <v>305037</v>
          </cell>
          <cell r="AI281"/>
          <cell r="AJ281"/>
          <cell r="AK281"/>
          <cell r="AL281"/>
          <cell r="AM281"/>
        </row>
        <row r="282">
          <cell r="I282" t="str">
            <v>ROK</v>
          </cell>
          <cell r="J282"/>
          <cell r="K282"/>
          <cell r="L282">
            <v>7687</v>
          </cell>
          <cell r="M282"/>
          <cell r="N282">
            <v>7687</v>
          </cell>
          <cell r="O282">
            <v>0</v>
          </cell>
          <cell r="P282">
            <v>484711</v>
          </cell>
          <cell r="Q282">
            <v>484711</v>
          </cell>
          <cell r="R282"/>
          <cell r="S282">
            <v>484711</v>
          </cell>
          <cell r="T282"/>
          <cell r="U282"/>
          <cell r="V282"/>
          <cell r="W282"/>
          <cell r="X282"/>
          <cell r="Y282"/>
          <cell r="Z282"/>
          <cell r="AA282">
            <v>7463</v>
          </cell>
          <cell r="AB282"/>
          <cell r="AC282">
            <v>7463</v>
          </cell>
          <cell r="AD282">
            <v>0</v>
          </cell>
          <cell r="AE282">
            <v>400082</v>
          </cell>
          <cell r="AF282">
            <v>400082</v>
          </cell>
          <cell r="AG282"/>
          <cell r="AH282">
            <v>400082</v>
          </cell>
          <cell r="AI282"/>
          <cell r="AJ282"/>
          <cell r="AK282"/>
          <cell r="AL282"/>
          <cell r="AM282"/>
        </row>
        <row r="283">
          <cell r="I283" t="str">
            <v>RMA</v>
          </cell>
          <cell r="J283"/>
          <cell r="K283"/>
          <cell r="L283">
            <v>3310</v>
          </cell>
          <cell r="M283"/>
          <cell r="N283">
            <v>3310</v>
          </cell>
          <cell r="O283">
            <v>0</v>
          </cell>
          <cell r="P283">
            <v>47916</v>
          </cell>
          <cell r="Q283">
            <v>47916</v>
          </cell>
          <cell r="R283"/>
          <cell r="S283">
            <v>47916</v>
          </cell>
          <cell r="T283"/>
          <cell r="U283"/>
          <cell r="V283"/>
          <cell r="W283"/>
          <cell r="X283"/>
          <cell r="Y283"/>
          <cell r="Z283"/>
          <cell r="AA283">
            <v>1373</v>
          </cell>
          <cell r="AB283"/>
          <cell r="AC283">
            <v>1373</v>
          </cell>
          <cell r="AD283">
            <v>0</v>
          </cell>
          <cell r="AE283">
            <v>48487</v>
          </cell>
          <cell r="AF283">
            <v>48487</v>
          </cell>
          <cell r="AG283"/>
          <cell r="AH283">
            <v>48487</v>
          </cell>
          <cell r="AI283"/>
          <cell r="AJ283"/>
          <cell r="AK283"/>
          <cell r="AL283"/>
          <cell r="AM283"/>
        </row>
        <row r="284">
          <cell r="I284" t="str">
            <v>SYD</v>
          </cell>
          <cell r="J284">
            <v>233543</v>
          </cell>
          <cell r="K284">
            <v>18323</v>
          </cell>
          <cell r="L284">
            <v>251866</v>
          </cell>
          <cell r="M284">
            <v>24930</v>
          </cell>
          <cell r="N284">
            <v>276796</v>
          </cell>
          <cell r="O284">
            <v>8227287</v>
          </cell>
          <cell r="P284">
            <v>20842503</v>
          </cell>
          <cell r="Q284">
            <v>29069790</v>
          </cell>
          <cell r="R284">
            <v>2201</v>
          </cell>
          <cell r="S284">
            <v>29071991</v>
          </cell>
          <cell r="T284">
            <v>534921</v>
          </cell>
          <cell r="U284"/>
          <cell r="V284">
            <v>534921</v>
          </cell>
          <cell r="W284">
            <v>13064</v>
          </cell>
          <cell r="X284">
            <v>547985</v>
          </cell>
          <cell r="Y284">
            <v>98253</v>
          </cell>
          <cell r="Z284">
            <v>21726</v>
          </cell>
          <cell r="AA284">
            <v>119979</v>
          </cell>
          <cell r="AB284">
            <v>19559</v>
          </cell>
          <cell r="AC284">
            <v>139538</v>
          </cell>
          <cell r="AD284">
            <v>764139</v>
          </cell>
          <cell r="AE284">
            <v>7161528</v>
          </cell>
          <cell r="AF284">
            <v>7925667</v>
          </cell>
          <cell r="AG284">
            <v>692</v>
          </cell>
          <cell r="AH284">
            <v>7926359</v>
          </cell>
          <cell r="AI284">
            <v>568346</v>
          </cell>
          <cell r="AJ284"/>
          <cell r="AK284">
            <v>568346</v>
          </cell>
          <cell r="AL284">
            <v>14268</v>
          </cell>
          <cell r="AM284">
            <v>582614</v>
          </cell>
        </row>
        <row r="285">
          <cell r="I285" t="str">
            <v>TMW</v>
          </cell>
          <cell r="J285"/>
          <cell r="K285"/>
          <cell r="L285">
            <v>3716</v>
          </cell>
          <cell r="M285"/>
          <cell r="N285">
            <v>3716</v>
          </cell>
          <cell r="O285">
            <v>0</v>
          </cell>
          <cell r="P285">
            <v>133688</v>
          </cell>
          <cell r="Q285">
            <v>133688</v>
          </cell>
          <cell r="R285"/>
          <cell r="S285">
            <v>133688</v>
          </cell>
          <cell r="T285"/>
          <cell r="U285"/>
          <cell r="V285"/>
          <cell r="W285"/>
          <cell r="X285"/>
          <cell r="Y285"/>
          <cell r="Z285"/>
          <cell r="AA285">
            <v>2003</v>
          </cell>
          <cell r="AB285"/>
          <cell r="AC285">
            <v>2003</v>
          </cell>
          <cell r="AD285">
            <v>0</v>
          </cell>
          <cell r="AE285">
            <v>57938</v>
          </cell>
          <cell r="AF285">
            <v>57938</v>
          </cell>
          <cell r="AG285"/>
          <cell r="AH285">
            <v>57938</v>
          </cell>
          <cell r="AI285"/>
          <cell r="AJ285"/>
          <cell r="AK285"/>
          <cell r="AL285"/>
          <cell r="AM285"/>
        </row>
        <row r="286">
          <cell r="I286" t="str">
            <v>TIS</v>
          </cell>
          <cell r="J286"/>
          <cell r="K286"/>
          <cell r="L286">
            <v>5745</v>
          </cell>
          <cell r="M286"/>
          <cell r="N286">
            <v>5745</v>
          </cell>
          <cell r="O286">
            <v>0</v>
          </cell>
          <cell r="P286">
            <v>95957</v>
          </cell>
          <cell r="Q286">
            <v>95957</v>
          </cell>
          <cell r="R286"/>
          <cell r="S286">
            <v>95957</v>
          </cell>
          <cell r="T286"/>
          <cell r="U286"/>
          <cell r="V286"/>
          <cell r="W286"/>
          <cell r="X286"/>
          <cell r="Y286"/>
          <cell r="Z286"/>
          <cell r="AA286">
            <v>6121</v>
          </cell>
          <cell r="AB286"/>
          <cell r="AC286">
            <v>6121</v>
          </cell>
          <cell r="AD286">
            <v>0</v>
          </cell>
          <cell r="AE286">
            <v>93301</v>
          </cell>
          <cell r="AF286">
            <v>93301</v>
          </cell>
          <cell r="AG286"/>
          <cell r="AH286">
            <v>93301</v>
          </cell>
          <cell r="AI286"/>
          <cell r="AJ286"/>
          <cell r="AK286"/>
          <cell r="AL286"/>
          <cell r="AM286"/>
        </row>
        <row r="287">
          <cell r="I287" t="str">
            <v>WTB</v>
          </cell>
          <cell r="J287"/>
          <cell r="K287"/>
          <cell r="L287">
            <v>1860</v>
          </cell>
          <cell r="M287"/>
          <cell r="N287">
            <v>1860</v>
          </cell>
          <cell r="O287">
            <v>0</v>
          </cell>
          <cell r="P287">
            <v>36942</v>
          </cell>
          <cell r="Q287">
            <v>36942</v>
          </cell>
          <cell r="R287"/>
          <cell r="S287">
            <v>36942</v>
          </cell>
          <cell r="T287">
            <v>1030</v>
          </cell>
          <cell r="U287"/>
          <cell r="V287">
            <v>1030</v>
          </cell>
          <cell r="W287">
            <v>0</v>
          </cell>
          <cell r="X287">
            <v>1030</v>
          </cell>
          <cell r="Y287"/>
          <cell r="Z287"/>
          <cell r="AA287">
            <v>1663</v>
          </cell>
          <cell r="AB287"/>
          <cell r="AC287">
            <v>1663</v>
          </cell>
          <cell r="AD287">
            <v>0</v>
          </cell>
          <cell r="AE287">
            <v>18651</v>
          </cell>
          <cell r="AF287">
            <v>18651</v>
          </cell>
          <cell r="AG287"/>
          <cell r="AH287">
            <v>18651</v>
          </cell>
          <cell r="AI287">
            <v>2911</v>
          </cell>
          <cell r="AJ287"/>
          <cell r="AK287">
            <v>2911</v>
          </cell>
          <cell r="AL287">
            <v>0</v>
          </cell>
          <cell r="AM287">
            <v>2911</v>
          </cell>
        </row>
        <row r="288">
          <cell r="I288" t="str">
            <v>TSV</v>
          </cell>
          <cell r="J288"/>
          <cell r="K288"/>
          <cell r="L288">
            <v>23572</v>
          </cell>
          <cell r="M288"/>
          <cell r="N288">
            <v>23572</v>
          </cell>
          <cell r="O288">
            <v>0</v>
          </cell>
          <cell r="P288">
            <v>1524187</v>
          </cell>
          <cell r="Q288">
            <v>1524187</v>
          </cell>
          <cell r="R288"/>
          <cell r="S288">
            <v>1524187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/>
          <cell r="Z288"/>
          <cell r="AA288">
            <v>19831</v>
          </cell>
          <cell r="AB288"/>
          <cell r="AC288">
            <v>19831</v>
          </cell>
          <cell r="AD288">
            <v>0</v>
          </cell>
          <cell r="AE288">
            <v>1089305</v>
          </cell>
          <cell r="AF288">
            <v>1089305</v>
          </cell>
          <cell r="AG288"/>
          <cell r="AH288">
            <v>1089305</v>
          </cell>
          <cell r="AI288">
            <v>0</v>
          </cell>
          <cell r="AJ288"/>
          <cell r="AK288">
            <v>0</v>
          </cell>
          <cell r="AL288">
            <v>0</v>
          </cell>
          <cell r="AM288">
            <v>0</v>
          </cell>
        </row>
        <row r="289">
          <cell r="I289" t="str">
            <v>WGA</v>
          </cell>
          <cell r="J289"/>
          <cell r="K289"/>
          <cell r="L289">
            <v>5763</v>
          </cell>
          <cell r="M289"/>
          <cell r="N289">
            <v>5763</v>
          </cell>
          <cell r="O289">
            <v>0</v>
          </cell>
          <cell r="P289">
            <v>172850</v>
          </cell>
          <cell r="Q289">
            <v>172850</v>
          </cell>
          <cell r="R289"/>
          <cell r="S289">
            <v>172850</v>
          </cell>
          <cell r="T289"/>
          <cell r="U289"/>
          <cell r="V289"/>
          <cell r="W289"/>
          <cell r="X289"/>
          <cell r="Y289"/>
          <cell r="Z289"/>
          <cell r="AA289">
            <v>2867</v>
          </cell>
          <cell r="AB289"/>
          <cell r="AC289">
            <v>2867</v>
          </cell>
          <cell r="AD289">
            <v>0</v>
          </cell>
          <cell r="AE289">
            <v>68128</v>
          </cell>
          <cell r="AF289">
            <v>68128</v>
          </cell>
          <cell r="AG289"/>
          <cell r="AH289">
            <v>68128</v>
          </cell>
          <cell r="AI289"/>
          <cell r="AJ289"/>
          <cell r="AK289"/>
          <cell r="AL289"/>
          <cell r="AM289"/>
        </row>
        <row r="290">
          <cell r="I290" t="str">
            <v>WEI</v>
          </cell>
          <cell r="J290"/>
          <cell r="K290"/>
          <cell r="L290">
            <v>1616</v>
          </cell>
          <cell r="M290"/>
          <cell r="N290">
            <v>1616</v>
          </cell>
          <cell r="O290">
            <v>0</v>
          </cell>
          <cell r="P290">
            <v>83089</v>
          </cell>
          <cell r="Q290">
            <v>83089</v>
          </cell>
          <cell r="R290"/>
          <cell r="S290">
            <v>83089</v>
          </cell>
          <cell r="T290"/>
          <cell r="U290"/>
          <cell r="V290"/>
          <cell r="W290"/>
          <cell r="X290"/>
          <cell r="Y290"/>
          <cell r="Z290"/>
          <cell r="AA290">
            <v>1672</v>
          </cell>
          <cell r="AB290"/>
          <cell r="AC290">
            <v>1672</v>
          </cell>
          <cell r="AD290">
            <v>0</v>
          </cell>
          <cell r="AE290">
            <v>75880</v>
          </cell>
          <cell r="AF290">
            <v>75880</v>
          </cell>
          <cell r="AG290"/>
          <cell r="AH290">
            <v>75880</v>
          </cell>
          <cell r="AI290"/>
          <cell r="AJ290"/>
          <cell r="AK290"/>
          <cell r="AL290"/>
          <cell r="AM290"/>
        </row>
        <row r="291">
          <cell r="I291" t="str">
            <v>FLS</v>
          </cell>
          <cell r="J291"/>
          <cell r="K291"/>
          <cell r="L291">
            <v>2020</v>
          </cell>
          <cell r="M291"/>
          <cell r="N291">
            <v>2020</v>
          </cell>
          <cell r="O291">
            <v>0</v>
          </cell>
          <cell r="P291">
            <v>22904</v>
          </cell>
          <cell r="Q291">
            <v>22904</v>
          </cell>
          <cell r="R291"/>
          <cell r="S291">
            <v>22904</v>
          </cell>
          <cell r="T291"/>
          <cell r="U291"/>
          <cell r="V291"/>
          <cell r="W291"/>
          <cell r="X291"/>
          <cell r="Y291"/>
          <cell r="Z291"/>
          <cell r="AA291">
            <v>2140</v>
          </cell>
          <cell r="AB291"/>
          <cell r="AC291">
            <v>2140</v>
          </cell>
          <cell r="AD291">
            <v>0</v>
          </cell>
          <cell r="AE291">
            <v>23233</v>
          </cell>
          <cell r="AF291">
            <v>23233</v>
          </cell>
          <cell r="AG291"/>
          <cell r="AH291">
            <v>23233</v>
          </cell>
          <cell r="AI291"/>
          <cell r="AJ291"/>
          <cell r="AK291"/>
          <cell r="AL291"/>
          <cell r="AM291"/>
        </row>
        <row r="292">
          <cell r="I292" t="str">
            <v>WAY</v>
          </cell>
          <cell r="J292"/>
          <cell r="K292"/>
          <cell r="L292">
            <v>2632</v>
          </cell>
          <cell r="M292"/>
          <cell r="N292">
            <v>2632</v>
          </cell>
          <cell r="O292">
            <v>0</v>
          </cell>
          <cell r="P292">
            <v>54895</v>
          </cell>
          <cell r="Q292">
            <v>54895</v>
          </cell>
          <cell r="R292"/>
          <cell r="S292">
            <v>54895</v>
          </cell>
          <cell r="T292"/>
          <cell r="U292"/>
          <cell r="V292"/>
          <cell r="W292"/>
          <cell r="X292"/>
          <cell r="Y292"/>
          <cell r="Z292"/>
          <cell r="AA292">
            <v>2266</v>
          </cell>
          <cell r="AB292"/>
          <cell r="AC292">
            <v>2266</v>
          </cell>
          <cell r="AD292">
            <v>0</v>
          </cell>
          <cell r="AE292">
            <v>47871</v>
          </cell>
          <cell r="AF292">
            <v>47871</v>
          </cell>
          <cell r="AG292"/>
          <cell r="AH292">
            <v>47871</v>
          </cell>
          <cell r="AI292"/>
          <cell r="AJ292"/>
          <cell r="AK292"/>
          <cell r="AL292"/>
          <cell r="AM292"/>
        </row>
        <row r="293">
          <cell r="I293" t="str">
            <v>PBH</v>
          </cell>
          <cell r="J293">
            <v>1997</v>
          </cell>
          <cell r="K293"/>
          <cell r="L293">
            <v>1997</v>
          </cell>
          <cell r="M293">
            <v>0</v>
          </cell>
          <cell r="N293">
            <v>1997</v>
          </cell>
          <cell r="O293">
            <v>84896</v>
          </cell>
          <cell r="P293">
            <v>11031</v>
          </cell>
          <cell r="Q293">
            <v>95927</v>
          </cell>
          <cell r="R293"/>
          <cell r="S293">
            <v>95927</v>
          </cell>
          <cell r="T293">
            <v>781</v>
          </cell>
          <cell r="U293">
            <v>0</v>
          </cell>
          <cell r="V293">
            <v>781</v>
          </cell>
          <cell r="W293">
            <v>136</v>
          </cell>
          <cell r="X293">
            <v>917</v>
          </cell>
          <cell r="Y293">
            <v>828</v>
          </cell>
          <cell r="Z293"/>
          <cell r="AA293">
            <v>828</v>
          </cell>
          <cell r="AB293">
            <v>0</v>
          </cell>
          <cell r="AC293">
            <v>828</v>
          </cell>
          <cell r="AD293">
            <v>13444</v>
          </cell>
          <cell r="AE293">
            <v>8899</v>
          </cell>
          <cell r="AF293">
            <v>22343</v>
          </cell>
          <cell r="AG293"/>
          <cell r="AH293">
            <v>22343</v>
          </cell>
          <cell r="AI293">
            <v>844</v>
          </cell>
          <cell r="AJ293">
            <v>0</v>
          </cell>
          <cell r="AK293">
            <v>844</v>
          </cell>
          <cell r="AL293">
            <v>191</v>
          </cell>
          <cell r="AM293">
            <v>1035</v>
          </cell>
        </row>
        <row r="294">
          <cell r="I294" t="str">
            <v>PNH</v>
          </cell>
          <cell r="J294">
            <v>17813</v>
          </cell>
          <cell r="K294">
            <v>1988</v>
          </cell>
          <cell r="L294">
            <v>19801</v>
          </cell>
          <cell r="M294">
            <v>2522</v>
          </cell>
          <cell r="N294">
            <v>22323</v>
          </cell>
          <cell r="O294">
            <v>1913310</v>
          </cell>
          <cell r="P294">
            <v>42654</v>
          </cell>
          <cell r="Q294">
            <v>1955964</v>
          </cell>
          <cell r="R294">
            <v>14786</v>
          </cell>
          <cell r="S294">
            <v>1970750</v>
          </cell>
          <cell r="T294">
            <v>55015</v>
          </cell>
          <cell r="U294">
            <v>0</v>
          </cell>
          <cell r="V294">
            <v>55016</v>
          </cell>
          <cell r="W294">
            <v>328</v>
          </cell>
          <cell r="X294">
            <v>55344</v>
          </cell>
          <cell r="Y294">
            <v>4237</v>
          </cell>
          <cell r="Z294">
            <v>2810</v>
          </cell>
          <cell r="AA294">
            <v>7047</v>
          </cell>
          <cell r="AB294">
            <v>3128</v>
          </cell>
          <cell r="AC294">
            <v>10175</v>
          </cell>
          <cell r="AD294">
            <v>240372</v>
          </cell>
          <cell r="AE294">
            <v>3934</v>
          </cell>
          <cell r="AF294">
            <v>244306</v>
          </cell>
          <cell r="AG294">
            <v>6055</v>
          </cell>
          <cell r="AH294">
            <v>250361</v>
          </cell>
          <cell r="AI294">
            <v>70820</v>
          </cell>
          <cell r="AJ294">
            <v>1</v>
          </cell>
          <cell r="AK294">
            <v>70821</v>
          </cell>
          <cell r="AL294">
            <v>332</v>
          </cell>
          <cell r="AM294">
            <v>71153</v>
          </cell>
        </row>
        <row r="295">
          <cell r="I295" t="str">
            <v>REP</v>
          </cell>
          <cell r="J295">
            <v>4501</v>
          </cell>
          <cell r="K295">
            <v>2</v>
          </cell>
          <cell r="L295">
            <v>4503</v>
          </cell>
          <cell r="M295">
            <v>270</v>
          </cell>
          <cell r="N295">
            <v>4773</v>
          </cell>
          <cell r="O295">
            <v>321039</v>
          </cell>
          <cell r="P295">
            <v>50400</v>
          </cell>
          <cell r="Q295">
            <v>371439</v>
          </cell>
          <cell r="R295">
            <v>434</v>
          </cell>
          <cell r="S295">
            <v>371873</v>
          </cell>
          <cell r="T295">
            <v>10</v>
          </cell>
          <cell r="U295">
            <v>0</v>
          </cell>
          <cell r="V295">
            <v>10</v>
          </cell>
          <cell r="W295">
            <v>0</v>
          </cell>
          <cell r="X295">
            <v>10</v>
          </cell>
          <cell r="Y295">
            <v>69</v>
          </cell>
          <cell r="Z295">
            <v>0</v>
          </cell>
          <cell r="AA295">
            <v>69</v>
          </cell>
          <cell r="AB295">
            <v>92</v>
          </cell>
          <cell r="AC295">
            <v>161</v>
          </cell>
          <cell r="AD295">
            <v>1484</v>
          </cell>
          <cell r="AE295">
            <v>455</v>
          </cell>
          <cell r="AF295">
            <v>1939</v>
          </cell>
          <cell r="AG295">
            <v>0</v>
          </cell>
          <cell r="AH295">
            <v>1939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I296" t="str">
            <v>KOS</v>
          </cell>
          <cell r="J296">
            <v>1019</v>
          </cell>
          <cell r="K296">
            <v>0</v>
          </cell>
          <cell r="L296">
            <v>1019</v>
          </cell>
          <cell r="M296">
            <v>783</v>
          </cell>
          <cell r="N296">
            <v>1802</v>
          </cell>
          <cell r="O296">
            <v>29145</v>
          </cell>
          <cell r="P296">
            <v>10167</v>
          </cell>
          <cell r="Q296">
            <v>39312</v>
          </cell>
          <cell r="R296">
            <v>60</v>
          </cell>
          <cell r="S296">
            <v>39372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280</v>
          </cell>
          <cell r="Z296">
            <v>0</v>
          </cell>
          <cell r="AA296">
            <v>280</v>
          </cell>
          <cell r="AB296">
            <v>374</v>
          </cell>
          <cell r="AC296">
            <v>654</v>
          </cell>
          <cell r="AD296">
            <v>13174</v>
          </cell>
          <cell r="AE296">
            <v>3600</v>
          </cell>
          <cell r="AF296">
            <v>16774</v>
          </cell>
          <cell r="AG296">
            <v>484</v>
          </cell>
          <cell r="AH296">
            <v>17258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I297" t="str">
            <v>AKU</v>
          </cell>
          <cell r="J297"/>
          <cell r="K297"/>
          <cell r="L297"/>
          <cell r="M297"/>
          <cell r="N297">
            <v>11072</v>
          </cell>
          <cell r="O297"/>
          <cell r="P297"/>
          <cell r="Q297"/>
          <cell r="R297"/>
          <cell r="S297">
            <v>938056</v>
          </cell>
          <cell r="T297"/>
          <cell r="U297"/>
          <cell r="V297"/>
          <cell r="W297"/>
          <cell r="X297">
            <v>5433</v>
          </cell>
          <cell r="Y297"/>
          <cell r="Z297"/>
          <cell r="AA297"/>
          <cell r="AB297"/>
          <cell r="AC297">
            <v>16967</v>
          </cell>
          <cell r="AD297"/>
          <cell r="AE297"/>
          <cell r="AF297"/>
          <cell r="AG297"/>
          <cell r="AH297">
            <v>1623187</v>
          </cell>
          <cell r="AI297"/>
          <cell r="AJ297"/>
          <cell r="AK297"/>
          <cell r="AL297"/>
          <cell r="AM297">
            <v>7051</v>
          </cell>
        </row>
        <row r="298">
          <cell r="I298" t="str">
            <v>ACF</v>
          </cell>
          <cell r="J298"/>
          <cell r="K298"/>
          <cell r="L298"/>
          <cell r="M298"/>
          <cell r="N298">
            <v>643</v>
          </cell>
          <cell r="O298"/>
          <cell r="P298"/>
          <cell r="Q298"/>
          <cell r="R298"/>
          <cell r="S298">
            <v>43357</v>
          </cell>
          <cell r="T298"/>
          <cell r="U298"/>
          <cell r="V298"/>
          <cell r="W298"/>
          <cell r="X298">
            <v>88</v>
          </cell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</row>
        <row r="299">
          <cell r="I299" t="str">
            <v>AAT</v>
          </cell>
          <cell r="J299"/>
          <cell r="K299"/>
          <cell r="L299"/>
          <cell r="M299"/>
          <cell r="N299">
            <v>4072</v>
          </cell>
          <cell r="O299"/>
          <cell r="P299"/>
          <cell r="Q299"/>
          <cell r="R299"/>
          <cell r="S299">
            <v>237627</v>
          </cell>
          <cell r="T299"/>
          <cell r="U299"/>
          <cell r="V299"/>
          <cell r="W299"/>
          <cell r="X299">
            <v>243</v>
          </cell>
          <cell r="Y299"/>
          <cell r="Z299"/>
          <cell r="AA299"/>
          <cell r="AB299"/>
          <cell r="AC299">
            <v>5908</v>
          </cell>
          <cell r="AD299"/>
          <cell r="AE299"/>
          <cell r="AF299"/>
          <cell r="AG299"/>
          <cell r="AH299">
            <v>403690</v>
          </cell>
          <cell r="AI299"/>
          <cell r="AJ299"/>
          <cell r="AK299"/>
          <cell r="AL299"/>
          <cell r="AM299">
            <v>293</v>
          </cell>
        </row>
        <row r="300">
          <cell r="I300" t="str">
            <v>AKA</v>
          </cell>
          <cell r="J300"/>
          <cell r="K300"/>
          <cell r="L300"/>
          <cell r="M300"/>
          <cell r="N300">
            <v>44949</v>
          </cell>
          <cell r="O300"/>
          <cell r="P300"/>
          <cell r="Q300"/>
          <cell r="R300"/>
          <cell r="S300">
            <v>184543</v>
          </cell>
          <cell r="T300"/>
          <cell r="U300"/>
          <cell r="V300"/>
          <cell r="W300"/>
          <cell r="X300">
            <v>165</v>
          </cell>
          <cell r="Y300"/>
          <cell r="Z300"/>
          <cell r="AA300"/>
          <cell r="AB300"/>
          <cell r="AC300">
            <v>60270</v>
          </cell>
          <cell r="AD300"/>
          <cell r="AE300"/>
          <cell r="AF300"/>
          <cell r="AG300"/>
          <cell r="AH300">
            <v>257017</v>
          </cell>
          <cell r="AI300"/>
          <cell r="AJ300"/>
          <cell r="AK300"/>
          <cell r="AL300"/>
          <cell r="AM300">
            <v>89</v>
          </cell>
        </row>
        <row r="301">
          <cell r="I301" t="str">
            <v>AQG</v>
          </cell>
          <cell r="J301"/>
          <cell r="K301"/>
          <cell r="L301"/>
          <cell r="M301"/>
          <cell r="N301">
            <v>4440</v>
          </cell>
          <cell r="O301"/>
          <cell r="P301"/>
          <cell r="Q301"/>
          <cell r="R301"/>
          <cell r="S301">
            <v>291105</v>
          </cell>
          <cell r="T301"/>
          <cell r="U301"/>
          <cell r="V301"/>
          <cell r="W301"/>
          <cell r="X301">
            <v>2139</v>
          </cell>
          <cell r="Y301"/>
          <cell r="Z301"/>
          <cell r="AA301"/>
          <cell r="AB301"/>
          <cell r="AC301">
            <v>7226</v>
          </cell>
          <cell r="AD301"/>
          <cell r="AE301"/>
          <cell r="AF301"/>
          <cell r="AG301"/>
          <cell r="AH301">
            <v>596482</v>
          </cell>
          <cell r="AI301"/>
          <cell r="AJ301"/>
          <cell r="AK301"/>
          <cell r="AL301"/>
          <cell r="AM301">
            <v>2899</v>
          </cell>
        </row>
        <row r="302">
          <cell r="I302" t="str">
            <v>AOG</v>
          </cell>
          <cell r="J302"/>
          <cell r="K302"/>
          <cell r="L302"/>
          <cell r="M302"/>
          <cell r="N302">
            <v>470</v>
          </cell>
          <cell r="O302"/>
          <cell r="P302"/>
          <cell r="Q302"/>
          <cell r="R302"/>
          <cell r="S302">
            <v>36596</v>
          </cell>
          <cell r="T302"/>
          <cell r="U302"/>
          <cell r="V302"/>
          <cell r="W302"/>
          <cell r="X302">
            <v>0</v>
          </cell>
          <cell r="Y302"/>
          <cell r="Z302"/>
          <cell r="AA302"/>
          <cell r="AB302"/>
          <cell r="AC302">
            <v>2192</v>
          </cell>
          <cell r="AD302"/>
          <cell r="AE302"/>
          <cell r="AF302"/>
          <cell r="AG302"/>
          <cell r="AH302">
            <v>176907</v>
          </cell>
          <cell r="AI302"/>
          <cell r="AJ302"/>
          <cell r="AK302"/>
          <cell r="AL302"/>
          <cell r="AM302">
            <v>0</v>
          </cell>
        </row>
        <row r="303">
          <cell r="I303" t="str">
            <v>AVA</v>
          </cell>
          <cell r="J303"/>
          <cell r="K303"/>
          <cell r="L303"/>
          <cell r="M303"/>
          <cell r="N303">
            <v>238</v>
          </cell>
          <cell r="O303"/>
          <cell r="P303"/>
          <cell r="Q303"/>
          <cell r="R303"/>
          <cell r="S303">
            <v>4307</v>
          </cell>
          <cell r="T303"/>
          <cell r="U303"/>
          <cell r="V303"/>
          <cell r="W303"/>
          <cell r="X303">
            <v>12</v>
          </cell>
          <cell r="Y303"/>
          <cell r="Z303"/>
          <cell r="AA303"/>
          <cell r="AB303"/>
          <cell r="AC303">
            <v>967</v>
          </cell>
          <cell r="AD303"/>
          <cell r="AE303"/>
          <cell r="AF303"/>
          <cell r="AG303"/>
          <cell r="AH303">
            <v>69293</v>
          </cell>
          <cell r="AI303"/>
          <cell r="AJ303"/>
          <cell r="AK303"/>
          <cell r="AL303"/>
          <cell r="AM303">
            <v>2</v>
          </cell>
        </row>
        <row r="304">
          <cell r="I304" t="str">
            <v>YIE</v>
          </cell>
          <cell r="J304"/>
          <cell r="K304"/>
          <cell r="L304"/>
          <cell r="M304"/>
          <cell r="N304">
            <v>482</v>
          </cell>
          <cell r="O304"/>
          <cell r="P304"/>
          <cell r="Q304"/>
          <cell r="R304"/>
          <cell r="S304">
            <v>20527</v>
          </cell>
          <cell r="T304"/>
          <cell r="U304"/>
          <cell r="V304"/>
          <cell r="W304"/>
          <cell r="X304">
            <v>2</v>
          </cell>
          <cell r="Y304"/>
          <cell r="Z304"/>
          <cell r="AA304"/>
          <cell r="AB304"/>
          <cell r="AC304">
            <v>1242</v>
          </cell>
          <cell r="AD304"/>
          <cell r="AE304"/>
          <cell r="AF304"/>
          <cell r="AG304"/>
          <cell r="AH304">
            <v>52860</v>
          </cell>
          <cell r="AI304"/>
          <cell r="AJ304"/>
          <cell r="AK304"/>
          <cell r="AL304"/>
          <cell r="AM304">
            <v>31</v>
          </cell>
        </row>
        <row r="305">
          <cell r="I305" t="str">
            <v>RHT</v>
          </cell>
          <cell r="J305"/>
          <cell r="K305"/>
          <cell r="L305"/>
          <cell r="M305"/>
          <cell r="N305">
            <v>458</v>
          </cell>
          <cell r="O305"/>
          <cell r="P305"/>
          <cell r="Q305"/>
          <cell r="R305"/>
          <cell r="S305">
            <v>1462</v>
          </cell>
          <cell r="T305"/>
          <cell r="U305"/>
          <cell r="V305"/>
          <cell r="W305"/>
          <cell r="X305">
            <v>0</v>
          </cell>
          <cell r="Y305"/>
          <cell r="Z305"/>
          <cell r="AA305"/>
          <cell r="AB305"/>
          <cell r="AC305">
            <v>105</v>
          </cell>
          <cell r="AD305"/>
          <cell r="AE305"/>
          <cell r="AF305"/>
          <cell r="AG305"/>
          <cell r="AH305">
            <v>2191</v>
          </cell>
          <cell r="AI305"/>
          <cell r="AJ305"/>
          <cell r="AK305"/>
          <cell r="AL305"/>
          <cell r="AM305">
            <v>0</v>
          </cell>
        </row>
        <row r="306">
          <cell r="I306" t="str">
            <v>DBC</v>
          </cell>
          <cell r="J306"/>
          <cell r="K306"/>
          <cell r="L306"/>
          <cell r="M306"/>
          <cell r="N306">
            <v>1336</v>
          </cell>
          <cell r="O306"/>
          <cell r="P306"/>
          <cell r="Q306"/>
          <cell r="R306"/>
          <cell r="S306">
            <v>45636</v>
          </cell>
          <cell r="T306"/>
          <cell r="U306"/>
          <cell r="V306"/>
          <cell r="W306"/>
          <cell r="X306">
            <v>0</v>
          </cell>
          <cell r="Y306"/>
          <cell r="Z306"/>
          <cell r="AA306"/>
          <cell r="AB306"/>
          <cell r="AC306">
            <v>1934</v>
          </cell>
          <cell r="AD306"/>
          <cell r="AE306"/>
          <cell r="AF306"/>
          <cell r="AG306"/>
          <cell r="AH306">
            <v>95691</v>
          </cell>
          <cell r="AI306"/>
          <cell r="AJ306"/>
          <cell r="AK306"/>
          <cell r="AL306"/>
          <cell r="AM306">
            <v>1</v>
          </cell>
        </row>
        <row r="307">
          <cell r="I307" t="str">
            <v>AEB</v>
          </cell>
          <cell r="J307"/>
          <cell r="K307"/>
          <cell r="L307"/>
          <cell r="M307"/>
          <cell r="N307">
            <v>846</v>
          </cell>
          <cell r="O307"/>
          <cell r="P307"/>
          <cell r="Q307"/>
          <cell r="R307"/>
          <cell r="S307">
            <v>46267</v>
          </cell>
          <cell r="T307"/>
          <cell r="U307"/>
          <cell r="V307"/>
          <cell r="W307"/>
          <cell r="X307">
            <v>8</v>
          </cell>
          <cell r="Y307"/>
          <cell r="Z307"/>
          <cell r="AA307"/>
          <cell r="AB307"/>
          <cell r="AC307">
            <v>2912</v>
          </cell>
          <cell r="AD307"/>
          <cell r="AE307"/>
          <cell r="AF307"/>
          <cell r="AG307"/>
          <cell r="AH307">
            <v>181080</v>
          </cell>
          <cell r="AI307"/>
          <cell r="AJ307"/>
          <cell r="AK307"/>
          <cell r="AL307"/>
          <cell r="AM307">
            <v>19</v>
          </cell>
        </row>
        <row r="308">
          <cell r="I308" t="str">
            <v>BSD</v>
          </cell>
          <cell r="J308">
            <v>6116</v>
          </cell>
          <cell r="K308"/>
          <cell r="L308">
            <v>6116</v>
          </cell>
          <cell r="M308">
            <v>2</v>
          </cell>
          <cell r="N308">
            <v>6118</v>
          </cell>
          <cell r="O308"/>
          <cell r="P308">
            <v>527369</v>
          </cell>
          <cell r="Q308">
            <v>527369</v>
          </cell>
          <cell r="R308">
            <v>32</v>
          </cell>
          <cell r="S308">
            <v>527401</v>
          </cell>
          <cell r="T308"/>
          <cell r="U308">
            <v>1034</v>
          </cell>
          <cell r="V308">
            <v>1034</v>
          </cell>
          <cell r="W308">
            <v>11</v>
          </cell>
          <cell r="X308">
            <v>1045</v>
          </cell>
          <cell r="Y308">
            <v>11661</v>
          </cell>
          <cell r="Z308"/>
          <cell r="AA308">
            <v>11661</v>
          </cell>
          <cell r="AB308">
            <v>2</v>
          </cell>
          <cell r="AC308">
            <v>11663</v>
          </cell>
          <cell r="AD308"/>
          <cell r="AE308">
            <v>1010293</v>
          </cell>
          <cell r="AF308">
            <v>1010293</v>
          </cell>
          <cell r="AG308">
            <v>6152</v>
          </cell>
          <cell r="AH308">
            <v>1016445</v>
          </cell>
          <cell r="AI308"/>
          <cell r="AJ308">
            <v>1621</v>
          </cell>
          <cell r="AK308">
            <v>1621</v>
          </cell>
          <cell r="AL308">
            <v>89</v>
          </cell>
          <cell r="AM308">
            <v>1710</v>
          </cell>
        </row>
        <row r="309">
          <cell r="I309" t="str">
            <v>BAV</v>
          </cell>
          <cell r="J309"/>
          <cell r="K309"/>
          <cell r="L309"/>
          <cell r="M309"/>
          <cell r="N309">
            <v>12572</v>
          </cell>
          <cell r="O309"/>
          <cell r="P309"/>
          <cell r="Q309"/>
          <cell r="R309"/>
          <cell r="S309">
            <v>1018957</v>
          </cell>
          <cell r="T309"/>
          <cell r="U309"/>
          <cell r="V309"/>
          <cell r="W309"/>
          <cell r="X309">
            <v>2437</v>
          </cell>
          <cell r="Y309"/>
          <cell r="Z309"/>
          <cell r="AA309"/>
          <cell r="AB309"/>
          <cell r="AC309">
            <v>14320</v>
          </cell>
          <cell r="AD309"/>
          <cell r="AE309"/>
          <cell r="AF309"/>
          <cell r="AG309"/>
          <cell r="AH309">
            <v>1336911</v>
          </cell>
          <cell r="AI309"/>
          <cell r="AJ309"/>
          <cell r="AK309"/>
          <cell r="AL309"/>
          <cell r="AM309">
            <v>2927</v>
          </cell>
        </row>
        <row r="310">
          <cell r="I310" t="str">
            <v>AXF</v>
          </cell>
          <cell r="J310"/>
          <cell r="K310"/>
          <cell r="L310"/>
          <cell r="M310"/>
          <cell r="N310">
            <v>1107</v>
          </cell>
          <cell r="O310"/>
          <cell r="P310"/>
          <cell r="Q310"/>
          <cell r="R310"/>
          <cell r="S310">
            <v>42982</v>
          </cell>
          <cell r="T310"/>
          <cell r="U310"/>
          <cell r="V310"/>
          <cell r="W310"/>
          <cell r="X310">
            <v>2</v>
          </cell>
          <cell r="Y310"/>
          <cell r="Z310"/>
          <cell r="AA310"/>
          <cell r="AB310"/>
          <cell r="AC310">
            <v>1796</v>
          </cell>
          <cell r="AD310"/>
          <cell r="AE310"/>
          <cell r="AF310"/>
          <cell r="AG310"/>
          <cell r="AH310">
            <v>66151</v>
          </cell>
          <cell r="AI310"/>
          <cell r="AJ310"/>
          <cell r="AK310"/>
          <cell r="AL310"/>
          <cell r="AM310">
            <v>22</v>
          </cell>
        </row>
        <row r="311">
          <cell r="I311" t="str">
            <v>RLK</v>
          </cell>
          <cell r="J311"/>
          <cell r="K311"/>
          <cell r="L311"/>
          <cell r="M311"/>
          <cell r="N311">
            <v>2198</v>
          </cell>
          <cell r="O311"/>
          <cell r="P311"/>
          <cell r="Q311"/>
          <cell r="R311"/>
          <cell r="S311">
            <v>83130</v>
          </cell>
          <cell r="T311"/>
          <cell r="U311"/>
          <cell r="V311"/>
          <cell r="W311"/>
          <cell r="X311">
            <v>215</v>
          </cell>
          <cell r="Y311"/>
          <cell r="Z311"/>
          <cell r="AA311"/>
          <cell r="AB311"/>
          <cell r="AC311">
            <v>4145</v>
          </cell>
          <cell r="AD311"/>
          <cell r="AE311"/>
          <cell r="AF311"/>
          <cell r="AG311"/>
          <cell r="AH311">
            <v>249299</v>
          </cell>
          <cell r="AI311"/>
          <cell r="AJ311"/>
          <cell r="AK311"/>
          <cell r="AL311"/>
          <cell r="AM311">
            <v>621</v>
          </cell>
        </row>
        <row r="312">
          <cell r="I312" t="str">
            <v>BZX</v>
          </cell>
          <cell r="J312"/>
          <cell r="K312"/>
          <cell r="L312"/>
          <cell r="M312"/>
          <cell r="N312">
            <v>59805</v>
          </cell>
          <cell r="O312"/>
          <cell r="P312"/>
          <cell r="Q312"/>
          <cell r="R312"/>
          <cell r="S312">
            <v>250848</v>
          </cell>
          <cell r="T312"/>
          <cell r="U312"/>
          <cell r="V312"/>
          <cell r="W312"/>
          <cell r="X312">
            <v>73</v>
          </cell>
          <cell r="Y312"/>
          <cell r="Z312"/>
          <cell r="AA312"/>
          <cell r="AB312"/>
          <cell r="AC312">
            <v>10482</v>
          </cell>
          <cell r="AD312"/>
          <cell r="AE312"/>
          <cell r="AF312"/>
          <cell r="AG312"/>
          <cell r="AH312">
            <v>382398</v>
          </cell>
          <cell r="AI312"/>
          <cell r="AJ312"/>
          <cell r="AK312"/>
          <cell r="AL312"/>
          <cell r="AM312">
            <v>183</v>
          </cell>
        </row>
        <row r="313">
          <cell r="I313" t="str">
            <v>BHY</v>
          </cell>
          <cell r="J313"/>
          <cell r="K313"/>
          <cell r="L313"/>
          <cell r="M313"/>
          <cell r="N313">
            <v>7350</v>
          </cell>
          <cell r="O313"/>
          <cell r="P313"/>
          <cell r="Q313"/>
          <cell r="R313"/>
          <cell r="S313">
            <v>662298</v>
          </cell>
          <cell r="T313"/>
          <cell r="U313"/>
          <cell r="V313"/>
          <cell r="W313"/>
          <cell r="X313">
            <v>1621</v>
          </cell>
          <cell r="Y313"/>
          <cell r="Z313"/>
          <cell r="AA313"/>
          <cell r="AB313"/>
          <cell r="AC313">
            <v>16174</v>
          </cell>
          <cell r="AD313"/>
          <cell r="AE313"/>
          <cell r="AF313"/>
          <cell r="AG313"/>
          <cell r="AH313">
            <v>1889903</v>
          </cell>
          <cell r="AI313"/>
          <cell r="AJ313"/>
          <cell r="AK313"/>
          <cell r="AL313"/>
          <cell r="AM313">
            <v>7153</v>
          </cell>
        </row>
        <row r="314">
          <cell r="I314" t="str">
            <v>PEK</v>
          </cell>
          <cell r="J314"/>
          <cell r="K314"/>
          <cell r="L314"/>
          <cell r="M314"/>
          <cell r="N314">
            <v>157630</v>
          </cell>
          <cell r="O314">
            <v>455295</v>
          </cell>
          <cell r="P314">
            <v>12248047</v>
          </cell>
          <cell r="Q314">
            <v>12703342</v>
          </cell>
          <cell r="R314"/>
          <cell r="S314">
            <v>12703342</v>
          </cell>
          <cell r="T314">
            <v>545430</v>
          </cell>
          <cell r="U314">
            <v>443245</v>
          </cell>
          <cell r="V314">
            <v>988675</v>
          </cell>
          <cell r="W314"/>
          <cell r="X314">
            <v>988675</v>
          </cell>
          <cell r="Y314">
            <v>255529</v>
          </cell>
          <cell r="Z314">
            <v>33063</v>
          </cell>
          <cell r="AA314">
            <v>288592</v>
          </cell>
          <cell r="AB314">
            <v>9584</v>
          </cell>
          <cell r="AC314">
            <v>298176</v>
          </cell>
          <cell r="AD314">
            <v>395815</v>
          </cell>
          <cell r="AE314">
            <v>32243198</v>
          </cell>
          <cell r="AF314">
            <v>32639013</v>
          </cell>
          <cell r="AG314"/>
          <cell r="AH314">
            <v>32639013</v>
          </cell>
          <cell r="AI314">
            <v>726175</v>
          </cell>
          <cell r="AJ314">
            <v>628287</v>
          </cell>
          <cell r="AK314">
            <v>1354462</v>
          </cell>
          <cell r="AL314">
            <v>46850</v>
          </cell>
          <cell r="AM314">
            <v>1401313</v>
          </cell>
        </row>
        <row r="315">
          <cell r="I315" t="str">
            <v>PKX</v>
          </cell>
          <cell r="J315"/>
          <cell r="K315"/>
          <cell r="L315"/>
          <cell r="M315"/>
          <cell r="N315">
            <v>105922</v>
          </cell>
          <cell r="O315"/>
          <cell r="P315"/>
          <cell r="Q315"/>
          <cell r="R315"/>
          <cell r="S315">
            <v>10277623</v>
          </cell>
          <cell r="T315"/>
          <cell r="U315"/>
          <cell r="V315"/>
          <cell r="W315"/>
          <cell r="X315">
            <v>127497</v>
          </cell>
          <cell r="Y315"/>
          <cell r="Z315"/>
          <cell r="AA315"/>
          <cell r="AB315"/>
          <cell r="AC315">
            <v>211238</v>
          </cell>
          <cell r="AD315"/>
          <cell r="AE315"/>
          <cell r="AF315"/>
          <cell r="AG315"/>
          <cell r="AH315">
            <v>25051012</v>
          </cell>
          <cell r="AI315"/>
          <cell r="AJ315"/>
          <cell r="AK315"/>
          <cell r="AL315"/>
          <cell r="AM315">
            <v>185943</v>
          </cell>
        </row>
        <row r="316">
          <cell r="I316" t="str">
            <v>NAY</v>
          </cell>
          <cell r="J316"/>
          <cell r="K316"/>
          <cell r="L316"/>
          <cell r="M316"/>
          <cell r="N316">
            <v>0</v>
          </cell>
          <cell r="O316"/>
          <cell r="P316"/>
          <cell r="Q316"/>
          <cell r="R316"/>
          <cell r="S316">
            <v>0</v>
          </cell>
          <cell r="T316"/>
          <cell r="U316"/>
          <cell r="V316"/>
          <cell r="W316"/>
          <cell r="X316">
            <v>0</v>
          </cell>
          <cell r="Y316"/>
          <cell r="Z316"/>
          <cell r="AA316"/>
          <cell r="AB316"/>
          <cell r="AC316">
            <v>0</v>
          </cell>
          <cell r="AD316"/>
          <cell r="AE316"/>
          <cell r="AF316"/>
          <cell r="AG316"/>
          <cell r="AH316">
            <v>0</v>
          </cell>
          <cell r="AI316"/>
          <cell r="AJ316"/>
          <cell r="AK316"/>
          <cell r="AL316"/>
          <cell r="AM316">
            <v>0</v>
          </cell>
        </row>
        <row r="317">
          <cell r="I317" t="str">
            <v>BFJ</v>
          </cell>
          <cell r="J317"/>
          <cell r="K317"/>
          <cell r="L317"/>
          <cell r="M317"/>
          <cell r="N317">
            <v>2976</v>
          </cell>
          <cell r="O317"/>
          <cell r="P317"/>
          <cell r="Q317"/>
          <cell r="R317"/>
          <cell r="S317">
            <v>203438</v>
          </cell>
          <cell r="T317"/>
          <cell r="U317"/>
          <cell r="V317"/>
          <cell r="W317"/>
          <cell r="X317">
            <v>135</v>
          </cell>
          <cell r="Y317"/>
          <cell r="Z317"/>
          <cell r="AA317"/>
          <cell r="AB317"/>
          <cell r="AC317">
            <v>7490</v>
          </cell>
          <cell r="AD317"/>
          <cell r="AE317"/>
          <cell r="AF317"/>
          <cell r="AG317"/>
          <cell r="AH317">
            <v>552352</v>
          </cell>
          <cell r="AI317"/>
          <cell r="AJ317"/>
          <cell r="AK317"/>
          <cell r="AL317"/>
          <cell r="AM317">
            <v>251</v>
          </cell>
        </row>
        <row r="318">
          <cell r="I318" t="str">
            <v>BPL</v>
          </cell>
          <cell r="J318"/>
          <cell r="K318"/>
          <cell r="L318"/>
          <cell r="M318"/>
          <cell r="N318">
            <v>44382</v>
          </cell>
          <cell r="O318"/>
          <cell r="P318"/>
          <cell r="Q318"/>
          <cell r="R318"/>
          <cell r="S318">
            <v>161061</v>
          </cell>
          <cell r="T318"/>
          <cell r="U318"/>
          <cell r="V318"/>
          <cell r="W318"/>
          <cell r="X318">
            <v>102</v>
          </cell>
          <cell r="Y318"/>
          <cell r="Z318"/>
          <cell r="AA318"/>
          <cell r="AB318"/>
          <cell r="AC318">
            <v>36104</v>
          </cell>
          <cell r="AD318"/>
          <cell r="AE318"/>
          <cell r="AF318"/>
          <cell r="AG318"/>
          <cell r="AH318">
            <v>251570</v>
          </cell>
          <cell r="AI318"/>
          <cell r="AJ318"/>
          <cell r="AK318"/>
          <cell r="AL318"/>
          <cell r="AM318">
            <v>168</v>
          </cell>
        </row>
        <row r="319">
          <cell r="I319" t="str">
            <v>KJI</v>
          </cell>
          <cell r="J319"/>
          <cell r="K319"/>
          <cell r="L319"/>
          <cell r="M319"/>
          <cell r="N319">
            <v>686</v>
          </cell>
          <cell r="O319"/>
          <cell r="P319"/>
          <cell r="Q319"/>
          <cell r="R319"/>
          <cell r="S319">
            <v>26750</v>
          </cell>
          <cell r="T319"/>
          <cell r="U319"/>
          <cell r="V319"/>
          <cell r="W319"/>
          <cell r="X319">
            <v>3</v>
          </cell>
          <cell r="Y319"/>
          <cell r="Z319"/>
          <cell r="AA319"/>
          <cell r="AB319"/>
          <cell r="AC319">
            <v>1921</v>
          </cell>
          <cell r="AD319"/>
          <cell r="AE319"/>
          <cell r="AF319"/>
          <cell r="AG319"/>
          <cell r="AH319">
            <v>55251</v>
          </cell>
          <cell r="AI319"/>
          <cell r="AJ319"/>
          <cell r="AK319"/>
          <cell r="AL319"/>
          <cell r="AM319">
            <v>1</v>
          </cell>
        </row>
        <row r="320">
          <cell r="I320" t="str">
            <v>NBS</v>
          </cell>
          <cell r="J320"/>
          <cell r="K320"/>
          <cell r="L320"/>
          <cell r="M320"/>
          <cell r="N320">
            <v>2625</v>
          </cell>
          <cell r="O320"/>
          <cell r="P320"/>
          <cell r="Q320"/>
          <cell r="R320"/>
          <cell r="S320">
            <v>243996</v>
          </cell>
          <cell r="T320"/>
          <cell r="U320"/>
          <cell r="V320"/>
          <cell r="W320"/>
          <cell r="X320">
            <v>4</v>
          </cell>
          <cell r="Y320"/>
          <cell r="Z320"/>
          <cell r="AA320"/>
          <cell r="AB320"/>
          <cell r="AC320">
            <v>3265</v>
          </cell>
          <cell r="AD320"/>
          <cell r="AE320"/>
          <cell r="AF320"/>
          <cell r="AG320"/>
          <cell r="AH320">
            <v>272168</v>
          </cell>
          <cell r="AI320"/>
          <cell r="AJ320"/>
          <cell r="AK320"/>
          <cell r="AL320"/>
          <cell r="AM320">
            <v>57</v>
          </cell>
        </row>
        <row r="321">
          <cell r="I321" t="str">
            <v>CGQ</v>
          </cell>
          <cell r="J321"/>
          <cell r="K321"/>
          <cell r="L321"/>
          <cell r="M321"/>
          <cell r="N321">
            <v>61951</v>
          </cell>
          <cell r="O321"/>
          <cell r="P321"/>
          <cell r="Q321"/>
          <cell r="R321"/>
          <cell r="S321">
            <v>7213077</v>
          </cell>
          <cell r="T321"/>
          <cell r="U321"/>
          <cell r="V321"/>
          <cell r="W321"/>
          <cell r="X321">
            <v>60498</v>
          </cell>
          <cell r="Y321"/>
          <cell r="Z321"/>
          <cell r="AA321"/>
          <cell r="AB321"/>
          <cell r="AC321">
            <v>89323</v>
          </cell>
          <cell r="AD321"/>
          <cell r="AE321"/>
          <cell r="AF321"/>
          <cell r="AG321"/>
          <cell r="AH321">
            <v>11289686</v>
          </cell>
          <cell r="AI321"/>
          <cell r="AJ321"/>
          <cell r="AK321"/>
          <cell r="AL321"/>
          <cell r="AM321">
            <v>94465</v>
          </cell>
        </row>
        <row r="322">
          <cell r="I322" t="str">
            <v>CGD</v>
          </cell>
          <cell r="J322"/>
          <cell r="K322"/>
          <cell r="L322"/>
          <cell r="M322"/>
          <cell r="N322">
            <v>47600</v>
          </cell>
          <cell r="O322"/>
          <cell r="P322"/>
          <cell r="Q322"/>
          <cell r="R322"/>
          <cell r="S322">
            <v>521325</v>
          </cell>
          <cell r="T322"/>
          <cell r="U322"/>
          <cell r="V322"/>
          <cell r="W322"/>
          <cell r="X322">
            <v>92</v>
          </cell>
          <cell r="Y322"/>
          <cell r="Z322"/>
          <cell r="AA322"/>
          <cell r="AB322"/>
          <cell r="AC322">
            <v>60030</v>
          </cell>
          <cell r="AD322"/>
          <cell r="AE322"/>
          <cell r="AF322"/>
          <cell r="AG322"/>
          <cell r="AH322">
            <v>1008348</v>
          </cell>
          <cell r="AI322"/>
          <cell r="AJ322"/>
          <cell r="AK322"/>
          <cell r="AL322"/>
          <cell r="AM322">
            <v>459</v>
          </cell>
        </row>
        <row r="323">
          <cell r="I323" t="str">
            <v>BPX</v>
          </cell>
          <cell r="J323"/>
          <cell r="K323"/>
          <cell r="L323"/>
          <cell r="M323"/>
          <cell r="N323">
            <v>3220</v>
          </cell>
          <cell r="O323"/>
          <cell r="P323"/>
          <cell r="Q323"/>
          <cell r="R323"/>
          <cell r="S323">
            <v>265440</v>
          </cell>
          <cell r="T323"/>
          <cell r="U323"/>
          <cell r="V323"/>
          <cell r="W323"/>
          <cell r="X323">
            <v>854</v>
          </cell>
          <cell r="Y323"/>
          <cell r="Z323"/>
          <cell r="AA323"/>
          <cell r="AB323"/>
          <cell r="AC323">
            <v>4754</v>
          </cell>
          <cell r="AD323"/>
          <cell r="AE323"/>
          <cell r="AF323"/>
          <cell r="AG323"/>
          <cell r="AH323">
            <v>401265</v>
          </cell>
          <cell r="AI323"/>
          <cell r="AJ323"/>
          <cell r="AK323"/>
          <cell r="AL323"/>
          <cell r="AM323">
            <v>1462</v>
          </cell>
        </row>
        <row r="324">
          <cell r="I324" t="str">
            <v>CNI</v>
          </cell>
          <cell r="J324"/>
          <cell r="K324"/>
          <cell r="L324"/>
          <cell r="M324"/>
          <cell r="N324">
            <v>535</v>
          </cell>
          <cell r="O324"/>
          <cell r="P324"/>
          <cell r="Q324"/>
          <cell r="R324"/>
          <cell r="S324">
            <v>2765</v>
          </cell>
          <cell r="T324"/>
          <cell r="U324"/>
          <cell r="V324"/>
          <cell r="W324"/>
          <cell r="X324"/>
          <cell r="Y324"/>
          <cell r="Z324"/>
          <cell r="AA324"/>
          <cell r="AB324"/>
          <cell r="AC324">
            <v>44</v>
          </cell>
          <cell r="AD324"/>
          <cell r="AE324"/>
          <cell r="AF324"/>
          <cell r="AG324"/>
          <cell r="AH324">
            <v>164</v>
          </cell>
          <cell r="AI324"/>
          <cell r="AJ324"/>
          <cell r="AK324"/>
          <cell r="AL324"/>
          <cell r="AM324"/>
        </row>
        <row r="325">
          <cell r="I325" t="str">
            <v>CSX</v>
          </cell>
          <cell r="J325"/>
          <cell r="K325"/>
          <cell r="L325"/>
          <cell r="M325"/>
          <cell r="N325">
            <v>114123</v>
          </cell>
          <cell r="O325"/>
          <cell r="P325"/>
          <cell r="Q325"/>
          <cell r="R325"/>
          <cell r="S325">
            <v>12508779</v>
          </cell>
          <cell r="T325"/>
          <cell r="U325"/>
          <cell r="V325"/>
          <cell r="W325"/>
          <cell r="X325">
            <v>155768</v>
          </cell>
          <cell r="Y325"/>
          <cell r="Z325"/>
          <cell r="AA325"/>
          <cell r="AB325"/>
          <cell r="AC325">
            <v>162977</v>
          </cell>
          <cell r="AD325"/>
          <cell r="AE325"/>
          <cell r="AF325"/>
          <cell r="AG325"/>
          <cell r="AH325">
            <v>19983064</v>
          </cell>
          <cell r="AI325"/>
          <cell r="AJ325"/>
          <cell r="AK325"/>
          <cell r="AL325"/>
          <cell r="AM325">
            <v>209075</v>
          </cell>
        </row>
        <row r="326">
          <cell r="I326" t="str">
            <v>CIH</v>
          </cell>
          <cell r="J326"/>
          <cell r="K326"/>
          <cell r="L326"/>
          <cell r="M326"/>
          <cell r="N326">
            <v>3201</v>
          </cell>
          <cell r="O326"/>
          <cell r="P326"/>
          <cell r="Q326"/>
          <cell r="R326"/>
          <cell r="S326">
            <v>190502</v>
          </cell>
          <cell r="T326"/>
          <cell r="U326"/>
          <cell r="V326"/>
          <cell r="W326"/>
          <cell r="X326">
            <v>93</v>
          </cell>
          <cell r="Y326"/>
          <cell r="Z326"/>
          <cell r="AA326"/>
          <cell r="AB326"/>
          <cell r="AC326">
            <v>4698</v>
          </cell>
          <cell r="AD326"/>
          <cell r="AE326"/>
          <cell r="AF326"/>
          <cell r="AG326"/>
          <cell r="AH326">
            <v>350012</v>
          </cell>
          <cell r="AI326"/>
          <cell r="AJ326"/>
          <cell r="AK326"/>
          <cell r="AL326"/>
          <cell r="AM326">
            <v>123</v>
          </cell>
        </row>
        <row r="327">
          <cell r="I327" t="str">
            <v>CZX</v>
          </cell>
          <cell r="J327"/>
          <cell r="K327"/>
          <cell r="L327"/>
          <cell r="M327"/>
          <cell r="N327">
            <v>32116</v>
          </cell>
          <cell r="O327"/>
          <cell r="P327"/>
          <cell r="Q327"/>
          <cell r="R327"/>
          <cell r="S327">
            <v>1947335</v>
          </cell>
          <cell r="T327"/>
          <cell r="U327"/>
          <cell r="V327"/>
          <cell r="W327"/>
          <cell r="X327">
            <v>30562</v>
          </cell>
          <cell r="Y327"/>
          <cell r="Z327"/>
          <cell r="AA327"/>
          <cell r="AB327"/>
          <cell r="AC327">
            <v>50739</v>
          </cell>
          <cell r="AD327"/>
          <cell r="AE327"/>
          <cell r="AF327"/>
          <cell r="AG327"/>
          <cell r="AH327">
            <v>2923644</v>
          </cell>
          <cell r="AI327"/>
          <cell r="AJ327"/>
          <cell r="AK327"/>
          <cell r="AL327"/>
          <cell r="AM327">
            <v>20116</v>
          </cell>
        </row>
        <row r="328">
          <cell r="I328" t="str">
            <v>CHG</v>
          </cell>
          <cell r="J328"/>
          <cell r="K328"/>
          <cell r="L328"/>
          <cell r="M328"/>
          <cell r="N328">
            <v>101433</v>
          </cell>
          <cell r="O328"/>
          <cell r="P328"/>
          <cell r="Q328"/>
          <cell r="R328"/>
          <cell r="S328">
            <v>18305</v>
          </cell>
          <cell r="T328"/>
          <cell r="U328"/>
          <cell r="V328"/>
          <cell r="W328"/>
          <cell r="X328">
            <v>12</v>
          </cell>
          <cell r="Y328"/>
          <cell r="Z328"/>
          <cell r="AA328"/>
          <cell r="AB328"/>
          <cell r="AC328">
            <v>81597</v>
          </cell>
          <cell r="AD328"/>
          <cell r="AE328"/>
          <cell r="AF328"/>
          <cell r="AG328"/>
          <cell r="AH328">
            <v>69554</v>
          </cell>
          <cell r="AI328"/>
          <cell r="AJ328"/>
          <cell r="AK328"/>
          <cell r="AL328"/>
          <cell r="AM328">
            <v>9</v>
          </cell>
        </row>
        <row r="329">
          <cell r="I329" t="str">
            <v>CDE</v>
          </cell>
          <cell r="J329"/>
          <cell r="K329"/>
          <cell r="L329"/>
          <cell r="M329"/>
          <cell r="N329">
            <v>2356</v>
          </cell>
          <cell r="O329"/>
          <cell r="P329"/>
          <cell r="Q329"/>
          <cell r="R329"/>
          <cell r="S329">
            <v>201728</v>
          </cell>
          <cell r="T329"/>
          <cell r="U329"/>
          <cell r="V329"/>
          <cell r="W329"/>
          <cell r="X329">
            <v>72</v>
          </cell>
          <cell r="Y329"/>
          <cell r="Z329"/>
          <cell r="AA329"/>
          <cell r="AB329"/>
          <cell r="AC329">
            <v>2583</v>
          </cell>
          <cell r="AD329"/>
          <cell r="AE329"/>
          <cell r="AF329"/>
          <cell r="AG329"/>
          <cell r="AH329">
            <v>294900</v>
          </cell>
          <cell r="AI329"/>
          <cell r="AJ329"/>
          <cell r="AK329"/>
          <cell r="AL329"/>
          <cell r="AM329">
            <v>109</v>
          </cell>
        </row>
        <row r="330">
          <cell r="I330" t="str">
            <v>CTU</v>
          </cell>
          <cell r="J330">
            <v>156448</v>
          </cell>
          <cell r="K330"/>
          <cell r="L330">
            <v>156448</v>
          </cell>
          <cell r="M330">
            <v>3364</v>
          </cell>
          <cell r="N330">
            <v>159812</v>
          </cell>
          <cell r="O330">
            <v>355103</v>
          </cell>
          <cell r="P330">
            <v>17462321</v>
          </cell>
          <cell r="Q330">
            <v>17817424</v>
          </cell>
          <cell r="R330"/>
          <cell r="S330">
            <v>17817424</v>
          </cell>
          <cell r="T330">
            <v>221750</v>
          </cell>
          <cell r="U330">
            <v>308123</v>
          </cell>
          <cell r="V330">
            <v>529873</v>
          </cell>
          <cell r="W330"/>
          <cell r="X330">
            <v>529873</v>
          </cell>
          <cell r="Y330">
            <v>297796</v>
          </cell>
          <cell r="Z330"/>
          <cell r="AA330">
            <v>297796</v>
          </cell>
          <cell r="AB330">
            <v>3066</v>
          </cell>
          <cell r="AC330">
            <v>300862</v>
          </cell>
          <cell r="AD330">
            <v>225600</v>
          </cell>
          <cell r="AE330">
            <v>39891896</v>
          </cell>
          <cell r="AF330">
            <v>40117496</v>
          </cell>
          <cell r="AG330"/>
          <cell r="AH330">
            <v>40117496</v>
          </cell>
          <cell r="AI330">
            <v>143646</v>
          </cell>
          <cell r="AJ330">
            <v>485777</v>
          </cell>
          <cell r="AK330">
            <v>629422</v>
          </cell>
          <cell r="AL330"/>
          <cell r="AM330">
            <v>629422</v>
          </cell>
        </row>
        <row r="331">
          <cell r="I331" t="str">
            <v>TFU</v>
          </cell>
          <cell r="J331"/>
          <cell r="K331"/>
          <cell r="L331"/>
          <cell r="M331"/>
          <cell r="N331">
            <v>120270</v>
          </cell>
          <cell r="O331"/>
          <cell r="P331"/>
          <cell r="Q331"/>
          <cell r="R331"/>
          <cell r="S331">
            <v>13275946</v>
          </cell>
          <cell r="T331"/>
          <cell r="U331"/>
          <cell r="V331"/>
          <cell r="W331"/>
          <cell r="X331">
            <v>81665</v>
          </cell>
          <cell r="Y331"/>
          <cell r="Z331"/>
          <cell r="AA331"/>
          <cell r="AB331"/>
          <cell r="AC331">
            <v>37103</v>
          </cell>
          <cell r="AD331"/>
          <cell r="AE331"/>
          <cell r="AF331"/>
          <cell r="AG331"/>
          <cell r="AH331">
            <v>4354758</v>
          </cell>
          <cell r="AI331"/>
          <cell r="AJ331"/>
          <cell r="AK331"/>
          <cell r="AL331"/>
          <cell r="AM331">
            <v>19854</v>
          </cell>
        </row>
        <row r="332">
          <cell r="I332" t="str">
            <v>HCZ</v>
          </cell>
          <cell r="J332"/>
          <cell r="K332"/>
          <cell r="L332"/>
          <cell r="M332"/>
          <cell r="N332">
            <v>2798</v>
          </cell>
          <cell r="O332"/>
          <cell r="P332"/>
          <cell r="Q332"/>
          <cell r="R332"/>
          <cell r="S332">
            <v>158474</v>
          </cell>
          <cell r="T332"/>
          <cell r="U332"/>
          <cell r="V332"/>
          <cell r="W332"/>
          <cell r="X332">
            <v>0</v>
          </cell>
          <cell r="Y332"/>
          <cell r="Z332"/>
          <cell r="AA332"/>
          <cell r="AB332"/>
          <cell r="AC332">
            <v>650</v>
          </cell>
          <cell r="AD332"/>
          <cell r="AE332"/>
          <cell r="AF332"/>
          <cell r="AG332"/>
          <cell r="AH332">
            <v>43810</v>
          </cell>
          <cell r="AI332"/>
          <cell r="AJ332"/>
          <cell r="AK332"/>
          <cell r="AL332"/>
          <cell r="AM332">
            <v>0</v>
          </cell>
        </row>
        <row r="333">
          <cell r="I333" t="str">
            <v>CIF</v>
          </cell>
          <cell r="J333"/>
          <cell r="K333"/>
          <cell r="L333"/>
          <cell r="M333"/>
          <cell r="N333">
            <v>10018</v>
          </cell>
          <cell r="O333"/>
          <cell r="P333"/>
          <cell r="Q333"/>
          <cell r="R333"/>
          <cell r="S333">
            <v>836332</v>
          </cell>
          <cell r="T333"/>
          <cell r="U333"/>
          <cell r="V333"/>
          <cell r="W333"/>
          <cell r="X333">
            <v>852</v>
          </cell>
          <cell r="Y333"/>
          <cell r="Z333"/>
          <cell r="AA333"/>
          <cell r="AB333"/>
          <cell r="AC333">
            <v>13727</v>
          </cell>
          <cell r="AD333"/>
          <cell r="AE333"/>
          <cell r="AF333"/>
          <cell r="AG333"/>
          <cell r="AH333">
            <v>1421971</v>
          </cell>
          <cell r="AI333"/>
          <cell r="AJ333"/>
          <cell r="AK333"/>
          <cell r="AL333"/>
          <cell r="AM333">
            <v>1185</v>
          </cell>
        </row>
        <row r="334">
          <cell r="I334" t="str">
            <v>JUH</v>
          </cell>
          <cell r="J334"/>
          <cell r="K334"/>
          <cell r="L334"/>
          <cell r="M334"/>
          <cell r="N334">
            <v>1761</v>
          </cell>
          <cell r="O334"/>
          <cell r="P334"/>
          <cell r="Q334"/>
          <cell r="R334"/>
          <cell r="S334">
            <v>78861</v>
          </cell>
          <cell r="T334"/>
          <cell r="U334"/>
          <cell r="V334"/>
          <cell r="W334"/>
          <cell r="X334">
            <v>283</v>
          </cell>
          <cell r="Y334"/>
          <cell r="Z334"/>
          <cell r="AA334"/>
          <cell r="AB334"/>
          <cell r="AC334">
            <v>2460</v>
          </cell>
          <cell r="AD334"/>
          <cell r="AE334"/>
          <cell r="AF334"/>
          <cell r="AG334"/>
          <cell r="AH334">
            <v>156720</v>
          </cell>
          <cell r="AI334"/>
          <cell r="AJ334"/>
          <cell r="AK334"/>
          <cell r="AL334"/>
          <cell r="AM334">
            <v>632</v>
          </cell>
        </row>
        <row r="335">
          <cell r="I335" t="str">
            <v>CKG</v>
          </cell>
          <cell r="J335">
            <v>180387</v>
          </cell>
          <cell r="K335">
            <v>7004</v>
          </cell>
          <cell r="L335">
            <v>187391</v>
          </cell>
          <cell r="M335">
            <v>1195</v>
          </cell>
          <cell r="N335">
            <v>188586</v>
          </cell>
          <cell r="O335">
            <v>80357</v>
          </cell>
          <cell r="P335">
            <v>21388609</v>
          </cell>
          <cell r="Q335">
            <v>21468966</v>
          </cell>
          <cell r="R335">
            <v>204609</v>
          </cell>
          <cell r="S335">
            <v>21673575</v>
          </cell>
          <cell r="T335">
            <v>183847</v>
          </cell>
          <cell r="U335">
            <v>215341</v>
          </cell>
          <cell r="V335">
            <v>399188</v>
          </cell>
          <cell r="W335">
            <v>15650</v>
          </cell>
          <cell r="X335">
            <v>414838</v>
          </cell>
          <cell r="Y335">
            <v>272510</v>
          </cell>
          <cell r="Z335">
            <v>6913</v>
          </cell>
          <cell r="AA335">
            <v>279423</v>
          </cell>
          <cell r="AB335">
            <v>1154</v>
          </cell>
          <cell r="AC335">
            <v>280577</v>
          </cell>
          <cell r="AD335">
            <v>38379</v>
          </cell>
          <cell r="AE335">
            <v>35338497</v>
          </cell>
          <cell r="AF335">
            <v>35376876</v>
          </cell>
          <cell r="AG335">
            <v>389408</v>
          </cell>
          <cell r="AH335">
            <v>35766284</v>
          </cell>
          <cell r="AI335">
            <v>183819</v>
          </cell>
          <cell r="AJ335">
            <v>275998</v>
          </cell>
          <cell r="AK335">
            <v>459817</v>
          </cell>
          <cell r="AL335">
            <v>16909</v>
          </cell>
          <cell r="AM335">
            <v>476726</v>
          </cell>
        </row>
        <row r="336">
          <cell r="I336" t="str">
            <v>CQW</v>
          </cell>
          <cell r="J336"/>
          <cell r="K336"/>
          <cell r="L336"/>
          <cell r="M336"/>
          <cell r="N336">
            <v>132</v>
          </cell>
          <cell r="O336"/>
          <cell r="P336"/>
          <cell r="Q336"/>
          <cell r="R336"/>
          <cell r="S336">
            <v>8004</v>
          </cell>
          <cell r="T336"/>
          <cell r="U336"/>
          <cell r="V336"/>
          <cell r="W336"/>
          <cell r="X336">
            <v>2</v>
          </cell>
          <cell r="Y336"/>
          <cell r="Z336"/>
          <cell r="AA336"/>
          <cell r="AB336"/>
          <cell r="AC336">
            <v>602</v>
          </cell>
          <cell r="AD336"/>
          <cell r="AE336"/>
          <cell r="AF336"/>
          <cell r="AG336"/>
          <cell r="AH336">
            <v>47433</v>
          </cell>
          <cell r="AI336"/>
          <cell r="AJ336"/>
          <cell r="AK336"/>
          <cell r="AL336"/>
          <cell r="AM336">
            <v>1</v>
          </cell>
        </row>
        <row r="337">
          <cell r="I337" t="str">
            <v>WSK</v>
          </cell>
          <cell r="J337"/>
          <cell r="K337"/>
          <cell r="L337"/>
          <cell r="M337"/>
          <cell r="N337">
            <v>1008</v>
          </cell>
          <cell r="O337"/>
          <cell r="P337"/>
          <cell r="Q337"/>
          <cell r="R337"/>
          <cell r="S337">
            <v>46275</v>
          </cell>
          <cell r="T337"/>
          <cell r="U337"/>
          <cell r="V337"/>
          <cell r="W337"/>
          <cell r="X337">
            <v>236</v>
          </cell>
          <cell r="Y337"/>
          <cell r="Z337"/>
          <cell r="AA337"/>
          <cell r="AB337"/>
          <cell r="AC337">
            <v>1466</v>
          </cell>
          <cell r="AD337"/>
          <cell r="AE337"/>
          <cell r="AF337"/>
          <cell r="AG337"/>
          <cell r="AH337">
            <v>89414</v>
          </cell>
          <cell r="AI337"/>
          <cell r="AJ337"/>
          <cell r="AK337"/>
          <cell r="AL337"/>
          <cell r="AM337">
            <v>12</v>
          </cell>
        </row>
        <row r="338">
          <cell r="I338" t="str">
            <v>DLU</v>
          </cell>
          <cell r="J338">
            <v>11342</v>
          </cell>
          <cell r="K338"/>
          <cell r="L338">
            <v>11342</v>
          </cell>
          <cell r="M338">
            <v>287</v>
          </cell>
          <cell r="N338">
            <v>11629</v>
          </cell>
          <cell r="O338">
            <v>0</v>
          </cell>
          <cell r="P338">
            <v>1042546</v>
          </cell>
          <cell r="Q338">
            <v>1042546</v>
          </cell>
          <cell r="R338">
            <v>24118</v>
          </cell>
          <cell r="S338">
            <v>1066664</v>
          </cell>
          <cell r="T338"/>
          <cell r="U338">
            <v>5172</v>
          </cell>
          <cell r="V338">
            <v>5172</v>
          </cell>
          <cell r="W338">
            <v>0</v>
          </cell>
          <cell r="X338">
            <v>5172</v>
          </cell>
          <cell r="Y338">
            <v>15857</v>
          </cell>
          <cell r="Z338"/>
          <cell r="AA338">
            <v>15857</v>
          </cell>
          <cell r="AB338">
            <v>144</v>
          </cell>
          <cell r="AC338">
            <v>16001</v>
          </cell>
          <cell r="AD338">
            <v>0</v>
          </cell>
          <cell r="AE338">
            <v>1395378</v>
          </cell>
          <cell r="AF338">
            <v>1395378</v>
          </cell>
          <cell r="AG338">
            <v>25225</v>
          </cell>
          <cell r="AH338">
            <v>1420603</v>
          </cell>
          <cell r="AI338"/>
          <cell r="AJ338">
            <v>6632</v>
          </cell>
          <cell r="AK338">
            <v>6632</v>
          </cell>
          <cell r="AL338">
            <v>17</v>
          </cell>
          <cell r="AM338">
            <v>6649</v>
          </cell>
        </row>
        <row r="339">
          <cell r="I339" t="str">
            <v>DLC</v>
          </cell>
          <cell r="J339"/>
          <cell r="K339"/>
          <cell r="L339"/>
          <cell r="M339"/>
          <cell r="N339">
            <v>66461</v>
          </cell>
          <cell r="O339"/>
          <cell r="P339"/>
          <cell r="Q339"/>
          <cell r="R339"/>
          <cell r="S339">
            <v>6368458</v>
          </cell>
          <cell r="T339"/>
          <cell r="U339"/>
          <cell r="V339"/>
          <cell r="W339"/>
          <cell r="X339">
            <v>126524</v>
          </cell>
          <cell r="Y339"/>
          <cell r="Z339"/>
          <cell r="AA339"/>
          <cell r="AB339"/>
          <cell r="AC339">
            <v>91479</v>
          </cell>
          <cell r="AD339"/>
          <cell r="AE339"/>
          <cell r="AF339"/>
          <cell r="AG339"/>
          <cell r="AH339">
            <v>10365478</v>
          </cell>
          <cell r="AI339"/>
          <cell r="AJ339"/>
          <cell r="AK339"/>
          <cell r="AL339"/>
          <cell r="AM339">
            <v>137671</v>
          </cell>
        </row>
        <row r="340">
          <cell r="I340" t="str">
            <v>DDG</v>
          </cell>
          <cell r="J340"/>
          <cell r="K340"/>
          <cell r="L340"/>
          <cell r="M340"/>
          <cell r="N340">
            <v>866</v>
          </cell>
          <cell r="O340"/>
          <cell r="P340"/>
          <cell r="Q340"/>
          <cell r="R340"/>
          <cell r="S340">
            <v>68846</v>
          </cell>
          <cell r="T340"/>
          <cell r="U340"/>
          <cell r="V340"/>
          <cell r="W340"/>
          <cell r="X340">
            <v>532</v>
          </cell>
          <cell r="Y340"/>
          <cell r="Z340"/>
          <cell r="AA340"/>
          <cell r="AB340"/>
          <cell r="AC340">
            <v>2622</v>
          </cell>
          <cell r="AD340"/>
          <cell r="AE340"/>
          <cell r="AF340"/>
          <cell r="AG340"/>
          <cell r="AH340">
            <v>243068</v>
          </cell>
          <cell r="AI340"/>
          <cell r="AJ340"/>
          <cell r="AK340"/>
          <cell r="AL340"/>
          <cell r="AM340">
            <v>552</v>
          </cell>
        </row>
        <row r="341">
          <cell r="I341" t="str">
            <v>DCY</v>
          </cell>
          <cell r="J341"/>
          <cell r="K341"/>
          <cell r="L341"/>
          <cell r="M341"/>
          <cell r="N341">
            <v>1638</v>
          </cell>
          <cell r="O341"/>
          <cell r="P341"/>
          <cell r="Q341"/>
          <cell r="R341"/>
          <cell r="S341">
            <v>105061</v>
          </cell>
          <cell r="T341"/>
          <cell r="U341"/>
          <cell r="V341"/>
          <cell r="W341"/>
          <cell r="X341">
            <v>37</v>
          </cell>
          <cell r="Y341"/>
          <cell r="Z341"/>
          <cell r="AA341"/>
          <cell r="AB341"/>
          <cell r="AC341">
            <v>2314</v>
          </cell>
          <cell r="AD341"/>
          <cell r="AE341"/>
          <cell r="AF341"/>
          <cell r="AG341"/>
          <cell r="AH341">
            <v>155474</v>
          </cell>
          <cell r="AI341"/>
          <cell r="AJ341"/>
          <cell r="AK341"/>
          <cell r="AL341"/>
          <cell r="AM341">
            <v>63</v>
          </cell>
        </row>
        <row r="342">
          <cell r="I342" t="str">
            <v>DQA</v>
          </cell>
          <cell r="J342"/>
          <cell r="K342"/>
          <cell r="L342"/>
          <cell r="M342"/>
          <cell r="N342">
            <v>3977</v>
          </cell>
          <cell r="O342"/>
          <cell r="P342"/>
          <cell r="Q342"/>
          <cell r="R342"/>
          <cell r="S342">
            <v>368948</v>
          </cell>
          <cell r="T342"/>
          <cell r="U342"/>
          <cell r="V342"/>
          <cell r="W342"/>
          <cell r="X342">
            <v>731</v>
          </cell>
          <cell r="Y342"/>
          <cell r="Z342"/>
          <cell r="AA342"/>
          <cell r="AB342"/>
          <cell r="AC342">
            <v>6649</v>
          </cell>
          <cell r="AD342"/>
          <cell r="AE342"/>
          <cell r="AF342"/>
          <cell r="AG342"/>
          <cell r="AH342">
            <v>727823</v>
          </cell>
          <cell r="AI342"/>
          <cell r="AJ342"/>
          <cell r="AK342"/>
          <cell r="AL342"/>
          <cell r="AM342">
            <v>1243</v>
          </cell>
        </row>
        <row r="343">
          <cell r="I343" t="str">
            <v>DAT</v>
          </cell>
          <cell r="J343"/>
          <cell r="K343"/>
          <cell r="L343"/>
          <cell r="M343"/>
          <cell r="N343">
            <v>13474</v>
          </cell>
          <cell r="O343"/>
          <cell r="P343"/>
          <cell r="Q343"/>
          <cell r="R343"/>
          <cell r="S343">
            <v>359619</v>
          </cell>
          <cell r="T343"/>
          <cell r="U343"/>
          <cell r="V343"/>
          <cell r="W343"/>
          <cell r="X343">
            <v>620</v>
          </cell>
          <cell r="Y343"/>
          <cell r="Z343"/>
          <cell r="AA343"/>
          <cell r="AB343"/>
          <cell r="AC343">
            <v>21468</v>
          </cell>
          <cell r="AD343"/>
          <cell r="AE343"/>
          <cell r="AF343"/>
          <cell r="AG343"/>
          <cell r="AH343">
            <v>885224</v>
          </cell>
          <cell r="AI343"/>
          <cell r="AJ343"/>
          <cell r="AK343"/>
          <cell r="AL343"/>
          <cell r="AM343">
            <v>1603</v>
          </cell>
        </row>
        <row r="344">
          <cell r="I344" t="str">
            <v>DAX</v>
          </cell>
          <cell r="J344"/>
          <cell r="K344"/>
          <cell r="L344"/>
          <cell r="M344"/>
          <cell r="N344">
            <v>0</v>
          </cell>
          <cell r="O344"/>
          <cell r="P344"/>
          <cell r="Q344"/>
          <cell r="R344"/>
          <cell r="S344">
            <v>0</v>
          </cell>
          <cell r="T344"/>
          <cell r="U344"/>
          <cell r="V344"/>
          <cell r="W344"/>
          <cell r="X344">
            <v>0</v>
          </cell>
          <cell r="Y344"/>
          <cell r="Z344"/>
          <cell r="AA344"/>
          <cell r="AB344"/>
          <cell r="AC344">
            <v>8305</v>
          </cell>
          <cell r="AD344"/>
          <cell r="AE344"/>
          <cell r="AF344"/>
          <cell r="AG344"/>
          <cell r="AH344">
            <v>558207</v>
          </cell>
          <cell r="AI344"/>
          <cell r="AJ344"/>
          <cell r="AK344"/>
          <cell r="AL344"/>
          <cell r="AM344">
            <v>884</v>
          </cell>
        </row>
        <row r="345">
          <cell r="I345" t="str">
            <v>DZH</v>
          </cell>
          <cell r="J345"/>
          <cell r="K345"/>
          <cell r="L345"/>
          <cell r="M345"/>
          <cell r="N345">
            <v>8321</v>
          </cell>
          <cell r="O345"/>
          <cell r="P345"/>
          <cell r="Q345"/>
          <cell r="R345"/>
          <cell r="S345">
            <v>462123</v>
          </cell>
          <cell r="T345"/>
          <cell r="U345"/>
          <cell r="V345"/>
          <cell r="W345"/>
          <cell r="X345">
            <v>581</v>
          </cell>
          <cell r="Y345"/>
          <cell r="Z345"/>
          <cell r="AA345"/>
          <cell r="AB345"/>
          <cell r="AC345">
            <v>0</v>
          </cell>
          <cell r="AD345"/>
          <cell r="AE345"/>
          <cell r="AF345"/>
          <cell r="AG345"/>
          <cell r="AH345">
            <v>0</v>
          </cell>
          <cell r="AI345"/>
          <cell r="AJ345"/>
          <cell r="AK345"/>
          <cell r="AL345"/>
          <cell r="AM345">
            <v>0</v>
          </cell>
        </row>
        <row r="346">
          <cell r="I346" t="str">
            <v>LUM</v>
          </cell>
          <cell r="J346">
            <v>10173</v>
          </cell>
          <cell r="K346"/>
          <cell r="L346">
            <v>10173</v>
          </cell>
          <cell r="M346">
            <v>0</v>
          </cell>
          <cell r="N346">
            <v>10173</v>
          </cell>
          <cell r="O346">
            <v>0</v>
          </cell>
          <cell r="P346">
            <v>1042740</v>
          </cell>
          <cell r="Q346">
            <v>1042740</v>
          </cell>
          <cell r="R346">
            <v>0</v>
          </cell>
          <cell r="S346">
            <v>1042740</v>
          </cell>
          <cell r="T346"/>
          <cell r="U346">
            <v>5703</v>
          </cell>
          <cell r="V346">
            <v>5703</v>
          </cell>
          <cell r="W346">
            <v>200</v>
          </cell>
          <cell r="X346">
            <v>5903</v>
          </cell>
          <cell r="Y346">
            <v>12581</v>
          </cell>
          <cell r="Z346"/>
          <cell r="AA346">
            <v>12581</v>
          </cell>
          <cell r="AB346">
            <v>3</v>
          </cell>
          <cell r="AC346">
            <v>12584</v>
          </cell>
          <cell r="AD346">
            <v>0</v>
          </cell>
          <cell r="AE346">
            <v>1237937</v>
          </cell>
          <cell r="AF346">
            <v>1237937</v>
          </cell>
          <cell r="AG346">
            <v>0</v>
          </cell>
          <cell r="AH346">
            <v>1237937</v>
          </cell>
          <cell r="AI346"/>
          <cell r="AJ346">
            <v>8499</v>
          </cell>
          <cell r="AK346">
            <v>8499</v>
          </cell>
          <cell r="AL346">
            <v>163</v>
          </cell>
          <cell r="AM346">
            <v>8662</v>
          </cell>
        </row>
        <row r="347">
          <cell r="I347" t="str">
            <v>HXD</v>
          </cell>
          <cell r="J347"/>
          <cell r="K347"/>
          <cell r="L347"/>
          <cell r="M347"/>
          <cell r="N347">
            <v>230</v>
          </cell>
          <cell r="O347"/>
          <cell r="P347"/>
          <cell r="Q347"/>
          <cell r="R347"/>
          <cell r="S347">
            <v>11992</v>
          </cell>
          <cell r="T347"/>
          <cell r="U347"/>
          <cell r="V347"/>
          <cell r="W347"/>
          <cell r="X347">
            <v>3</v>
          </cell>
          <cell r="Y347"/>
          <cell r="Z347"/>
          <cell r="AA347"/>
          <cell r="AB347"/>
          <cell r="AC347">
            <v>1320</v>
          </cell>
          <cell r="AD347"/>
          <cell r="AE347"/>
          <cell r="AF347"/>
          <cell r="AG347"/>
          <cell r="AH347">
            <v>57092</v>
          </cell>
          <cell r="AI347"/>
          <cell r="AJ347"/>
          <cell r="AK347"/>
          <cell r="AL347"/>
          <cell r="AM347">
            <v>412</v>
          </cell>
        </row>
        <row r="348">
          <cell r="I348" t="str">
            <v>DIG</v>
          </cell>
          <cell r="J348">
            <v>2374</v>
          </cell>
          <cell r="K348"/>
          <cell r="L348">
            <v>2374</v>
          </cell>
          <cell r="M348">
            <v>0</v>
          </cell>
          <cell r="N348">
            <v>2374</v>
          </cell>
          <cell r="O348"/>
          <cell r="P348">
            <v>160328</v>
          </cell>
          <cell r="Q348">
            <v>160328</v>
          </cell>
          <cell r="R348">
            <v>8466</v>
          </cell>
          <cell r="S348">
            <v>168794</v>
          </cell>
          <cell r="T348"/>
          <cell r="U348">
            <v>315</v>
          </cell>
          <cell r="V348">
            <v>315</v>
          </cell>
          <cell r="W348">
            <v>30</v>
          </cell>
          <cell r="X348">
            <v>345</v>
          </cell>
          <cell r="Y348">
            <v>5312</v>
          </cell>
          <cell r="Z348"/>
          <cell r="AA348">
            <v>5312</v>
          </cell>
          <cell r="AB348">
            <v>0</v>
          </cell>
          <cell r="AC348">
            <v>5312</v>
          </cell>
          <cell r="AD348"/>
          <cell r="AE348">
            <v>341431</v>
          </cell>
          <cell r="AF348">
            <v>341431</v>
          </cell>
          <cell r="AG348">
            <v>28417</v>
          </cell>
          <cell r="AH348">
            <v>369848</v>
          </cell>
          <cell r="AI348"/>
          <cell r="AJ348">
            <v>1125</v>
          </cell>
          <cell r="AK348">
            <v>1125</v>
          </cell>
          <cell r="AL348">
            <v>105</v>
          </cell>
          <cell r="AM348">
            <v>1230</v>
          </cell>
        </row>
        <row r="349">
          <cell r="I349" t="str">
            <v>DOY</v>
          </cell>
          <cell r="J349"/>
          <cell r="K349"/>
          <cell r="L349"/>
          <cell r="M349"/>
          <cell r="N349">
            <v>31940</v>
          </cell>
          <cell r="O349"/>
          <cell r="P349"/>
          <cell r="Q349"/>
          <cell r="R349"/>
          <cell r="S349">
            <v>434142</v>
          </cell>
          <cell r="T349"/>
          <cell r="U349"/>
          <cell r="V349"/>
          <cell r="W349"/>
          <cell r="X349">
            <v>881</v>
          </cell>
          <cell r="Y349"/>
          <cell r="Z349"/>
          <cell r="AA349"/>
          <cell r="AB349"/>
          <cell r="AC349">
            <v>31569</v>
          </cell>
          <cell r="AD349"/>
          <cell r="AE349"/>
          <cell r="AF349"/>
          <cell r="AG349"/>
          <cell r="AH349">
            <v>682191</v>
          </cell>
          <cell r="AI349"/>
          <cell r="AJ349"/>
          <cell r="AK349"/>
          <cell r="AL349"/>
          <cell r="AM349">
            <v>705</v>
          </cell>
        </row>
        <row r="350">
          <cell r="I350" t="str">
            <v>DNH</v>
          </cell>
          <cell r="J350"/>
          <cell r="K350"/>
          <cell r="L350"/>
          <cell r="M350"/>
          <cell r="N350">
            <v>5264</v>
          </cell>
          <cell r="O350"/>
          <cell r="P350"/>
          <cell r="Q350"/>
          <cell r="R350"/>
          <cell r="S350">
            <v>346154</v>
          </cell>
          <cell r="T350"/>
          <cell r="U350"/>
          <cell r="V350"/>
          <cell r="W350"/>
          <cell r="X350">
            <v>1282</v>
          </cell>
          <cell r="Y350"/>
          <cell r="Z350"/>
          <cell r="AA350"/>
          <cell r="AB350"/>
          <cell r="AC350">
            <v>12027</v>
          </cell>
          <cell r="AD350"/>
          <cell r="AE350"/>
          <cell r="AF350"/>
          <cell r="AG350"/>
          <cell r="AH350">
            <v>823491</v>
          </cell>
          <cell r="AI350"/>
          <cell r="AJ350"/>
          <cell r="AK350"/>
          <cell r="AL350"/>
          <cell r="AM350">
            <v>1321</v>
          </cell>
        </row>
        <row r="351">
          <cell r="I351" t="str">
            <v>EJN</v>
          </cell>
          <cell r="J351"/>
          <cell r="K351"/>
          <cell r="L351"/>
          <cell r="M351"/>
          <cell r="N351">
            <v>98</v>
          </cell>
          <cell r="O351"/>
          <cell r="P351"/>
          <cell r="Q351"/>
          <cell r="R351"/>
          <cell r="S351">
            <v>2110</v>
          </cell>
          <cell r="T351"/>
          <cell r="U351"/>
          <cell r="V351"/>
          <cell r="W351"/>
          <cell r="X351"/>
          <cell r="Y351"/>
          <cell r="Z351"/>
          <cell r="AA351"/>
          <cell r="AB351"/>
          <cell r="AC351">
            <v>241</v>
          </cell>
          <cell r="AD351"/>
          <cell r="AE351"/>
          <cell r="AF351"/>
          <cell r="AG351"/>
          <cell r="AH351">
            <v>5811</v>
          </cell>
          <cell r="AI351"/>
          <cell r="AJ351"/>
          <cell r="AK351"/>
          <cell r="AL351"/>
          <cell r="AM351"/>
        </row>
        <row r="352">
          <cell r="I352" t="str">
            <v>ENH</v>
          </cell>
          <cell r="J352">
            <v>7636</v>
          </cell>
          <cell r="K352"/>
          <cell r="L352">
            <v>7636</v>
          </cell>
          <cell r="M352">
            <v>0</v>
          </cell>
          <cell r="N352">
            <v>7636</v>
          </cell>
          <cell r="O352"/>
          <cell r="P352">
            <v>586305</v>
          </cell>
          <cell r="Q352">
            <v>586305</v>
          </cell>
          <cell r="R352"/>
          <cell r="S352">
            <v>586305</v>
          </cell>
          <cell r="T352"/>
          <cell r="U352">
            <v>529</v>
          </cell>
          <cell r="V352">
            <v>529</v>
          </cell>
          <cell r="W352">
            <v>0</v>
          </cell>
          <cell r="X352">
            <v>529</v>
          </cell>
          <cell r="Y352">
            <v>13370</v>
          </cell>
          <cell r="Z352"/>
          <cell r="AA352">
            <v>13370</v>
          </cell>
          <cell r="AB352">
            <v>0</v>
          </cell>
          <cell r="AC352">
            <v>13370</v>
          </cell>
          <cell r="AD352"/>
          <cell r="AE352">
            <v>1301477</v>
          </cell>
          <cell r="AF352">
            <v>1301477</v>
          </cell>
          <cell r="AG352"/>
          <cell r="AH352">
            <v>1301477</v>
          </cell>
          <cell r="AI352"/>
          <cell r="AJ352">
            <v>1448</v>
          </cell>
          <cell r="AK352">
            <v>1448</v>
          </cell>
          <cell r="AL352">
            <v>0</v>
          </cell>
          <cell r="AM352">
            <v>1448</v>
          </cell>
        </row>
        <row r="353">
          <cell r="I353" t="str">
            <v>ERL</v>
          </cell>
          <cell r="J353"/>
          <cell r="K353"/>
          <cell r="L353"/>
          <cell r="M353"/>
          <cell r="N353">
            <v>1262</v>
          </cell>
          <cell r="O353"/>
          <cell r="P353"/>
          <cell r="Q353"/>
          <cell r="R353"/>
          <cell r="S353">
            <v>39059</v>
          </cell>
          <cell r="T353"/>
          <cell r="U353"/>
          <cell r="V353"/>
          <cell r="W353"/>
          <cell r="X353">
            <v>7</v>
          </cell>
          <cell r="Y353"/>
          <cell r="Z353"/>
          <cell r="AA353"/>
          <cell r="AB353"/>
          <cell r="AC353">
            <v>2178</v>
          </cell>
          <cell r="AD353"/>
          <cell r="AE353"/>
          <cell r="AF353"/>
          <cell r="AG353"/>
          <cell r="AH353">
            <v>91003</v>
          </cell>
          <cell r="AI353"/>
          <cell r="AJ353"/>
          <cell r="AK353"/>
          <cell r="AL353"/>
          <cell r="AM353">
            <v>94</v>
          </cell>
        </row>
        <row r="354">
          <cell r="I354" t="str">
            <v>EHU</v>
          </cell>
          <cell r="J354">
            <v>689</v>
          </cell>
          <cell r="K354">
            <v>6</v>
          </cell>
          <cell r="L354">
            <v>695</v>
          </cell>
          <cell r="M354">
            <v>74</v>
          </cell>
          <cell r="N354">
            <v>769</v>
          </cell>
          <cell r="O354"/>
          <cell r="P354">
            <v>25787</v>
          </cell>
          <cell r="Q354">
            <v>25787</v>
          </cell>
          <cell r="R354"/>
          <cell r="S354">
            <v>25787</v>
          </cell>
          <cell r="T354"/>
          <cell r="U354">
            <v>47</v>
          </cell>
          <cell r="V354">
            <v>47</v>
          </cell>
          <cell r="W354"/>
          <cell r="X354">
            <v>47</v>
          </cell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</row>
        <row r="355">
          <cell r="I355" t="str">
            <v>FUO</v>
          </cell>
          <cell r="J355"/>
          <cell r="K355"/>
          <cell r="L355"/>
          <cell r="M355"/>
          <cell r="N355">
            <v>4120</v>
          </cell>
          <cell r="O355"/>
          <cell r="P355"/>
          <cell r="Q355"/>
          <cell r="R355"/>
          <cell r="S355">
            <v>371807</v>
          </cell>
          <cell r="T355"/>
          <cell r="U355"/>
          <cell r="V355"/>
          <cell r="W355"/>
          <cell r="X355">
            <v>2</v>
          </cell>
          <cell r="Y355"/>
          <cell r="Z355"/>
          <cell r="AA355"/>
          <cell r="AB355"/>
          <cell r="AC355">
            <v>6154</v>
          </cell>
          <cell r="AD355"/>
          <cell r="AE355"/>
          <cell r="AF355"/>
          <cell r="AG355"/>
          <cell r="AH355">
            <v>604645</v>
          </cell>
          <cell r="AI355"/>
          <cell r="AJ355"/>
          <cell r="AK355"/>
          <cell r="AL355"/>
          <cell r="AM355">
            <v>3</v>
          </cell>
        </row>
        <row r="356">
          <cell r="I356" t="str">
            <v>FUG</v>
          </cell>
          <cell r="J356"/>
          <cell r="K356"/>
          <cell r="L356"/>
          <cell r="M356"/>
          <cell r="N356">
            <v>5818</v>
          </cell>
          <cell r="O356"/>
          <cell r="P356"/>
          <cell r="Q356"/>
          <cell r="R356"/>
          <cell r="S356">
            <v>459524</v>
          </cell>
          <cell r="T356"/>
          <cell r="U356"/>
          <cell r="V356"/>
          <cell r="W356"/>
          <cell r="X356">
            <v>557</v>
          </cell>
          <cell r="Y356"/>
          <cell r="Z356"/>
          <cell r="AA356"/>
          <cell r="AB356"/>
          <cell r="AC356">
            <v>16596</v>
          </cell>
          <cell r="AD356"/>
          <cell r="AE356"/>
          <cell r="AF356"/>
          <cell r="AG356"/>
          <cell r="AH356">
            <v>853063</v>
          </cell>
          <cell r="AI356"/>
          <cell r="AJ356"/>
          <cell r="AK356"/>
          <cell r="AL356"/>
          <cell r="AM356">
            <v>1309</v>
          </cell>
        </row>
        <row r="357">
          <cell r="I357" t="str">
            <v>FYJ</v>
          </cell>
          <cell r="J357"/>
          <cell r="K357"/>
          <cell r="L357"/>
          <cell r="M357"/>
          <cell r="N357">
            <v>536</v>
          </cell>
          <cell r="O357"/>
          <cell r="P357"/>
          <cell r="Q357"/>
          <cell r="R357"/>
          <cell r="S357">
            <v>19038</v>
          </cell>
          <cell r="T357"/>
          <cell r="U357"/>
          <cell r="V357"/>
          <cell r="W357"/>
          <cell r="X357">
            <v>0</v>
          </cell>
          <cell r="Y357"/>
          <cell r="Z357"/>
          <cell r="AA357"/>
          <cell r="AB357"/>
          <cell r="AC357">
            <v>518</v>
          </cell>
          <cell r="AD357"/>
          <cell r="AE357"/>
          <cell r="AF357"/>
          <cell r="AG357"/>
          <cell r="AH357">
            <v>27013</v>
          </cell>
          <cell r="AI357"/>
          <cell r="AJ357"/>
          <cell r="AK357"/>
          <cell r="AL357"/>
          <cell r="AM357">
            <v>0</v>
          </cell>
        </row>
        <row r="358">
          <cell r="I358" t="str">
            <v>FYN</v>
          </cell>
          <cell r="J358"/>
          <cell r="K358"/>
          <cell r="L358"/>
          <cell r="M358"/>
          <cell r="N358">
            <v>25183</v>
          </cell>
          <cell r="O358"/>
          <cell r="P358"/>
          <cell r="Q358"/>
          <cell r="R358"/>
          <cell r="S358">
            <v>24054</v>
          </cell>
          <cell r="T358"/>
          <cell r="U358"/>
          <cell r="V358"/>
          <cell r="W358"/>
          <cell r="X358">
            <v>10</v>
          </cell>
          <cell r="Y358"/>
          <cell r="Z358"/>
          <cell r="AA358"/>
          <cell r="AB358"/>
          <cell r="AC358">
            <v>27598</v>
          </cell>
          <cell r="AD358"/>
          <cell r="AE358"/>
          <cell r="AF358"/>
          <cell r="AG358"/>
          <cell r="AH358">
            <v>40928</v>
          </cell>
          <cell r="AI358"/>
          <cell r="AJ358"/>
          <cell r="AK358"/>
          <cell r="AL358"/>
          <cell r="AM358">
            <v>12</v>
          </cell>
        </row>
        <row r="359">
          <cell r="I359" t="str">
            <v>FOC</v>
          </cell>
          <cell r="J359"/>
          <cell r="K359"/>
          <cell r="L359"/>
          <cell r="M359"/>
          <cell r="N359">
            <v>58216</v>
          </cell>
          <cell r="O359"/>
          <cell r="P359"/>
          <cell r="Q359"/>
          <cell r="R359"/>
          <cell r="S359">
            <v>5739444</v>
          </cell>
          <cell r="T359"/>
          <cell r="U359"/>
          <cell r="V359"/>
          <cell r="W359"/>
          <cell r="X359">
            <v>91837</v>
          </cell>
          <cell r="Y359"/>
          <cell r="Z359"/>
          <cell r="AA359"/>
          <cell r="AB359"/>
          <cell r="AC359">
            <v>81523</v>
          </cell>
          <cell r="AD359"/>
          <cell r="AE359"/>
          <cell r="AF359"/>
          <cell r="AG359"/>
          <cell r="AH359">
            <v>9037195</v>
          </cell>
          <cell r="AI359"/>
          <cell r="AJ359"/>
          <cell r="AK359"/>
          <cell r="AL359"/>
          <cell r="AM359">
            <v>152743</v>
          </cell>
        </row>
        <row r="360">
          <cell r="I360" t="str">
            <v>KOW</v>
          </cell>
          <cell r="J360"/>
          <cell r="K360"/>
          <cell r="L360"/>
          <cell r="M360"/>
          <cell r="N360">
            <v>10808</v>
          </cell>
          <cell r="O360"/>
          <cell r="P360"/>
          <cell r="Q360"/>
          <cell r="R360"/>
          <cell r="S360">
            <v>863351</v>
          </cell>
          <cell r="T360"/>
          <cell r="U360"/>
          <cell r="V360"/>
          <cell r="W360"/>
          <cell r="X360">
            <v>2921</v>
          </cell>
          <cell r="Y360"/>
          <cell r="Z360"/>
          <cell r="AA360"/>
          <cell r="AB360"/>
          <cell r="AC360">
            <v>17635</v>
          </cell>
          <cell r="AD360"/>
          <cell r="AE360"/>
          <cell r="AF360"/>
          <cell r="AG360"/>
          <cell r="AH360">
            <v>1808479</v>
          </cell>
          <cell r="AI360"/>
          <cell r="AJ360"/>
          <cell r="AK360"/>
          <cell r="AL360"/>
          <cell r="AM360">
            <v>4623</v>
          </cell>
        </row>
        <row r="361">
          <cell r="I361" t="str">
            <v>KGT</v>
          </cell>
          <cell r="J361"/>
          <cell r="K361"/>
          <cell r="L361"/>
          <cell r="M361"/>
          <cell r="N361">
            <v>606</v>
          </cell>
          <cell r="O361"/>
          <cell r="P361"/>
          <cell r="Q361"/>
          <cell r="R361"/>
          <cell r="S361">
            <v>12948</v>
          </cell>
          <cell r="T361"/>
          <cell r="U361"/>
          <cell r="V361"/>
          <cell r="W361"/>
          <cell r="X361">
            <v>0</v>
          </cell>
          <cell r="Y361"/>
          <cell r="Z361"/>
          <cell r="AA361"/>
          <cell r="AB361"/>
          <cell r="AC361">
            <v>944</v>
          </cell>
          <cell r="AD361"/>
          <cell r="AE361"/>
          <cell r="AF361"/>
          <cell r="AG361"/>
          <cell r="AH361">
            <v>25417</v>
          </cell>
          <cell r="AI361"/>
          <cell r="AJ361"/>
          <cell r="AK361"/>
          <cell r="AL361"/>
          <cell r="AM361">
            <v>3</v>
          </cell>
        </row>
        <row r="362">
          <cell r="I362" t="str">
            <v>GZG</v>
          </cell>
          <cell r="J362"/>
          <cell r="K362"/>
          <cell r="L362"/>
          <cell r="M362"/>
          <cell r="N362">
            <v>871</v>
          </cell>
          <cell r="O362"/>
          <cell r="P362"/>
          <cell r="Q362"/>
          <cell r="R362"/>
          <cell r="S362">
            <v>42313</v>
          </cell>
          <cell r="T362"/>
          <cell r="U362"/>
          <cell r="V362"/>
          <cell r="W362"/>
          <cell r="X362">
            <v>5</v>
          </cell>
          <cell r="Y362"/>
          <cell r="Z362"/>
          <cell r="AA362"/>
          <cell r="AB362"/>
          <cell r="AC362">
            <v>1718</v>
          </cell>
          <cell r="AD362"/>
          <cell r="AE362"/>
          <cell r="AF362"/>
          <cell r="AG362"/>
          <cell r="AH362">
            <v>80788</v>
          </cell>
          <cell r="AI362"/>
          <cell r="AJ362"/>
          <cell r="AK362"/>
          <cell r="AL362"/>
          <cell r="AM362">
            <v>7</v>
          </cell>
        </row>
        <row r="363">
          <cell r="I363" t="str">
            <v>GOQ</v>
          </cell>
          <cell r="J363"/>
          <cell r="K363"/>
          <cell r="L363"/>
          <cell r="M363"/>
          <cell r="N363">
            <v>1770</v>
          </cell>
          <cell r="O363"/>
          <cell r="P363"/>
          <cell r="Q363"/>
          <cell r="R363"/>
          <cell r="S363">
            <v>123812</v>
          </cell>
          <cell r="T363"/>
          <cell r="U363"/>
          <cell r="V363"/>
          <cell r="W363"/>
          <cell r="X363">
            <v>168</v>
          </cell>
          <cell r="Y363"/>
          <cell r="Z363"/>
          <cell r="AA363"/>
          <cell r="AB363"/>
          <cell r="AC363">
            <v>3960</v>
          </cell>
          <cell r="AD363"/>
          <cell r="AE363"/>
          <cell r="AF363"/>
          <cell r="AG363"/>
          <cell r="AH363">
            <v>313215</v>
          </cell>
          <cell r="AI363"/>
          <cell r="AJ363"/>
          <cell r="AK363"/>
          <cell r="AL363"/>
          <cell r="AM363">
            <v>556</v>
          </cell>
        </row>
        <row r="364">
          <cell r="I364" t="str">
            <v>GMQ</v>
          </cell>
          <cell r="J364"/>
          <cell r="K364"/>
          <cell r="L364"/>
          <cell r="M364"/>
          <cell r="N364">
            <v>764</v>
          </cell>
          <cell r="O364"/>
          <cell r="P364"/>
          <cell r="Q364"/>
          <cell r="R364"/>
          <cell r="S364">
            <v>49247</v>
          </cell>
          <cell r="T364"/>
          <cell r="U364"/>
          <cell r="V364"/>
          <cell r="W364"/>
          <cell r="X364">
            <v>35</v>
          </cell>
          <cell r="Y364"/>
          <cell r="Z364"/>
          <cell r="AA364"/>
          <cell r="AB364"/>
          <cell r="AC364">
            <v>1802</v>
          </cell>
          <cell r="AD364"/>
          <cell r="AE364"/>
          <cell r="AF364"/>
          <cell r="AG364"/>
          <cell r="AH364">
            <v>132161</v>
          </cell>
          <cell r="AI364"/>
          <cell r="AJ364"/>
          <cell r="AK364"/>
          <cell r="AL364"/>
          <cell r="AM364">
            <v>187</v>
          </cell>
        </row>
        <row r="365">
          <cell r="I365" t="str">
            <v>GYS</v>
          </cell>
          <cell r="J365"/>
          <cell r="K365"/>
          <cell r="L365"/>
          <cell r="M365"/>
          <cell r="N365">
            <v>121508</v>
          </cell>
          <cell r="O365"/>
          <cell r="P365"/>
          <cell r="Q365"/>
          <cell r="R365"/>
          <cell r="S365">
            <v>229284</v>
          </cell>
          <cell r="T365"/>
          <cell r="U365"/>
          <cell r="V365"/>
          <cell r="W365"/>
          <cell r="X365">
            <v>437</v>
          </cell>
          <cell r="Y365"/>
          <cell r="Z365"/>
          <cell r="AA365"/>
          <cell r="AB365"/>
          <cell r="AC365">
            <v>104091</v>
          </cell>
          <cell r="AD365"/>
          <cell r="AE365"/>
          <cell r="AF365"/>
          <cell r="AG365"/>
          <cell r="AH365">
            <v>459399</v>
          </cell>
          <cell r="AI365"/>
          <cell r="AJ365"/>
          <cell r="AK365"/>
          <cell r="AL365"/>
          <cell r="AM365">
            <v>575</v>
          </cell>
        </row>
        <row r="366">
          <cell r="I366" t="str">
            <v>CAN</v>
          </cell>
          <cell r="J366">
            <v>237454</v>
          </cell>
          <cell r="K366">
            <v>25379</v>
          </cell>
          <cell r="L366">
            <v>262833</v>
          </cell>
          <cell r="M366">
            <v>3794</v>
          </cell>
          <cell r="N366">
            <v>266627</v>
          </cell>
          <cell r="O366">
            <v>779398</v>
          </cell>
          <cell r="P366">
            <v>25325591</v>
          </cell>
          <cell r="Q366">
            <v>26104989</v>
          </cell>
          <cell r="R366">
            <v>144</v>
          </cell>
          <cell r="S366">
            <v>26105133</v>
          </cell>
          <cell r="T366">
            <v>1352152</v>
          </cell>
          <cell r="U366">
            <v>455918</v>
          </cell>
          <cell r="V366">
            <v>1808070</v>
          </cell>
          <cell r="W366">
            <v>76714</v>
          </cell>
          <cell r="X366">
            <v>1884784</v>
          </cell>
          <cell r="Y366">
            <v>334465</v>
          </cell>
          <cell r="Z366">
            <v>24786</v>
          </cell>
          <cell r="AA366">
            <v>359251</v>
          </cell>
          <cell r="AB366">
            <v>3219</v>
          </cell>
          <cell r="AC366">
            <v>362470</v>
          </cell>
          <cell r="AD366">
            <v>674476</v>
          </cell>
          <cell r="AE366">
            <v>39575203</v>
          </cell>
          <cell r="AF366">
            <v>40249679</v>
          </cell>
          <cell r="AG366">
            <v>9722</v>
          </cell>
          <cell r="AH366">
            <v>40259401</v>
          </cell>
          <cell r="AI366">
            <v>1349712</v>
          </cell>
          <cell r="AJ366">
            <v>610379</v>
          </cell>
          <cell r="AK366">
            <v>1960091</v>
          </cell>
          <cell r="AL366">
            <v>84818</v>
          </cell>
          <cell r="AM366">
            <v>2044909</v>
          </cell>
        </row>
        <row r="367">
          <cell r="I367" t="str">
            <v>KWL</v>
          </cell>
          <cell r="J367"/>
          <cell r="K367"/>
          <cell r="L367"/>
          <cell r="M367"/>
          <cell r="N367">
            <v>20296</v>
          </cell>
          <cell r="O367"/>
          <cell r="P367"/>
          <cell r="Q367"/>
          <cell r="R367"/>
          <cell r="S367">
            <v>1736191</v>
          </cell>
          <cell r="T367"/>
          <cell r="U367"/>
          <cell r="V367"/>
          <cell r="W367"/>
          <cell r="X367">
            <v>7132</v>
          </cell>
          <cell r="Y367"/>
          <cell r="Z367"/>
          <cell r="AA367"/>
          <cell r="AB367"/>
          <cell r="AC367">
            <v>41423</v>
          </cell>
          <cell r="AD367"/>
          <cell r="AE367"/>
          <cell r="AF367"/>
          <cell r="AG367"/>
          <cell r="AH367">
            <v>4531212</v>
          </cell>
          <cell r="AI367"/>
          <cell r="AJ367"/>
          <cell r="AK367"/>
          <cell r="AL367"/>
          <cell r="AM367">
            <v>17223</v>
          </cell>
        </row>
        <row r="368">
          <cell r="I368" t="str">
            <v>KWE</v>
          </cell>
          <cell r="J368"/>
          <cell r="K368"/>
          <cell r="L368"/>
          <cell r="M368"/>
          <cell r="N368">
            <v>84451</v>
          </cell>
          <cell r="O368"/>
          <cell r="P368"/>
          <cell r="Q368"/>
          <cell r="R368"/>
          <cell r="S368">
            <v>9797755</v>
          </cell>
          <cell r="T368"/>
          <cell r="U368"/>
          <cell r="V368"/>
          <cell r="W368"/>
          <cell r="X368">
            <v>81106</v>
          </cell>
          <cell r="Y368"/>
          <cell r="Z368"/>
          <cell r="AA368"/>
          <cell r="AB368"/>
          <cell r="AC368">
            <v>134639</v>
          </cell>
          <cell r="AD368"/>
          <cell r="AE368"/>
          <cell r="AF368"/>
          <cell r="AG368"/>
          <cell r="AH368">
            <v>16964158</v>
          </cell>
          <cell r="AI368"/>
          <cell r="AJ368"/>
          <cell r="AK368"/>
          <cell r="AL368"/>
          <cell r="AM368">
            <v>115243</v>
          </cell>
        </row>
        <row r="369">
          <cell r="I369" t="str">
            <v>GYU</v>
          </cell>
          <cell r="J369"/>
          <cell r="K369"/>
          <cell r="L369"/>
          <cell r="M369"/>
          <cell r="N369">
            <v>3437</v>
          </cell>
          <cell r="O369"/>
          <cell r="P369"/>
          <cell r="Q369"/>
          <cell r="R369"/>
          <cell r="S369">
            <v>27606</v>
          </cell>
          <cell r="T369"/>
          <cell r="U369"/>
          <cell r="V369"/>
          <cell r="W369"/>
          <cell r="X369">
            <v>1</v>
          </cell>
          <cell r="Y369"/>
          <cell r="Z369"/>
          <cell r="AA369"/>
          <cell r="AB369"/>
          <cell r="AC369">
            <v>13606</v>
          </cell>
          <cell r="AD369"/>
          <cell r="AE369"/>
          <cell r="AF369"/>
          <cell r="AG369"/>
          <cell r="AH369">
            <v>182860</v>
          </cell>
          <cell r="AI369"/>
          <cell r="AJ369"/>
          <cell r="AK369"/>
          <cell r="AL369"/>
          <cell r="AM369">
            <v>13</v>
          </cell>
        </row>
        <row r="370">
          <cell r="I370" t="str">
            <v>HAK</v>
          </cell>
          <cell r="J370">
            <v>99620</v>
          </cell>
          <cell r="K370">
            <v>1086</v>
          </cell>
          <cell r="L370">
            <v>100706</v>
          </cell>
          <cell r="M370">
            <v>4969</v>
          </cell>
          <cell r="N370">
            <v>105675</v>
          </cell>
          <cell r="O370">
            <v>447</v>
          </cell>
          <cell r="P370">
            <v>11161714</v>
          </cell>
          <cell r="Q370">
            <v>11162161</v>
          </cell>
          <cell r="R370">
            <v>0</v>
          </cell>
          <cell r="S370">
            <v>11162161</v>
          </cell>
          <cell r="T370">
            <v>5615</v>
          </cell>
          <cell r="U370">
            <v>110347</v>
          </cell>
          <cell r="V370">
            <v>115961</v>
          </cell>
          <cell r="W370">
            <v>8412</v>
          </cell>
          <cell r="X370">
            <v>124373</v>
          </cell>
          <cell r="Y370"/>
          <cell r="Z370"/>
          <cell r="AA370">
            <v>138930</v>
          </cell>
          <cell r="AB370"/>
          <cell r="AC370">
            <v>138930</v>
          </cell>
          <cell r="AD370">
            <v>0</v>
          </cell>
          <cell r="AE370">
            <v>17519708</v>
          </cell>
          <cell r="AF370">
            <v>17519708</v>
          </cell>
          <cell r="AG370">
            <v>0</v>
          </cell>
          <cell r="AH370">
            <v>17519708</v>
          </cell>
          <cell r="AI370">
            <v>7330</v>
          </cell>
          <cell r="AJ370">
            <v>127579</v>
          </cell>
          <cell r="AK370">
            <v>134909</v>
          </cell>
          <cell r="AL370">
            <v>13470</v>
          </cell>
          <cell r="AM370">
            <v>148379</v>
          </cell>
        </row>
        <row r="371">
          <cell r="I371" t="str">
            <v>HLD</v>
          </cell>
          <cell r="J371"/>
          <cell r="K371"/>
          <cell r="L371"/>
          <cell r="M371"/>
          <cell r="N371">
            <v>13194</v>
          </cell>
          <cell r="O371"/>
          <cell r="P371"/>
          <cell r="Q371"/>
          <cell r="R371"/>
          <cell r="S371">
            <v>1215384</v>
          </cell>
          <cell r="T371"/>
          <cell r="U371"/>
          <cell r="V371"/>
          <cell r="W371"/>
          <cell r="X371">
            <v>3731</v>
          </cell>
          <cell r="Y371"/>
          <cell r="Z371"/>
          <cell r="AA371"/>
          <cell r="AB371"/>
          <cell r="AC371">
            <v>17076</v>
          </cell>
          <cell r="AD371"/>
          <cell r="AE371"/>
          <cell r="AF371"/>
          <cell r="AG371"/>
          <cell r="AH371">
            <v>1825229</v>
          </cell>
          <cell r="AI371"/>
          <cell r="AJ371"/>
          <cell r="AK371"/>
          <cell r="AL371"/>
          <cell r="AM371">
            <v>5460</v>
          </cell>
        </row>
        <row r="372">
          <cell r="I372" t="str">
            <v>HMI</v>
          </cell>
          <cell r="J372"/>
          <cell r="K372"/>
          <cell r="L372"/>
          <cell r="M372"/>
          <cell r="N372">
            <v>1602</v>
          </cell>
          <cell r="O372"/>
          <cell r="P372"/>
          <cell r="Q372"/>
          <cell r="R372"/>
          <cell r="S372">
            <v>123297</v>
          </cell>
          <cell r="T372"/>
          <cell r="U372"/>
          <cell r="V372"/>
          <cell r="W372"/>
          <cell r="X372">
            <v>254</v>
          </cell>
          <cell r="Y372"/>
          <cell r="Z372"/>
          <cell r="AA372"/>
          <cell r="AB372"/>
          <cell r="AC372">
            <v>2690</v>
          </cell>
          <cell r="AD372"/>
          <cell r="AE372"/>
          <cell r="AF372"/>
          <cell r="AG372"/>
          <cell r="AH372">
            <v>173179</v>
          </cell>
          <cell r="AI372"/>
          <cell r="AJ372"/>
          <cell r="AK372"/>
          <cell r="AL372"/>
          <cell r="AM372">
            <v>288</v>
          </cell>
        </row>
        <row r="373">
          <cell r="I373" t="str">
            <v>HDG</v>
          </cell>
          <cell r="J373"/>
          <cell r="K373"/>
          <cell r="L373"/>
          <cell r="M373"/>
          <cell r="N373">
            <v>41084</v>
          </cell>
          <cell r="O373"/>
          <cell r="P373"/>
          <cell r="Q373"/>
          <cell r="R373"/>
          <cell r="S373">
            <v>339724</v>
          </cell>
          <cell r="T373"/>
          <cell r="U373"/>
          <cell r="V373"/>
          <cell r="W373"/>
          <cell r="X373">
            <v>906</v>
          </cell>
          <cell r="Y373"/>
          <cell r="Z373"/>
          <cell r="AA373"/>
          <cell r="AB373"/>
          <cell r="AC373">
            <v>49534</v>
          </cell>
          <cell r="AD373"/>
          <cell r="AE373"/>
          <cell r="AF373"/>
          <cell r="AG373"/>
          <cell r="AH373">
            <v>623633</v>
          </cell>
          <cell r="AI373"/>
          <cell r="AJ373"/>
          <cell r="AK373"/>
          <cell r="AL373"/>
          <cell r="AM373">
            <v>804</v>
          </cell>
        </row>
        <row r="374">
          <cell r="I374" t="str">
            <v>HGH</v>
          </cell>
          <cell r="J374">
            <v>159153</v>
          </cell>
          <cell r="K374">
            <v>28628</v>
          </cell>
          <cell r="L374">
            <v>187781</v>
          </cell>
          <cell r="M374">
            <v>2619</v>
          </cell>
          <cell r="N374">
            <v>190400</v>
          </cell>
          <cell r="O374">
            <v>197281</v>
          </cell>
          <cell r="P374">
            <v>19718970</v>
          </cell>
          <cell r="Q374">
            <v>19916251</v>
          </cell>
          <cell r="R374">
            <v>121827</v>
          </cell>
          <cell r="S374">
            <v>20038078</v>
          </cell>
          <cell r="T374">
            <v>126422</v>
          </cell>
          <cell r="U374">
            <v>675971</v>
          </cell>
          <cell r="V374">
            <v>802392</v>
          </cell>
          <cell r="W374">
            <v>27439</v>
          </cell>
          <cell r="X374">
            <v>829831</v>
          </cell>
          <cell r="Y374">
            <v>203782</v>
          </cell>
          <cell r="Z374">
            <v>32313</v>
          </cell>
          <cell r="AA374">
            <v>236095</v>
          </cell>
          <cell r="AB374">
            <v>2174</v>
          </cell>
          <cell r="AC374">
            <v>238269</v>
          </cell>
          <cell r="AD374">
            <v>130707</v>
          </cell>
          <cell r="AE374">
            <v>27879226</v>
          </cell>
          <cell r="AF374">
            <v>28009933</v>
          </cell>
          <cell r="AG374">
            <v>153887</v>
          </cell>
          <cell r="AH374">
            <v>28163820</v>
          </cell>
          <cell r="AI374">
            <v>156408</v>
          </cell>
          <cell r="AJ374">
            <v>726358</v>
          </cell>
          <cell r="AK374">
            <v>882765</v>
          </cell>
          <cell r="AL374">
            <v>31298</v>
          </cell>
          <cell r="AM374">
            <v>914063</v>
          </cell>
        </row>
        <row r="375">
          <cell r="I375" t="str">
            <v>HZG</v>
          </cell>
          <cell r="J375"/>
          <cell r="K375"/>
          <cell r="L375"/>
          <cell r="M375"/>
          <cell r="N375">
            <v>10167</v>
          </cell>
          <cell r="O375"/>
          <cell r="P375"/>
          <cell r="Q375"/>
          <cell r="R375"/>
          <cell r="S375">
            <v>239877</v>
          </cell>
          <cell r="T375"/>
          <cell r="U375"/>
          <cell r="V375"/>
          <cell r="W375"/>
          <cell r="X375">
            <v>803</v>
          </cell>
          <cell r="Y375"/>
          <cell r="Z375"/>
          <cell r="AA375"/>
          <cell r="AB375"/>
          <cell r="AC375">
            <v>13528</v>
          </cell>
          <cell r="AD375"/>
          <cell r="AE375"/>
          <cell r="AF375"/>
          <cell r="AG375"/>
          <cell r="AH375">
            <v>409731</v>
          </cell>
          <cell r="AI375"/>
          <cell r="AJ375"/>
          <cell r="AK375"/>
          <cell r="AL375"/>
          <cell r="AM375">
            <v>1056</v>
          </cell>
        </row>
        <row r="376">
          <cell r="I376" t="str">
            <v>HRB</v>
          </cell>
          <cell r="J376"/>
          <cell r="K376"/>
          <cell r="L376"/>
          <cell r="M376"/>
          <cell r="N376">
            <v>82210</v>
          </cell>
          <cell r="O376"/>
          <cell r="P376"/>
          <cell r="Q376"/>
          <cell r="R376"/>
          <cell r="S376">
            <v>9496490</v>
          </cell>
          <cell r="T376"/>
          <cell r="U376"/>
          <cell r="V376"/>
          <cell r="W376"/>
          <cell r="X376">
            <v>96765</v>
          </cell>
          <cell r="Y376"/>
          <cell r="Z376"/>
          <cell r="AA376"/>
          <cell r="AB376"/>
          <cell r="AC376">
            <v>108770</v>
          </cell>
          <cell r="AD376"/>
          <cell r="AE376"/>
          <cell r="AF376"/>
          <cell r="AG376"/>
          <cell r="AH376">
            <v>13502030</v>
          </cell>
          <cell r="AI376"/>
          <cell r="AJ376"/>
          <cell r="AK376"/>
          <cell r="AL376"/>
          <cell r="AM376">
            <v>106886</v>
          </cell>
        </row>
        <row r="377">
          <cell r="I377" t="str">
            <v>HCJ</v>
          </cell>
          <cell r="J377"/>
          <cell r="K377"/>
          <cell r="L377"/>
          <cell r="M377"/>
          <cell r="N377">
            <v>256</v>
          </cell>
          <cell r="O377"/>
          <cell r="P377"/>
          <cell r="Q377"/>
          <cell r="R377"/>
          <cell r="S377">
            <v>9946</v>
          </cell>
          <cell r="T377"/>
          <cell r="U377"/>
          <cell r="V377"/>
          <cell r="W377"/>
          <cell r="X377">
            <v>0</v>
          </cell>
          <cell r="Y377"/>
          <cell r="Z377"/>
          <cell r="AA377"/>
          <cell r="AB377"/>
          <cell r="AC377">
            <v>438</v>
          </cell>
          <cell r="AD377"/>
          <cell r="AE377"/>
          <cell r="AF377"/>
          <cell r="AG377"/>
          <cell r="AH377">
            <v>12889</v>
          </cell>
          <cell r="AI377"/>
          <cell r="AJ377"/>
          <cell r="AK377"/>
          <cell r="AL377"/>
          <cell r="AM377">
            <v>0</v>
          </cell>
        </row>
        <row r="378">
          <cell r="I378" t="str">
            <v>HFE</v>
          </cell>
          <cell r="J378"/>
          <cell r="K378"/>
          <cell r="L378"/>
          <cell r="M378"/>
          <cell r="N378">
            <v>56893</v>
          </cell>
          <cell r="O378"/>
          <cell r="P378"/>
          <cell r="Q378"/>
          <cell r="R378"/>
          <cell r="S378">
            <v>5712698</v>
          </cell>
          <cell r="T378"/>
          <cell r="U378"/>
          <cell r="V378"/>
          <cell r="W378"/>
          <cell r="X378">
            <v>76579</v>
          </cell>
          <cell r="Y378"/>
          <cell r="Z378"/>
          <cell r="AA378"/>
          <cell r="AB378"/>
          <cell r="AC378">
            <v>77547</v>
          </cell>
          <cell r="AD378"/>
          <cell r="AE378"/>
          <cell r="AF378"/>
          <cell r="AG378"/>
          <cell r="AH378">
            <v>8795391</v>
          </cell>
          <cell r="AI378"/>
          <cell r="AJ378"/>
          <cell r="AK378"/>
          <cell r="AL378"/>
          <cell r="AM378">
            <v>93721</v>
          </cell>
        </row>
        <row r="379">
          <cell r="I379" t="str">
            <v>HEK</v>
          </cell>
          <cell r="J379"/>
          <cell r="K379"/>
          <cell r="L379"/>
          <cell r="M379"/>
          <cell r="N379">
            <v>1594</v>
          </cell>
          <cell r="O379"/>
          <cell r="P379"/>
          <cell r="Q379"/>
          <cell r="R379"/>
          <cell r="S379">
            <v>55666</v>
          </cell>
          <cell r="T379"/>
          <cell r="U379"/>
          <cell r="V379"/>
          <cell r="W379"/>
          <cell r="X379">
            <v>8</v>
          </cell>
          <cell r="Y379"/>
          <cell r="Z379"/>
          <cell r="AA379"/>
          <cell r="AB379"/>
          <cell r="AC379">
            <v>2496</v>
          </cell>
          <cell r="AD379"/>
          <cell r="AE379"/>
          <cell r="AF379"/>
          <cell r="AG379"/>
          <cell r="AH379">
            <v>158192</v>
          </cell>
          <cell r="AI379"/>
          <cell r="AJ379"/>
          <cell r="AK379"/>
          <cell r="AL379"/>
          <cell r="AM379">
            <v>36</v>
          </cell>
        </row>
        <row r="380">
          <cell r="I380" t="str">
            <v>HNY</v>
          </cell>
          <cell r="J380"/>
          <cell r="K380"/>
          <cell r="L380"/>
          <cell r="M380"/>
          <cell r="N380">
            <v>6488</v>
          </cell>
          <cell r="O380"/>
          <cell r="P380"/>
          <cell r="Q380"/>
          <cell r="R380"/>
          <cell r="S380">
            <v>416768</v>
          </cell>
          <cell r="T380"/>
          <cell r="U380"/>
          <cell r="V380"/>
          <cell r="W380"/>
          <cell r="X380">
            <v>146</v>
          </cell>
          <cell r="Y380"/>
          <cell r="Z380"/>
          <cell r="AA380"/>
          <cell r="AB380"/>
          <cell r="AC380">
            <v>11734</v>
          </cell>
          <cell r="AD380"/>
          <cell r="AE380"/>
          <cell r="AF380"/>
          <cell r="AG380"/>
          <cell r="AH380">
            <v>928054</v>
          </cell>
          <cell r="AI380"/>
          <cell r="AJ380"/>
          <cell r="AK380"/>
          <cell r="AL380"/>
          <cell r="AM380">
            <v>782</v>
          </cell>
        </row>
        <row r="381">
          <cell r="I381" t="str">
            <v>HTN</v>
          </cell>
          <cell r="J381"/>
          <cell r="K381"/>
          <cell r="L381"/>
          <cell r="M381"/>
          <cell r="N381">
            <v>8532</v>
          </cell>
          <cell r="O381"/>
          <cell r="P381"/>
          <cell r="Q381"/>
          <cell r="R381"/>
          <cell r="S381">
            <v>791084</v>
          </cell>
          <cell r="T381"/>
          <cell r="U381"/>
          <cell r="V381"/>
          <cell r="W381"/>
          <cell r="X381">
            <v>4278</v>
          </cell>
          <cell r="Y381"/>
          <cell r="Z381"/>
          <cell r="AA381"/>
          <cell r="AB381"/>
          <cell r="AC381">
            <v>13527</v>
          </cell>
          <cell r="AD381"/>
          <cell r="AE381"/>
          <cell r="AF381"/>
          <cell r="AG381"/>
          <cell r="AH381">
            <v>1290889</v>
          </cell>
          <cell r="AI381"/>
          <cell r="AJ381"/>
          <cell r="AK381"/>
          <cell r="AL381"/>
          <cell r="AM381">
            <v>6327</v>
          </cell>
        </row>
        <row r="382">
          <cell r="I382" t="str">
            <v>HZA</v>
          </cell>
          <cell r="J382"/>
          <cell r="K382"/>
          <cell r="L382"/>
          <cell r="M382"/>
          <cell r="N382">
            <v>32245</v>
          </cell>
          <cell r="O382"/>
          <cell r="P382"/>
          <cell r="Q382"/>
          <cell r="R382"/>
          <cell r="S382">
            <v>329272</v>
          </cell>
          <cell r="T382"/>
          <cell r="U382"/>
          <cell r="V382"/>
          <cell r="W382"/>
          <cell r="X382">
            <v>336</v>
          </cell>
          <cell r="Y382"/>
          <cell r="Z382"/>
          <cell r="AA382"/>
          <cell r="AB382"/>
          <cell r="AC382">
            <v>3600</v>
          </cell>
          <cell r="AD382"/>
          <cell r="AE382"/>
          <cell r="AF382"/>
          <cell r="AG382"/>
          <cell r="AH382">
            <v>367081</v>
          </cell>
          <cell r="AI382"/>
          <cell r="AJ382"/>
          <cell r="AK382"/>
          <cell r="AL382"/>
          <cell r="AM382">
            <v>26</v>
          </cell>
        </row>
        <row r="383">
          <cell r="I383" t="str">
            <v>HET</v>
          </cell>
          <cell r="J383">
            <v>47248</v>
          </cell>
          <cell r="K383">
            <v>943</v>
          </cell>
          <cell r="L383">
            <v>48191</v>
          </cell>
          <cell r="M383">
            <v>1359</v>
          </cell>
          <cell r="N383">
            <v>49550</v>
          </cell>
          <cell r="O383">
            <v>15538</v>
          </cell>
          <cell r="P383">
            <v>4524366</v>
          </cell>
          <cell r="Q383">
            <v>4539904</v>
          </cell>
          <cell r="R383"/>
          <cell r="S383">
            <v>4539904</v>
          </cell>
          <cell r="T383">
            <v>153</v>
          </cell>
          <cell r="U383">
            <v>22926</v>
          </cell>
          <cell r="V383">
            <v>23080</v>
          </cell>
          <cell r="W383">
            <v>7059</v>
          </cell>
          <cell r="X383">
            <v>30138</v>
          </cell>
          <cell r="Y383">
            <v>82055</v>
          </cell>
          <cell r="Z383">
            <v>1342</v>
          </cell>
          <cell r="AA383">
            <v>83397</v>
          </cell>
          <cell r="AB383">
            <v>928</v>
          </cell>
          <cell r="AC383">
            <v>84325</v>
          </cell>
          <cell r="AD383">
            <v>5880</v>
          </cell>
          <cell r="AE383">
            <v>9000508</v>
          </cell>
          <cell r="AF383">
            <v>9006388</v>
          </cell>
          <cell r="AG383"/>
          <cell r="AH383">
            <v>9006388</v>
          </cell>
          <cell r="AI383">
            <v>195</v>
          </cell>
          <cell r="AJ383">
            <v>31348</v>
          </cell>
          <cell r="AK383">
            <v>31543</v>
          </cell>
          <cell r="AL383">
            <v>13749</v>
          </cell>
          <cell r="AM383">
            <v>45291</v>
          </cell>
        </row>
        <row r="384">
          <cell r="I384" t="str">
            <v>AHJ</v>
          </cell>
          <cell r="J384"/>
          <cell r="K384"/>
          <cell r="L384"/>
          <cell r="M384"/>
          <cell r="N384">
            <v>366</v>
          </cell>
          <cell r="O384"/>
          <cell r="P384"/>
          <cell r="Q384"/>
          <cell r="R384"/>
          <cell r="S384">
            <v>12866</v>
          </cell>
          <cell r="T384"/>
          <cell r="U384"/>
          <cell r="V384"/>
          <cell r="W384"/>
          <cell r="X384">
            <v>0</v>
          </cell>
          <cell r="Y384"/>
          <cell r="Z384"/>
          <cell r="AA384"/>
          <cell r="AB384"/>
          <cell r="AC384">
            <v>566</v>
          </cell>
          <cell r="AD384"/>
          <cell r="AE384"/>
          <cell r="AF384"/>
          <cell r="AG384"/>
          <cell r="AH384">
            <v>22748</v>
          </cell>
          <cell r="AI384"/>
          <cell r="AJ384"/>
          <cell r="AK384"/>
          <cell r="AL384"/>
          <cell r="AM384">
            <v>0</v>
          </cell>
        </row>
        <row r="385">
          <cell r="I385" t="str">
            <v>HIA</v>
          </cell>
          <cell r="J385"/>
          <cell r="K385"/>
          <cell r="L385"/>
          <cell r="M385"/>
          <cell r="N385">
            <v>20486</v>
          </cell>
          <cell r="O385"/>
          <cell r="P385"/>
          <cell r="Q385"/>
          <cell r="R385"/>
          <cell r="S385">
            <v>808464</v>
          </cell>
          <cell r="T385"/>
          <cell r="U385"/>
          <cell r="V385"/>
          <cell r="W385"/>
          <cell r="X385">
            <v>15447</v>
          </cell>
          <cell r="Y385"/>
          <cell r="Z385"/>
          <cell r="AA385"/>
          <cell r="AB385"/>
          <cell r="AC385">
            <v>31194</v>
          </cell>
          <cell r="AD385"/>
          <cell r="AE385"/>
          <cell r="AF385"/>
          <cell r="AG385"/>
          <cell r="AH385">
            <v>1404683</v>
          </cell>
          <cell r="AI385"/>
          <cell r="AJ385"/>
          <cell r="AK385"/>
          <cell r="AL385"/>
          <cell r="AM385">
            <v>19637</v>
          </cell>
        </row>
        <row r="386">
          <cell r="I386" t="str">
            <v>HJJ</v>
          </cell>
          <cell r="J386"/>
          <cell r="K386"/>
          <cell r="L386"/>
          <cell r="M386"/>
          <cell r="N386">
            <v>27835</v>
          </cell>
          <cell r="O386"/>
          <cell r="P386"/>
          <cell r="Q386"/>
          <cell r="R386"/>
          <cell r="S386">
            <v>127087</v>
          </cell>
          <cell r="T386"/>
          <cell r="U386"/>
          <cell r="V386"/>
          <cell r="W386"/>
          <cell r="X386">
            <v>10</v>
          </cell>
          <cell r="Y386"/>
          <cell r="Z386"/>
          <cell r="AA386"/>
          <cell r="AB386"/>
          <cell r="AC386">
            <v>32886</v>
          </cell>
          <cell r="AD386"/>
          <cell r="AE386"/>
          <cell r="AF386"/>
          <cell r="AG386"/>
          <cell r="AH386">
            <v>349195</v>
          </cell>
          <cell r="AI386"/>
          <cell r="AJ386"/>
          <cell r="AK386"/>
          <cell r="AL386"/>
          <cell r="AM386">
            <v>8</v>
          </cell>
        </row>
        <row r="387">
          <cell r="I387" t="str">
            <v>TXN</v>
          </cell>
          <cell r="J387"/>
          <cell r="K387"/>
          <cell r="L387"/>
          <cell r="M387"/>
          <cell r="N387">
            <v>2518</v>
          </cell>
          <cell r="O387"/>
          <cell r="P387"/>
          <cell r="Q387"/>
          <cell r="R387"/>
          <cell r="S387">
            <v>141352</v>
          </cell>
          <cell r="T387"/>
          <cell r="U387"/>
          <cell r="V387"/>
          <cell r="W387"/>
          <cell r="X387">
            <v>427</v>
          </cell>
          <cell r="Y387"/>
          <cell r="Z387"/>
          <cell r="AA387"/>
          <cell r="AB387"/>
          <cell r="AC387">
            <v>5595</v>
          </cell>
          <cell r="AD387"/>
          <cell r="AE387"/>
          <cell r="AF387"/>
          <cell r="AG387"/>
          <cell r="AH387">
            <v>435005</v>
          </cell>
          <cell r="AI387"/>
          <cell r="AJ387"/>
          <cell r="AK387"/>
          <cell r="AL387"/>
          <cell r="AM387">
            <v>959</v>
          </cell>
        </row>
        <row r="388">
          <cell r="I388" t="str">
            <v>HTT</v>
          </cell>
          <cell r="J388"/>
          <cell r="K388"/>
          <cell r="L388"/>
          <cell r="M388"/>
          <cell r="N388">
            <v>352</v>
          </cell>
          <cell r="O388"/>
          <cell r="P388"/>
          <cell r="Q388"/>
          <cell r="R388"/>
          <cell r="S388">
            <v>24734</v>
          </cell>
          <cell r="T388"/>
          <cell r="U388"/>
          <cell r="V388"/>
          <cell r="W388"/>
          <cell r="X388">
            <v>8</v>
          </cell>
          <cell r="Y388"/>
          <cell r="Z388"/>
          <cell r="AA388"/>
          <cell r="AB388"/>
          <cell r="AC388">
            <v>800</v>
          </cell>
          <cell r="AD388"/>
          <cell r="AE388"/>
          <cell r="AF388"/>
          <cell r="AG388"/>
          <cell r="AH388">
            <v>64747</v>
          </cell>
          <cell r="AI388"/>
          <cell r="AJ388"/>
          <cell r="AK388"/>
          <cell r="AL388"/>
          <cell r="AM388">
            <v>101</v>
          </cell>
        </row>
        <row r="389">
          <cell r="I389" t="str">
            <v>HUO</v>
          </cell>
          <cell r="J389"/>
          <cell r="K389"/>
          <cell r="L389"/>
          <cell r="M389"/>
          <cell r="N389">
            <v>1347</v>
          </cell>
          <cell r="O389"/>
          <cell r="P389"/>
          <cell r="Q389"/>
          <cell r="R389"/>
          <cell r="S389">
            <v>54475</v>
          </cell>
          <cell r="T389"/>
          <cell r="U389"/>
          <cell r="V389"/>
          <cell r="W389"/>
          <cell r="X389">
            <v>5</v>
          </cell>
          <cell r="Y389"/>
          <cell r="Z389"/>
          <cell r="AA389"/>
          <cell r="AB389"/>
          <cell r="AC389">
            <v>1896</v>
          </cell>
          <cell r="AD389"/>
          <cell r="AE389"/>
          <cell r="AF389"/>
          <cell r="AG389"/>
          <cell r="AH389">
            <v>100227</v>
          </cell>
          <cell r="AI389"/>
          <cell r="AJ389"/>
          <cell r="AK389"/>
          <cell r="AL389"/>
          <cell r="AM389">
            <v>6</v>
          </cell>
        </row>
        <row r="390">
          <cell r="I390" t="str">
            <v>JGD</v>
          </cell>
          <cell r="J390"/>
          <cell r="K390"/>
          <cell r="L390"/>
          <cell r="M390"/>
          <cell r="N390">
            <v>1338</v>
          </cell>
          <cell r="O390"/>
          <cell r="P390"/>
          <cell r="Q390"/>
          <cell r="R390"/>
          <cell r="S390">
            <v>97124</v>
          </cell>
          <cell r="T390"/>
          <cell r="U390"/>
          <cell r="V390"/>
          <cell r="W390"/>
          <cell r="X390">
            <v>12</v>
          </cell>
          <cell r="Y390"/>
          <cell r="Z390"/>
          <cell r="AA390"/>
          <cell r="AB390"/>
          <cell r="AC390">
            <v>2451</v>
          </cell>
          <cell r="AD390"/>
          <cell r="AE390"/>
          <cell r="AF390"/>
          <cell r="AG390"/>
          <cell r="AH390">
            <v>175561</v>
          </cell>
          <cell r="AI390"/>
          <cell r="AJ390"/>
          <cell r="AK390"/>
          <cell r="AL390"/>
          <cell r="AM390">
            <v>26</v>
          </cell>
        </row>
        <row r="391">
          <cell r="I391" t="str">
            <v>JMU</v>
          </cell>
          <cell r="J391"/>
          <cell r="K391"/>
          <cell r="L391"/>
          <cell r="M391"/>
          <cell r="N391">
            <v>6294</v>
          </cell>
          <cell r="O391"/>
          <cell r="P391"/>
          <cell r="Q391"/>
          <cell r="R391"/>
          <cell r="S391">
            <v>638982</v>
          </cell>
          <cell r="T391"/>
          <cell r="U391"/>
          <cell r="V391"/>
          <cell r="W391"/>
          <cell r="X391">
            <v>1064</v>
          </cell>
          <cell r="Y391"/>
          <cell r="Z391"/>
          <cell r="AA391"/>
          <cell r="AB391"/>
          <cell r="AC391">
            <v>6968</v>
          </cell>
          <cell r="AD391"/>
          <cell r="AE391"/>
          <cell r="AF391"/>
          <cell r="AG391"/>
          <cell r="AH391">
            <v>805706</v>
          </cell>
          <cell r="AI391"/>
          <cell r="AJ391"/>
          <cell r="AK391"/>
          <cell r="AL391"/>
          <cell r="AM391">
            <v>1294</v>
          </cell>
        </row>
        <row r="392">
          <cell r="I392" t="str">
            <v>JSJ</v>
          </cell>
          <cell r="J392"/>
          <cell r="K392"/>
          <cell r="L392"/>
          <cell r="M392"/>
          <cell r="N392">
            <v>1528</v>
          </cell>
          <cell r="O392"/>
          <cell r="P392"/>
          <cell r="Q392"/>
          <cell r="R392"/>
          <cell r="S392">
            <v>27332</v>
          </cell>
          <cell r="T392"/>
          <cell r="U392"/>
          <cell r="V392"/>
          <cell r="W392"/>
          <cell r="X392"/>
          <cell r="Y392"/>
          <cell r="Z392"/>
          <cell r="AA392"/>
          <cell r="AB392"/>
          <cell r="AC392">
            <v>1868</v>
          </cell>
          <cell r="AD392"/>
          <cell r="AE392"/>
          <cell r="AF392"/>
          <cell r="AG392"/>
          <cell r="AH392">
            <v>71460</v>
          </cell>
          <cell r="AI392"/>
          <cell r="AJ392"/>
          <cell r="AK392"/>
          <cell r="AL392"/>
          <cell r="AM392"/>
        </row>
        <row r="393">
          <cell r="I393" t="str">
            <v>JGN</v>
          </cell>
          <cell r="J393"/>
          <cell r="K393"/>
          <cell r="L393"/>
          <cell r="M393"/>
          <cell r="N393">
            <v>4714</v>
          </cell>
          <cell r="O393"/>
          <cell r="P393"/>
          <cell r="Q393"/>
          <cell r="R393"/>
          <cell r="S393">
            <v>384831</v>
          </cell>
          <cell r="T393"/>
          <cell r="U393"/>
          <cell r="V393"/>
          <cell r="W393"/>
          <cell r="X393">
            <v>658</v>
          </cell>
          <cell r="Y393"/>
          <cell r="Z393"/>
          <cell r="AA393"/>
          <cell r="AB393"/>
          <cell r="AC393">
            <v>6206</v>
          </cell>
          <cell r="AD393"/>
          <cell r="AE393"/>
          <cell r="AF393"/>
          <cell r="AG393"/>
          <cell r="AH393">
            <v>622194</v>
          </cell>
          <cell r="AI393"/>
          <cell r="AJ393"/>
          <cell r="AK393"/>
          <cell r="AL393"/>
          <cell r="AM393">
            <v>1272</v>
          </cell>
        </row>
        <row r="394">
          <cell r="I394" t="str">
            <v>SWA</v>
          </cell>
          <cell r="J394"/>
          <cell r="K394"/>
          <cell r="L394"/>
          <cell r="M394"/>
          <cell r="N394">
            <v>32953</v>
          </cell>
          <cell r="O394"/>
          <cell r="P394"/>
          <cell r="Q394"/>
          <cell r="R394"/>
          <cell r="S394">
            <v>3550722</v>
          </cell>
          <cell r="T394"/>
          <cell r="U394"/>
          <cell r="V394"/>
          <cell r="W394"/>
          <cell r="X394">
            <v>24974</v>
          </cell>
          <cell r="Y394"/>
          <cell r="Z394"/>
          <cell r="AA394"/>
          <cell r="AB394"/>
          <cell r="AC394">
            <v>50333</v>
          </cell>
          <cell r="AD394"/>
          <cell r="AE394"/>
          <cell r="AF394"/>
          <cell r="AG394"/>
          <cell r="AH394">
            <v>5734175</v>
          </cell>
          <cell r="AI394"/>
          <cell r="AJ394"/>
          <cell r="AK394"/>
          <cell r="AL394"/>
          <cell r="AM394">
            <v>31235</v>
          </cell>
        </row>
        <row r="395">
          <cell r="I395" t="str">
            <v>TNA</v>
          </cell>
          <cell r="J395"/>
          <cell r="K395"/>
          <cell r="L395"/>
          <cell r="M395"/>
          <cell r="N395">
            <v>78775</v>
          </cell>
          <cell r="O395"/>
          <cell r="P395"/>
          <cell r="Q395"/>
          <cell r="R395"/>
          <cell r="S395">
            <v>8242323</v>
          </cell>
          <cell r="T395"/>
          <cell r="U395"/>
          <cell r="V395"/>
          <cell r="W395"/>
          <cell r="X395">
            <v>137736</v>
          </cell>
          <cell r="Y395"/>
          <cell r="Z395"/>
          <cell r="AA395"/>
          <cell r="AB395"/>
          <cell r="AC395">
            <v>112746</v>
          </cell>
          <cell r="AD395"/>
          <cell r="AE395"/>
          <cell r="AF395"/>
          <cell r="AG395"/>
          <cell r="AH395">
            <v>13616212</v>
          </cell>
          <cell r="AI395"/>
          <cell r="AJ395"/>
          <cell r="AK395"/>
          <cell r="AL395"/>
          <cell r="AM395">
            <v>168135</v>
          </cell>
        </row>
        <row r="396">
          <cell r="I396" t="str">
            <v>JIC</v>
          </cell>
          <cell r="J396"/>
          <cell r="K396"/>
          <cell r="L396"/>
          <cell r="M396"/>
          <cell r="N396">
            <v>2208</v>
          </cell>
          <cell r="O396"/>
          <cell r="P396"/>
          <cell r="Q396"/>
          <cell r="R396"/>
          <cell r="S396">
            <v>102057</v>
          </cell>
          <cell r="T396"/>
          <cell r="U396"/>
          <cell r="V396"/>
          <cell r="W396"/>
          <cell r="X396">
            <v>136</v>
          </cell>
          <cell r="Y396"/>
          <cell r="Z396"/>
          <cell r="AA396"/>
          <cell r="AB396"/>
          <cell r="AC396">
            <v>2395</v>
          </cell>
          <cell r="AD396"/>
          <cell r="AE396"/>
          <cell r="AF396"/>
          <cell r="AG396"/>
          <cell r="AH396">
            <v>180280</v>
          </cell>
          <cell r="AI396"/>
          <cell r="AJ396"/>
          <cell r="AK396"/>
          <cell r="AL396"/>
          <cell r="AM396">
            <v>485</v>
          </cell>
        </row>
        <row r="397">
          <cell r="I397" t="str">
            <v>JDZ</v>
          </cell>
          <cell r="J397"/>
          <cell r="K397"/>
          <cell r="L397"/>
          <cell r="M397"/>
          <cell r="N397">
            <v>3768</v>
          </cell>
          <cell r="O397"/>
          <cell r="P397"/>
          <cell r="Q397"/>
          <cell r="R397"/>
          <cell r="S397">
            <v>214810</v>
          </cell>
          <cell r="T397"/>
          <cell r="U397"/>
          <cell r="V397"/>
          <cell r="W397"/>
          <cell r="X397">
            <v>163</v>
          </cell>
          <cell r="Y397"/>
          <cell r="Z397"/>
          <cell r="AA397"/>
          <cell r="AB397"/>
          <cell r="AC397">
            <v>6039</v>
          </cell>
          <cell r="AD397"/>
          <cell r="AE397"/>
          <cell r="AF397"/>
          <cell r="AG397"/>
          <cell r="AH397">
            <v>475148</v>
          </cell>
          <cell r="AI397"/>
          <cell r="AJ397"/>
          <cell r="AK397"/>
          <cell r="AL397"/>
          <cell r="AM397">
            <v>397</v>
          </cell>
        </row>
        <row r="398">
          <cell r="I398" t="str">
            <v>JGS</v>
          </cell>
          <cell r="J398"/>
          <cell r="K398"/>
          <cell r="L398"/>
          <cell r="M398"/>
          <cell r="N398">
            <v>4444</v>
          </cell>
          <cell r="O398"/>
          <cell r="P398"/>
          <cell r="Q398"/>
          <cell r="R398"/>
          <cell r="S398">
            <v>285522</v>
          </cell>
          <cell r="T398"/>
          <cell r="U398"/>
          <cell r="V398"/>
          <cell r="W398"/>
          <cell r="X398">
            <v>194</v>
          </cell>
          <cell r="Y398"/>
          <cell r="Z398"/>
          <cell r="AA398"/>
          <cell r="AB398"/>
          <cell r="AC398">
            <v>9704</v>
          </cell>
          <cell r="AD398"/>
          <cell r="AE398"/>
          <cell r="AF398"/>
          <cell r="AG398"/>
          <cell r="AH398">
            <v>713301</v>
          </cell>
          <cell r="AI398"/>
          <cell r="AJ398"/>
          <cell r="AK398"/>
          <cell r="AL398"/>
          <cell r="AM398">
            <v>560</v>
          </cell>
        </row>
        <row r="399">
          <cell r="I399" t="str">
            <v>SHS</v>
          </cell>
          <cell r="J399">
            <v>5878</v>
          </cell>
          <cell r="K399"/>
          <cell r="L399">
            <v>5878</v>
          </cell>
          <cell r="M399">
            <v>400</v>
          </cell>
          <cell r="N399">
            <v>6278</v>
          </cell>
          <cell r="O399"/>
          <cell r="P399">
            <v>415514</v>
          </cell>
          <cell r="Q399">
            <v>415514</v>
          </cell>
          <cell r="R399"/>
          <cell r="S399">
            <v>415514</v>
          </cell>
          <cell r="T399"/>
          <cell r="U399">
            <v>2</v>
          </cell>
          <cell r="V399">
            <v>2</v>
          </cell>
          <cell r="W399"/>
          <cell r="X399">
            <v>2</v>
          </cell>
          <cell r="Y399"/>
          <cell r="Z399"/>
          <cell r="AA399"/>
          <cell r="AB399"/>
          <cell r="AC399">
            <v>4722</v>
          </cell>
          <cell r="AD399"/>
          <cell r="AE399">
            <v>442319</v>
          </cell>
          <cell r="AF399">
            <v>442319</v>
          </cell>
          <cell r="AG399"/>
          <cell r="AH399">
            <v>442319</v>
          </cell>
          <cell r="AI399"/>
          <cell r="AJ399">
            <v>0</v>
          </cell>
          <cell r="AK399">
            <v>0</v>
          </cell>
          <cell r="AL399"/>
          <cell r="AM399">
            <v>0</v>
          </cell>
        </row>
        <row r="400">
          <cell r="I400" t="str">
            <v>JNG</v>
          </cell>
          <cell r="J400"/>
          <cell r="K400"/>
          <cell r="L400"/>
          <cell r="M400"/>
          <cell r="N400">
            <v>6904</v>
          </cell>
          <cell r="O400"/>
          <cell r="P400"/>
          <cell r="Q400"/>
          <cell r="R400"/>
          <cell r="S400">
            <v>590130</v>
          </cell>
          <cell r="T400"/>
          <cell r="U400"/>
          <cell r="V400"/>
          <cell r="W400"/>
          <cell r="X400">
            <v>2014</v>
          </cell>
          <cell r="Y400"/>
          <cell r="Z400"/>
          <cell r="AA400"/>
          <cell r="AB400"/>
          <cell r="AC400">
            <v>10868</v>
          </cell>
          <cell r="AD400"/>
          <cell r="AE400"/>
          <cell r="AF400"/>
          <cell r="AG400"/>
          <cell r="AH400">
            <v>1006299</v>
          </cell>
          <cell r="AI400"/>
          <cell r="AJ400"/>
          <cell r="AK400"/>
          <cell r="AL400"/>
          <cell r="AM400">
            <v>2663</v>
          </cell>
        </row>
        <row r="401">
          <cell r="I401" t="str">
            <v>JNZ</v>
          </cell>
          <cell r="J401"/>
          <cell r="K401"/>
          <cell r="L401"/>
          <cell r="M401"/>
          <cell r="N401">
            <v>1179</v>
          </cell>
          <cell r="O401"/>
          <cell r="P401"/>
          <cell r="Q401"/>
          <cell r="R401"/>
          <cell r="S401">
            <v>86629</v>
          </cell>
          <cell r="T401"/>
          <cell r="U401"/>
          <cell r="V401"/>
          <cell r="W401"/>
          <cell r="X401">
            <v>363</v>
          </cell>
          <cell r="Y401"/>
          <cell r="Z401"/>
          <cell r="AA401"/>
          <cell r="AB401"/>
          <cell r="AC401">
            <v>2525</v>
          </cell>
          <cell r="AD401"/>
          <cell r="AE401"/>
          <cell r="AF401"/>
          <cell r="AG401"/>
          <cell r="AH401">
            <v>226513</v>
          </cell>
          <cell r="AI401"/>
          <cell r="AJ401"/>
          <cell r="AK401"/>
          <cell r="AL401"/>
          <cell r="AM401">
            <v>502</v>
          </cell>
        </row>
        <row r="402">
          <cell r="I402" t="str">
            <v>JIU</v>
          </cell>
          <cell r="J402"/>
          <cell r="K402"/>
          <cell r="L402"/>
          <cell r="M402"/>
          <cell r="N402">
            <v>1808</v>
          </cell>
          <cell r="O402"/>
          <cell r="P402"/>
          <cell r="Q402"/>
          <cell r="R402"/>
          <cell r="S402">
            <v>110977</v>
          </cell>
          <cell r="T402"/>
          <cell r="U402"/>
          <cell r="V402"/>
          <cell r="W402"/>
          <cell r="X402">
            <v>0</v>
          </cell>
          <cell r="Y402"/>
          <cell r="Z402"/>
          <cell r="AA402"/>
          <cell r="AB402"/>
          <cell r="AC402">
            <v>222</v>
          </cell>
          <cell r="AD402"/>
          <cell r="AE402"/>
          <cell r="AF402"/>
          <cell r="AG402"/>
          <cell r="AH402">
            <v>15880</v>
          </cell>
          <cell r="AI402"/>
          <cell r="AJ402"/>
          <cell r="AK402"/>
          <cell r="AL402"/>
          <cell r="AM402">
            <v>0</v>
          </cell>
        </row>
        <row r="403">
          <cell r="I403" t="str">
            <v>JZH</v>
          </cell>
          <cell r="J403"/>
          <cell r="K403"/>
          <cell r="L403"/>
          <cell r="M403"/>
          <cell r="N403">
            <v>1161</v>
          </cell>
          <cell r="O403"/>
          <cell r="P403"/>
          <cell r="Q403"/>
          <cell r="R403"/>
          <cell r="S403">
            <v>47485</v>
          </cell>
          <cell r="T403"/>
          <cell r="U403"/>
          <cell r="V403"/>
          <cell r="W403"/>
          <cell r="X403">
            <v>3</v>
          </cell>
          <cell r="Y403"/>
          <cell r="Z403"/>
          <cell r="AA403"/>
          <cell r="AB403"/>
          <cell r="AC403">
            <v>2222</v>
          </cell>
          <cell r="AD403"/>
          <cell r="AE403"/>
          <cell r="AF403"/>
          <cell r="AG403"/>
          <cell r="AH403">
            <v>150029</v>
          </cell>
          <cell r="AI403"/>
          <cell r="AJ403"/>
          <cell r="AK403"/>
          <cell r="AL403"/>
          <cell r="AM403">
            <v>17</v>
          </cell>
        </row>
        <row r="404">
          <cell r="I404" t="str">
            <v>JXA</v>
          </cell>
          <cell r="J404"/>
          <cell r="K404"/>
          <cell r="L404"/>
          <cell r="M404"/>
          <cell r="N404">
            <v>2154</v>
          </cell>
          <cell r="O404"/>
          <cell r="P404"/>
          <cell r="Q404"/>
          <cell r="R404"/>
          <cell r="S404">
            <v>196858</v>
          </cell>
          <cell r="T404"/>
          <cell r="U404"/>
          <cell r="V404"/>
          <cell r="W404"/>
          <cell r="X404">
            <v>215</v>
          </cell>
          <cell r="Y404"/>
          <cell r="Z404"/>
          <cell r="AA404"/>
          <cell r="AB404"/>
          <cell r="AC404">
            <v>2657</v>
          </cell>
          <cell r="AD404"/>
          <cell r="AE404"/>
          <cell r="AF404"/>
          <cell r="AG404"/>
          <cell r="AH404">
            <v>252422</v>
          </cell>
          <cell r="AI404"/>
          <cell r="AJ404"/>
          <cell r="AK404"/>
          <cell r="AL404"/>
          <cell r="AM404">
            <v>226</v>
          </cell>
        </row>
        <row r="405">
          <cell r="I405" t="str">
            <v>KJH</v>
          </cell>
          <cell r="J405"/>
          <cell r="K405"/>
          <cell r="L405"/>
          <cell r="M405"/>
          <cell r="N405">
            <v>29876</v>
          </cell>
          <cell r="O405"/>
          <cell r="P405"/>
          <cell r="Q405"/>
          <cell r="R405"/>
          <cell r="S405">
            <v>36812</v>
          </cell>
          <cell r="T405"/>
          <cell r="U405"/>
          <cell r="V405"/>
          <cell r="W405"/>
          <cell r="X405">
            <v>0</v>
          </cell>
          <cell r="Y405"/>
          <cell r="Z405"/>
          <cell r="AA405"/>
          <cell r="AB405"/>
          <cell r="AC405">
            <v>33617</v>
          </cell>
          <cell r="AD405"/>
          <cell r="AE405"/>
          <cell r="AF405"/>
          <cell r="AG405"/>
          <cell r="AH405">
            <v>155964</v>
          </cell>
          <cell r="AI405"/>
          <cell r="AJ405"/>
          <cell r="AK405"/>
          <cell r="AL405"/>
          <cell r="AM405">
            <v>6</v>
          </cell>
        </row>
        <row r="406">
          <cell r="I406" t="str">
            <v>KHG</v>
          </cell>
          <cell r="J406"/>
          <cell r="K406"/>
          <cell r="L406"/>
          <cell r="M406"/>
          <cell r="N406">
            <v>14131</v>
          </cell>
          <cell r="O406"/>
          <cell r="P406"/>
          <cell r="Q406"/>
          <cell r="R406"/>
          <cell r="S406">
            <v>1551057</v>
          </cell>
          <cell r="T406"/>
          <cell r="U406"/>
          <cell r="V406"/>
          <cell r="W406"/>
          <cell r="X406">
            <v>8613</v>
          </cell>
          <cell r="Y406"/>
          <cell r="Z406"/>
          <cell r="AA406"/>
          <cell r="AB406"/>
          <cell r="AC406">
            <v>19104</v>
          </cell>
          <cell r="AD406"/>
          <cell r="AE406"/>
          <cell r="AF406"/>
          <cell r="AG406"/>
          <cell r="AH406">
            <v>2171947</v>
          </cell>
          <cell r="AI406"/>
          <cell r="AJ406"/>
          <cell r="AK406"/>
          <cell r="AL406"/>
          <cell r="AM406">
            <v>10578</v>
          </cell>
        </row>
        <row r="407">
          <cell r="I407" t="str">
            <v>KRY</v>
          </cell>
          <cell r="J407"/>
          <cell r="K407"/>
          <cell r="L407"/>
          <cell r="M407"/>
          <cell r="N407">
            <v>18421</v>
          </cell>
          <cell r="O407"/>
          <cell r="P407"/>
          <cell r="Q407"/>
          <cell r="R407"/>
          <cell r="S407">
            <v>248749</v>
          </cell>
          <cell r="T407"/>
          <cell r="U407"/>
          <cell r="V407"/>
          <cell r="W407"/>
          <cell r="X407">
            <v>316</v>
          </cell>
          <cell r="Y407"/>
          <cell r="Z407"/>
          <cell r="AA407"/>
          <cell r="AB407"/>
          <cell r="AC407">
            <v>16841</v>
          </cell>
          <cell r="AD407"/>
          <cell r="AE407"/>
          <cell r="AF407"/>
          <cell r="AG407"/>
          <cell r="AH407">
            <v>402950</v>
          </cell>
          <cell r="AI407"/>
          <cell r="AJ407"/>
          <cell r="AK407"/>
          <cell r="AL407"/>
          <cell r="AM407">
            <v>579</v>
          </cell>
        </row>
        <row r="408">
          <cell r="I408" t="str">
            <v>KRL</v>
          </cell>
          <cell r="J408"/>
          <cell r="K408"/>
          <cell r="L408"/>
          <cell r="M408"/>
          <cell r="N408">
            <v>12034</v>
          </cell>
          <cell r="O408"/>
          <cell r="P408"/>
          <cell r="Q408"/>
          <cell r="R408"/>
          <cell r="S408">
            <v>1020319</v>
          </cell>
          <cell r="T408"/>
          <cell r="U408"/>
          <cell r="V408"/>
          <cell r="W408"/>
          <cell r="X408">
            <v>4929</v>
          </cell>
          <cell r="Y408"/>
          <cell r="Z408"/>
          <cell r="AA408"/>
          <cell r="AB408"/>
          <cell r="AC408">
            <v>20227</v>
          </cell>
          <cell r="AD408"/>
          <cell r="AE408"/>
          <cell r="AF408"/>
          <cell r="AG408"/>
          <cell r="AH408">
            <v>1839281</v>
          </cell>
          <cell r="AI408"/>
          <cell r="AJ408"/>
          <cell r="AK408"/>
          <cell r="AL408"/>
          <cell r="AM408">
            <v>8248</v>
          </cell>
        </row>
        <row r="409">
          <cell r="I409" t="str">
            <v>KCA</v>
          </cell>
          <cell r="J409"/>
          <cell r="K409"/>
          <cell r="L409"/>
          <cell r="M409"/>
          <cell r="N409">
            <v>4539</v>
          </cell>
          <cell r="O409"/>
          <cell r="P409"/>
          <cell r="Q409"/>
          <cell r="R409"/>
          <cell r="S409">
            <v>307898</v>
          </cell>
          <cell r="T409"/>
          <cell r="U409"/>
          <cell r="V409"/>
          <cell r="W409"/>
          <cell r="X409">
            <v>290</v>
          </cell>
          <cell r="Y409"/>
          <cell r="Z409"/>
          <cell r="AA409"/>
          <cell r="AB409"/>
          <cell r="AC409">
            <v>6098</v>
          </cell>
          <cell r="AD409"/>
          <cell r="AE409"/>
          <cell r="AF409"/>
          <cell r="AG409"/>
          <cell r="AH409">
            <v>437652</v>
          </cell>
          <cell r="AI409"/>
          <cell r="AJ409"/>
          <cell r="AK409"/>
          <cell r="AL409"/>
          <cell r="AM409">
            <v>352</v>
          </cell>
        </row>
        <row r="410">
          <cell r="I410" t="str">
            <v>KMG</v>
          </cell>
          <cell r="J410">
            <v>185630</v>
          </cell>
          <cell r="K410">
            <v>6811</v>
          </cell>
          <cell r="L410">
            <v>192441</v>
          </cell>
          <cell r="M410">
            <v>1347</v>
          </cell>
          <cell r="N410">
            <v>193788</v>
          </cell>
          <cell r="O410">
            <v>84392</v>
          </cell>
          <cell r="P410">
            <v>21063949</v>
          </cell>
          <cell r="Q410">
            <v>21148341</v>
          </cell>
          <cell r="R410">
            <v>89885</v>
          </cell>
          <cell r="S410">
            <v>21238226</v>
          </cell>
          <cell r="T410">
            <v>79105</v>
          </cell>
          <cell r="U410">
            <v>214652</v>
          </cell>
          <cell r="V410">
            <v>293757</v>
          </cell>
          <cell r="W410">
            <v>16742</v>
          </cell>
          <cell r="X410">
            <v>310499</v>
          </cell>
          <cell r="Y410">
            <v>272336</v>
          </cell>
          <cell r="Z410">
            <v>5968</v>
          </cell>
          <cell r="AA410">
            <v>278304</v>
          </cell>
          <cell r="AB410">
            <v>1171</v>
          </cell>
          <cell r="AC410">
            <v>279475</v>
          </cell>
          <cell r="AD410">
            <v>58626</v>
          </cell>
          <cell r="AE410">
            <v>31994093</v>
          </cell>
          <cell r="AF410">
            <v>32052719</v>
          </cell>
          <cell r="AG410">
            <v>168943</v>
          </cell>
          <cell r="AH410">
            <v>32221662</v>
          </cell>
          <cell r="AI410">
            <v>60354</v>
          </cell>
          <cell r="AJ410">
            <v>296131</v>
          </cell>
          <cell r="AK410">
            <v>356485</v>
          </cell>
          <cell r="AL410">
            <v>20760</v>
          </cell>
          <cell r="AM410">
            <v>377245</v>
          </cell>
        </row>
        <row r="411">
          <cell r="I411" t="str">
            <v>JMJ</v>
          </cell>
          <cell r="J411">
            <v>2206</v>
          </cell>
          <cell r="K411"/>
          <cell r="L411">
            <v>2206</v>
          </cell>
          <cell r="M411">
            <v>12</v>
          </cell>
          <cell r="N411">
            <v>2218</v>
          </cell>
          <cell r="O411"/>
          <cell r="P411">
            <v>177129</v>
          </cell>
          <cell r="Q411">
            <v>177129</v>
          </cell>
          <cell r="R411">
            <v>0</v>
          </cell>
          <cell r="S411">
            <v>177129</v>
          </cell>
          <cell r="T411"/>
          <cell r="U411">
            <v>236</v>
          </cell>
          <cell r="V411">
            <v>236</v>
          </cell>
          <cell r="W411">
            <v>0</v>
          </cell>
          <cell r="X411">
            <v>236</v>
          </cell>
          <cell r="Y411">
            <v>5084</v>
          </cell>
          <cell r="Z411"/>
          <cell r="AA411">
            <v>5084</v>
          </cell>
          <cell r="AB411">
            <v>6</v>
          </cell>
          <cell r="AC411">
            <v>5090</v>
          </cell>
          <cell r="AD411"/>
          <cell r="AE411">
            <v>407369</v>
          </cell>
          <cell r="AF411">
            <v>407369</v>
          </cell>
          <cell r="AG411">
            <v>12078</v>
          </cell>
          <cell r="AH411">
            <v>419447</v>
          </cell>
          <cell r="AI411"/>
          <cell r="AJ411">
            <v>281</v>
          </cell>
          <cell r="AK411">
            <v>281</v>
          </cell>
          <cell r="AL411">
            <v>0</v>
          </cell>
          <cell r="AM411">
            <v>281</v>
          </cell>
        </row>
        <row r="412">
          <cell r="I412" t="str">
            <v>LHW</v>
          </cell>
          <cell r="J412"/>
          <cell r="K412"/>
          <cell r="L412"/>
          <cell r="M412"/>
          <cell r="N412">
            <v>58001</v>
          </cell>
          <cell r="O412"/>
          <cell r="P412"/>
          <cell r="Q412"/>
          <cell r="R412"/>
          <cell r="S412">
            <v>5942431</v>
          </cell>
          <cell r="T412"/>
          <cell r="U412"/>
          <cell r="V412"/>
          <cell r="W412"/>
          <cell r="X412">
            <v>55504</v>
          </cell>
          <cell r="Y412"/>
          <cell r="Z412"/>
          <cell r="AA412"/>
          <cell r="AB412"/>
          <cell r="AC412">
            <v>102688</v>
          </cell>
          <cell r="AD412"/>
          <cell r="AE412"/>
          <cell r="AF412"/>
          <cell r="AG412"/>
          <cell r="AH412">
            <v>12171160</v>
          </cell>
          <cell r="AI412"/>
          <cell r="AJ412"/>
          <cell r="AK412"/>
          <cell r="AL412"/>
          <cell r="AM412">
            <v>73108</v>
          </cell>
        </row>
        <row r="413">
          <cell r="I413" t="str">
            <v>LXA</v>
          </cell>
          <cell r="J413"/>
          <cell r="K413"/>
          <cell r="L413"/>
          <cell r="M413"/>
          <cell r="N413">
            <v>27321</v>
          </cell>
          <cell r="O413"/>
          <cell r="P413"/>
          <cell r="Q413"/>
          <cell r="R413"/>
          <cell r="S413">
            <v>2583646</v>
          </cell>
          <cell r="T413"/>
          <cell r="U413"/>
          <cell r="V413"/>
          <cell r="W413"/>
          <cell r="X413">
            <v>28950</v>
          </cell>
          <cell r="Y413"/>
          <cell r="Z413"/>
          <cell r="AA413"/>
          <cell r="AB413"/>
          <cell r="AC413">
            <v>44449</v>
          </cell>
          <cell r="AD413"/>
          <cell r="AE413"/>
          <cell r="AF413"/>
          <cell r="AG413"/>
          <cell r="AH413">
            <v>4779386</v>
          </cell>
          <cell r="AI413"/>
          <cell r="AJ413"/>
          <cell r="AK413"/>
          <cell r="AL413"/>
          <cell r="AM413">
            <v>45106</v>
          </cell>
        </row>
        <row r="414">
          <cell r="I414" t="str">
            <v>LCX</v>
          </cell>
          <cell r="J414"/>
          <cell r="K414"/>
          <cell r="L414"/>
          <cell r="M414"/>
          <cell r="N414">
            <v>1140</v>
          </cell>
          <cell r="O414"/>
          <cell r="P414"/>
          <cell r="Q414"/>
          <cell r="R414"/>
          <cell r="S414">
            <v>61571</v>
          </cell>
          <cell r="T414"/>
          <cell r="U414"/>
          <cell r="V414"/>
          <cell r="W414"/>
          <cell r="X414">
            <v>542</v>
          </cell>
          <cell r="Y414"/>
          <cell r="Z414"/>
          <cell r="AA414"/>
          <cell r="AB414"/>
          <cell r="AC414">
            <v>1908</v>
          </cell>
          <cell r="AD414"/>
          <cell r="AE414"/>
          <cell r="AF414"/>
          <cell r="AG414"/>
          <cell r="AH414">
            <v>141785</v>
          </cell>
          <cell r="AI414"/>
          <cell r="AJ414"/>
          <cell r="AK414"/>
          <cell r="AL414"/>
          <cell r="AM414">
            <v>728</v>
          </cell>
        </row>
        <row r="415">
          <cell r="I415" t="str">
            <v>LYG</v>
          </cell>
          <cell r="J415"/>
          <cell r="K415"/>
          <cell r="L415"/>
          <cell r="M415"/>
          <cell r="N415">
            <v>7648</v>
          </cell>
          <cell r="O415"/>
          <cell r="P415"/>
          <cell r="Q415"/>
          <cell r="R415"/>
          <cell r="S415">
            <v>589490</v>
          </cell>
          <cell r="T415"/>
          <cell r="U415"/>
          <cell r="V415"/>
          <cell r="W415"/>
          <cell r="X415">
            <v>1302</v>
          </cell>
          <cell r="Y415"/>
          <cell r="Z415"/>
          <cell r="AA415"/>
          <cell r="AB415"/>
          <cell r="AC415">
            <v>15116</v>
          </cell>
          <cell r="AD415"/>
          <cell r="AE415"/>
          <cell r="AF415"/>
          <cell r="AG415"/>
          <cell r="AH415">
            <v>1233272</v>
          </cell>
          <cell r="AI415"/>
          <cell r="AJ415"/>
          <cell r="AK415"/>
          <cell r="AL415"/>
          <cell r="AM415">
            <v>8416</v>
          </cell>
        </row>
        <row r="416">
          <cell r="I416" t="str">
            <v>LLB</v>
          </cell>
          <cell r="J416"/>
          <cell r="K416"/>
          <cell r="L416"/>
          <cell r="M416"/>
          <cell r="N416">
            <v>182</v>
          </cell>
          <cell r="O416"/>
          <cell r="P416"/>
          <cell r="Q416"/>
          <cell r="R416"/>
          <cell r="S416">
            <v>10716</v>
          </cell>
          <cell r="T416"/>
          <cell r="U416"/>
          <cell r="V416"/>
          <cell r="W416"/>
          <cell r="X416">
            <v>1</v>
          </cell>
          <cell r="Y416"/>
          <cell r="Z416"/>
          <cell r="AA416"/>
          <cell r="AB416"/>
          <cell r="AC416">
            <v>952</v>
          </cell>
          <cell r="AD416"/>
          <cell r="AE416"/>
          <cell r="AF416"/>
          <cell r="AG416"/>
          <cell r="AH416">
            <v>71783</v>
          </cell>
          <cell r="AI416"/>
          <cell r="AJ416"/>
          <cell r="AK416"/>
          <cell r="AL416"/>
          <cell r="AM416">
            <v>3</v>
          </cell>
        </row>
        <row r="417">
          <cell r="I417" t="str">
            <v>LJG</v>
          </cell>
          <cell r="J417">
            <v>26263</v>
          </cell>
          <cell r="K417"/>
          <cell r="L417">
            <v>26263</v>
          </cell>
          <cell r="M417">
            <v>147</v>
          </cell>
          <cell r="N417">
            <v>26410</v>
          </cell>
          <cell r="O417">
            <v>0</v>
          </cell>
          <cell r="P417">
            <v>2839657</v>
          </cell>
          <cell r="Q417">
            <v>2839657</v>
          </cell>
          <cell r="R417">
            <v>39160</v>
          </cell>
          <cell r="S417">
            <v>2878817</v>
          </cell>
          <cell r="T417">
            <v>0</v>
          </cell>
          <cell r="U417">
            <v>8145</v>
          </cell>
          <cell r="V417">
            <v>8145</v>
          </cell>
          <cell r="W417">
            <v>1707</v>
          </cell>
          <cell r="X417">
            <v>9852</v>
          </cell>
          <cell r="Y417">
            <v>39048</v>
          </cell>
          <cell r="Z417"/>
          <cell r="AA417">
            <v>39048</v>
          </cell>
          <cell r="AB417">
            <v>144</v>
          </cell>
          <cell r="AC417">
            <v>39192</v>
          </cell>
          <cell r="AD417">
            <v>0</v>
          </cell>
          <cell r="AE417">
            <v>4160626</v>
          </cell>
          <cell r="AF417">
            <v>4160626</v>
          </cell>
          <cell r="AG417">
            <v>59992</v>
          </cell>
          <cell r="AH417">
            <v>4220618</v>
          </cell>
          <cell r="AI417">
            <v>0</v>
          </cell>
          <cell r="AJ417">
            <v>13804</v>
          </cell>
          <cell r="AK417">
            <v>13804</v>
          </cell>
          <cell r="AL417">
            <v>411</v>
          </cell>
          <cell r="AM417">
            <v>14215</v>
          </cell>
        </row>
        <row r="418">
          <cell r="I418" t="str">
            <v>CWJ</v>
          </cell>
          <cell r="J418">
            <v>1661</v>
          </cell>
          <cell r="K418"/>
          <cell r="L418">
            <v>1661</v>
          </cell>
          <cell r="M418">
            <v>1</v>
          </cell>
          <cell r="N418">
            <v>1662</v>
          </cell>
          <cell r="O418">
            <v>1</v>
          </cell>
          <cell r="P418">
            <v>132380</v>
          </cell>
          <cell r="Q418">
            <v>132381</v>
          </cell>
          <cell r="R418">
            <v>0</v>
          </cell>
          <cell r="S418">
            <v>132381</v>
          </cell>
          <cell r="T418"/>
          <cell r="U418">
            <v>272</v>
          </cell>
          <cell r="V418">
            <v>272</v>
          </cell>
          <cell r="W418">
            <v>34</v>
          </cell>
          <cell r="X418">
            <v>306</v>
          </cell>
          <cell r="Y418">
            <v>2636</v>
          </cell>
          <cell r="Z418"/>
          <cell r="AA418">
            <v>2636</v>
          </cell>
          <cell r="AB418">
            <v>0</v>
          </cell>
          <cell r="AC418">
            <v>2636</v>
          </cell>
          <cell r="AD418">
            <v>1</v>
          </cell>
          <cell r="AE418">
            <v>224080</v>
          </cell>
          <cell r="AF418">
            <v>224081</v>
          </cell>
          <cell r="AG418">
            <v>219</v>
          </cell>
          <cell r="AH418">
            <v>224300</v>
          </cell>
          <cell r="AI418"/>
          <cell r="AJ418">
            <v>219</v>
          </cell>
          <cell r="AK418">
            <v>219</v>
          </cell>
          <cell r="AL418">
            <v>36</v>
          </cell>
          <cell r="AM418">
            <v>255</v>
          </cell>
        </row>
        <row r="419">
          <cell r="I419" t="str">
            <v>LNJ</v>
          </cell>
          <cell r="J419">
            <v>1578</v>
          </cell>
          <cell r="K419"/>
          <cell r="L419">
            <v>1578</v>
          </cell>
          <cell r="M419">
            <v>0</v>
          </cell>
          <cell r="N419">
            <v>1578</v>
          </cell>
          <cell r="O419"/>
          <cell r="P419">
            <v>110569</v>
          </cell>
          <cell r="Q419">
            <v>110569</v>
          </cell>
          <cell r="R419">
            <v>0</v>
          </cell>
          <cell r="S419">
            <v>110569</v>
          </cell>
          <cell r="T419"/>
          <cell r="U419">
            <v>222</v>
          </cell>
          <cell r="V419">
            <v>222</v>
          </cell>
          <cell r="W419">
            <v>285</v>
          </cell>
          <cell r="X419">
            <v>507</v>
          </cell>
          <cell r="Y419">
            <v>4085</v>
          </cell>
          <cell r="Z419"/>
          <cell r="AA419">
            <v>4085</v>
          </cell>
          <cell r="AB419">
            <v>1</v>
          </cell>
          <cell r="AC419">
            <v>4086</v>
          </cell>
          <cell r="AD419"/>
          <cell r="AE419">
            <v>296386</v>
          </cell>
          <cell r="AF419">
            <v>296386</v>
          </cell>
          <cell r="AG419">
            <v>0</v>
          </cell>
          <cell r="AH419">
            <v>296386</v>
          </cell>
          <cell r="AI419"/>
          <cell r="AJ419">
            <v>794</v>
          </cell>
          <cell r="AK419">
            <v>794</v>
          </cell>
          <cell r="AL419">
            <v>415</v>
          </cell>
          <cell r="AM419">
            <v>1209</v>
          </cell>
        </row>
        <row r="420">
          <cell r="I420" t="str">
            <v>LFQ</v>
          </cell>
          <cell r="J420"/>
          <cell r="K420"/>
          <cell r="L420"/>
          <cell r="M420"/>
          <cell r="N420">
            <v>6125</v>
          </cell>
          <cell r="O420"/>
          <cell r="P420"/>
          <cell r="Q420"/>
          <cell r="R420"/>
          <cell r="S420">
            <v>381970</v>
          </cell>
          <cell r="T420"/>
          <cell r="U420"/>
          <cell r="V420"/>
          <cell r="W420"/>
          <cell r="X420">
            <v>275</v>
          </cell>
          <cell r="Y420"/>
          <cell r="Z420"/>
          <cell r="AA420"/>
          <cell r="AB420"/>
          <cell r="AC420">
            <v>9084</v>
          </cell>
          <cell r="AD420"/>
          <cell r="AE420"/>
          <cell r="AF420"/>
          <cell r="AG420"/>
          <cell r="AH420">
            <v>783950</v>
          </cell>
          <cell r="AI420"/>
          <cell r="AJ420"/>
          <cell r="AK420"/>
          <cell r="AL420"/>
          <cell r="AM420">
            <v>233</v>
          </cell>
        </row>
        <row r="421">
          <cell r="I421" t="str">
            <v>LLF</v>
          </cell>
          <cell r="J421"/>
          <cell r="K421"/>
          <cell r="L421"/>
          <cell r="M421"/>
          <cell r="N421">
            <v>982</v>
          </cell>
          <cell r="O421"/>
          <cell r="P421"/>
          <cell r="Q421"/>
          <cell r="R421"/>
          <cell r="S421">
            <v>57851</v>
          </cell>
          <cell r="T421"/>
          <cell r="U421"/>
          <cell r="V421"/>
          <cell r="W421"/>
          <cell r="X421">
            <v>1</v>
          </cell>
          <cell r="Y421"/>
          <cell r="Z421"/>
          <cell r="AA421"/>
          <cell r="AB421"/>
          <cell r="AC421">
            <v>1998</v>
          </cell>
          <cell r="AD421"/>
          <cell r="AE421"/>
          <cell r="AF421"/>
          <cell r="AG421"/>
          <cell r="AH421">
            <v>165801</v>
          </cell>
          <cell r="AI421"/>
          <cell r="AJ421"/>
          <cell r="AK421"/>
          <cell r="AL421"/>
          <cell r="AM421">
            <v>3</v>
          </cell>
        </row>
        <row r="422">
          <cell r="I422" t="str">
            <v>LYI</v>
          </cell>
          <cell r="J422"/>
          <cell r="K422"/>
          <cell r="L422"/>
          <cell r="M422"/>
          <cell r="N422">
            <v>32686</v>
          </cell>
          <cell r="O422"/>
          <cell r="P422"/>
          <cell r="Q422"/>
          <cell r="R422"/>
          <cell r="S422">
            <v>1182825</v>
          </cell>
          <cell r="T422"/>
          <cell r="U422"/>
          <cell r="V422"/>
          <cell r="W422"/>
          <cell r="X422">
            <v>6229</v>
          </cell>
          <cell r="Y422"/>
          <cell r="Z422"/>
          <cell r="AA422"/>
          <cell r="AB422"/>
          <cell r="AC422">
            <v>47068</v>
          </cell>
          <cell r="AD422"/>
          <cell r="AE422"/>
          <cell r="AF422"/>
          <cell r="AG422"/>
          <cell r="AH422">
            <v>2364486</v>
          </cell>
          <cell r="AI422"/>
          <cell r="AJ422"/>
          <cell r="AK422"/>
          <cell r="AL422"/>
          <cell r="AM422">
            <v>12059</v>
          </cell>
        </row>
        <row r="423">
          <cell r="I423" t="str">
            <v>LZY</v>
          </cell>
          <cell r="J423"/>
          <cell r="K423"/>
          <cell r="L423"/>
          <cell r="M423"/>
          <cell r="N423">
            <v>4268</v>
          </cell>
          <cell r="O423"/>
          <cell r="P423"/>
          <cell r="Q423"/>
          <cell r="R423"/>
          <cell r="S423">
            <v>292609</v>
          </cell>
          <cell r="T423"/>
          <cell r="U423"/>
          <cell r="V423"/>
          <cell r="W423"/>
          <cell r="X423">
            <v>2108</v>
          </cell>
          <cell r="Y423"/>
          <cell r="Z423"/>
          <cell r="AA423"/>
          <cell r="AB423"/>
          <cell r="AC423">
            <v>6666</v>
          </cell>
          <cell r="AD423"/>
          <cell r="AE423"/>
          <cell r="AF423"/>
          <cell r="AG423"/>
          <cell r="AH423">
            <v>515780</v>
          </cell>
          <cell r="AI423"/>
          <cell r="AJ423"/>
          <cell r="AK423"/>
          <cell r="AL423"/>
          <cell r="AM423">
            <v>2835</v>
          </cell>
        </row>
        <row r="424">
          <cell r="I424" t="str">
            <v>HZH</v>
          </cell>
          <cell r="J424"/>
          <cell r="K424"/>
          <cell r="L424"/>
          <cell r="M424"/>
          <cell r="N424">
            <v>4080</v>
          </cell>
          <cell r="O424"/>
          <cell r="P424"/>
          <cell r="Q424"/>
          <cell r="R424"/>
          <cell r="S424">
            <v>14810</v>
          </cell>
          <cell r="T424"/>
          <cell r="U424"/>
          <cell r="V424"/>
          <cell r="W424"/>
          <cell r="X424">
            <v>0</v>
          </cell>
          <cell r="Y424"/>
          <cell r="Z424"/>
          <cell r="AA424"/>
          <cell r="AB424"/>
          <cell r="AC424">
            <v>10004</v>
          </cell>
          <cell r="AD424"/>
          <cell r="AE424"/>
          <cell r="AF424"/>
          <cell r="AG424"/>
          <cell r="AH424">
            <v>50456</v>
          </cell>
          <cell r="AI424"/>
          <cell r="AJ424"/>
          <cell r="AK424"/>
          <cell r="AL424"/>
          <cell r="AM424">
            <v>0</v>
          </cell>
        </row>
        <row r="425">
          <cell r="I425" t="str">
            <v>LPF</v>
          </cell>
          <cell r="J425"/>
          <cell r="K425"/>
          <cell r="L425"/>
          <cell r="M425"/>
          <cell r="N425">
            <v>282</v>
          </cell>
          <cell r="O425"/>
          <cell r="P425"/>
          <cell r="Q425"/>
          <cell r="R425"/>
          <cell r="S425">
            <v>19203</v>
          </cell>
          <cell r="T425"/>
          <cell r="U425"/>
          <cell r="V425"/>
          <cell r="W425"/>
          <cell r="X425">
            <v>2</v>
          </cell>
          <cell r="Y425"/>
          <cell r="Z425"/>
          <cell r="AA425"/>
          <cell r="AB425"/>
          <cell r="AC425">
            <v>2123</v>
          </cell>
          <cell r="AD425"/>
          <cell r="AE425"/>
          <cell r="AF425"/>
          <cell r="AG425"/>
          <cell r="AH425">
            <v>114850</v>
          </cell>
          <cell r="AI425"/>
          <cell r="AJ425"/>
          <cell r="AK425"/>
          <cell r="AL425"/>
          <cell r="AM425">
            <v>55</v>
          </cell>
        </row>
        <row r="426">
          <cell r="I426" t="str">
            <v>LZH</v>
          </cell>
          <cell r="J426"/>
          <cell r="K426"/>
          <cell r="L426"/>
          <cell r="M426"/>
          <cell r="N426">
            <v>6813</v>
          </cell>
          <cell r="O426"/>
          <cell r="P426"/>
          <cell r="Q426"/>
          <cell r="R426"/>
          <cell r="S426">
            <v>560945</v>
          </cell>
          <cell r="T426"/>
          <cell r="U426"/>
          <cell r="V426"/>
          <cell r="W426"/>
          <cell r="X426">
            <v>3423</v>
          </cell>
          <cell r="Y426"/>
          <cell r="Z426"/>
          <cell r="AA426"/>
          <cell r="AB426"/>
          <cell r="AC426">
            <v>11943</v>
          </cell>
          <cell r="AD426"/>
          <cell r="AE426"/>
          <cell r="AF426"/>
          <cell r="AG426"/>
          <cell r="AH426">
            <v>1158885</v>
          </cell>
          <cell r="AI426"/>
          <cell r="AJ426"/>
          <cell r="AK426"/>
          <cell r="AL426"/>
          <cell r="AM426">
            <v>5567</v>
          </cell>
        </row>
        <row r="427">
          <cell r="I427" t="str">
            <v>LNL</v>
          </cell>
          <cell r="J427"/>
          <cell r="K427"/>
          <cell r="L427"/>
          <cell r="M427"/>
          <cell r="N427">
            <v>3044</v>
          </cell>
          <cell r="O427"/>
          <cell r="P427"/>
          <cell r="Q427"/>
          <cell r="R427"/>
          <cell r="S427">
            <v>190907</v>
          </cell>
          <cell r="T427"/>
          <cell r="U427"/>
          <cell r="V427"/>
          <cell r="W427"/>
          <cell r="X427">
            <v>109</v>
          </cell>
          <cell r="Y427"/>
          <cell r="Z427"/>
          <cell r="AA427"/>
          <cell r="AB427"/>
          <cell r="AC427">
            <v>4361</v>
          </cell>
          <cell r="AD427"/>
          <cell r="AE427"/>
          <cell r="AF427"/>
          <cell r="AG427"/>
          <cell r="AH427">
            <v>292902</v>
          </cell>
          <cell r="AI427"/>
          <cell r="AJ427"/>
          <cell r="AK427"/>
          <cell r="AL427"/>
          <cell r="AM427">
            <v>1125</v>
          </cell>
        </row>
        <row r="428">
          <cell r="I428" t="str">
            <v>LLV</v>
          </cell>
          <cell r="J428"/>
          <cell r="K428"/>
          <cell r="L428"/>
          <cell r="M428"/>
          <cell r="N428">
            <v>3856</v>
          </cell>
          <cell r="O428"/>
          <cell r="P428"/>
          <cell r="Q428"/>
          <cell r="R428"/>
          <cell r="S428">
            <v>214809</v>
          </cell>
          <cell r="T428"/>
          <cell r="U428"/>
          <cell r="V428"/>
          <cell r="W428"/>
          <cell r="X428">
            <v>82</v>
          </cell>
          <cell r="Y428"/>
          <cell r="Z428"/>
          <cell r="AA428"/>
          <cell r="AB428"/>
          <cell r="AC428">
            <v>6381</v>
          </cell>
          <cell r="AD428"/>
          <cell r="AE428"/>
          <cell r="AF428"/>
          <cell r="AG428"/>
          <cell r="AH428">
            <v>379659</v>
          </cell>
          <cell r="AI428"/>
          <cell r="AJ428"/>
          <cell r="AK428"/>
          <cell r="AL428"/>
          <cell r="AM428">
            <v>682</v>
          </cell>
        </row>
        <row r="429">
          <cell r="I429" t="str">
            <v>LYA</v>
          </cell>
          <cell r="J429"/>
          <cell r="K429"/>
          <cell r="L429"/>
          <cell r="M429"/>
          <cell r="N429">
            <v>210396</v>
          </cell>
          <cell r="O429"/>
          <cell r="P429"/>
          <cell r="Q429"/>
          <cell r="R429"/>
          <cell r="S429">
            <v>702016</v>
          </cell>
          <cell r="T429"/>
          <cell r="U429"/>
          <cell r="V429"/>
          <cell r="W429"/>
          <cell r="X429">
            <v>468</v>
          </cell>
          <cell r="Y429"/>
          <cell r="Z429"/>
          <cell r="AA429"/>
          <cell r="AB429"/>
          <cell r="AC429">
            <v>226214</v>
          </cell>
          <cell r="AD429"/>
          <cell r="AE429"/>
          <cell r="AF429"/>
          <cell r="AG429"/>
          <cell r="AH429">
            <v>1233272</v>
          </cell>
          <cell r="AI429"/>
          <cell r="AJ429"/>
          <cell r="AK429"/>
          <cell r="AL429"/>
          <cell r="AM429">
            <v>929</v>
          </cell>
        </row>
        <row r="430">
          <cell r="I430" t="str">
            <v>LZO</v>
          </cell>
          <cell r="J430"/>
          <cell r="K430"/>
          <cell r="L430"/>
          <cell r="M430"/>
          <cell r="N430">
            <v>14846</v>
          </cell>
          <cell r="O430"/>
          <cell r="P430"/>
          <cell r="Q430"/>
          <cell r="R430"/>
          <cell r="S430">
            <v>1243170</v>
          </cell>
          <cell r="T430"/>
          <cell r="U430"/>
          <cell r="V430"/>
          <cell r="W430"/>
          <cell r="X430">
            <v>3722</v>
          </cell>
          <cell r="Y430"/>
          <cell r="Z430"/>
          <cell r="AA430"/>
          <cell r="AB430"/>
          <cell r="AC430">
            <v>24555</v>
          </cell>
          <cell r="AD430"/>
          <cell r="AE430"/>
          <cell r="AF430"/>
          <cell r="AG430"/>
          <cell r="AH430">
            <v>2100833</v>
          </cell>
          <cell r="AI430"/>
          <cell r="AJ430"/>
          <cell r="AK430"/>
          <cell r="AL430"/>
          <cell r="AM430">
            <v>6002</v>
          </cell>
        </row>
        <row r="431">
          <cell r="I431" t="str">
            <v>NZH</v>
          </cell>
          <cell r="J431"/>
          <cell r="K431"/>
          <cell r="L431"/>
          <cell r="M431"/>
          <cell r="N431">
            <v>1216</v>
          </cell>
          <cell r="O431"/>
          <cell r="P431"/>
          <cell r="Q431"/>
          <cell r="R431"/>
          <cell r="S431">
            <v>90395</v>
          </cell>
          <cell r="T431"/>
          <cell r="U431"/>
          <cell r="V431"/>
          <cell r="W431"/>
          <cell r="X431">
            <v>54</v>
          </cell>
          <cell r="Y431"/>
          <cell r="Z431"/>
          <cell r="AA431"/>
          <cell r="AB431"/>
          <cell r="AC431">
            <v>2802</v>
          </cell>
          <cell r="AD431"/>
          <cell r="AE431"/>
          <cell r="AF431"/>
          <cell r="AG431"/>
          <cell r="AH431">
            <v>245955</v>
          </cell>
          <cell r="AI431"/>
          <cell r="AJ431"/>
          <cell r="AK431"/>
          <cell r="AL431"/>
          <cell r="AM431">
            <v>270</v>
          </cell>
        </row>
        <row r="432">
          <cell r="I432" t="str">
            <v>MXZ</v>
          </cell>
          <cell r="J432"/>
          <cell r="K432"/>
          <cell r="L432"/>
          <cell r="M432"/>
          <cell r="N432">
            <v>3598</v>
          </cell>
          <cell r="O432"/>
          <cell r="P432"/>
          <cell r="Q432"/>
          <cell r="R432"/>
          <cell r="S432">
            <v>190544</v>
          </cell>
          <cell r="T432"/>
          <cell r="U432"/>
          <cell r="V432"/>
          <cell r="W432"/>
          <cell r="X432">
            <v>258</v>
          </cell>
          <cell r="Y432"/>
          <cell r="Z432"/>
          <cell r="AA432"/>
          <cell r="AB432"/>
          <cell r="AC432">
            <v>6139</v>
          </cell>
          <cell r="AD432"/>
          <cell r="AE432"/>
          <cell r="AF432"/>
          <cell r="AG432"/>
          <cell r="AH432">
            <v>440283</v>
          </cell>
          <cell r="AI432"/>
          <cell r="AJ432"/>
          <cell r="AK432"/>
          <cell r="AL432"/>
          <cell r="AM432">
            <v>188</v>
          </cell>
        </row>
        <row r="433">
          <cell r="I433" t="str">
            <v>MIG</v>
          </cell>
          <cell r="J433"/>
          <cell r="K433"/>
          <cell r="L433"/>
          <cell r="M433"/>
          <cell r="N433">
            <v>188712</v>
          </cell>
          <cell r="O433"/>
          <cell r="P433"/>
          <cell r="Q433"/>
          <cell r="R433"/>
          <cell r="S433">
            <v>1661243</v>
          </cell>
          <cell r="T433"/>
          <cell r="U433"/>
          <cell r="V433"/>
          <cell r="W433"/>
          <cell r="X433">
            <v>5388</v>
          </cell>
          <cell r="Y433"/>
          <cell r="Z433"/>
          <cell r="AA433"/>
          <cell r="AB433"/>
          <cell r="AC433">
            <v>188894</v>
          </cell>
          <cell r="AD433"/>
          <cell r="AE433"/>
          <cell r="AF433"/>
          <cell r="AG433"/>
          <cell r="AH433">
            <v>2980409</v>
          </cell>
          <cell r="AI433"/>
          <cell r="AJ433"/>
          <cell r="AK433"/>
          <cell r="AL433"/>
          <cell r="AM433">
            <v>7347</v>
          </cell>
        </row>
        <row r="434">
          <cell r="I434" t="str">
            <v>OHE</v>
          </cell>
          <cell r="J434"/>
          <cell r="K434"/>
          <cell r="L434"/>
          <cell r="M434"/>
          <cell r="N434">
            <v>0</v>
          </cell>
          <cell r="O434"/>
          <cell r="P434"/>
          <cell r="Q434"/>
          <cell r="R434"/>
          <cell r="S434">
            <v>0</v>
          </cell>
          <cell r="T434"/>
          <cell r="U434"/>
          <cell r="V434"/>
          <cell r="W434"/>
          <cell r="X434">
            <v>0</v>
          </cell>
          <cell r="Y434"/>
          <cell r="Z434"/>
          <cell r="AA434"/>
          <cell r="AB434"/>
          <cell r="AC434">
            <v>298</v>
          </cell>
          <cell r="AD434"/>
          <cell r="AE434"/>
          <cell r="AF434"/>
          <cell r="AG434"/>
          <cell r="AH434">
            <v>14458</v>
          </cell>
          <cell r="AI434"/>
          <cell r="AJ434"/>
          <cell r="AK434"/>
          <cell r="AL434"/>
          <cell r="AM434">
            <v>4</v>
          </cell>
        </row>
        <row r="435">
          <cell r="I435" t="str">
            <v>MDG</v>
          </cell>
          <cell r="J435"/>
          <cell r="K435"/>
          <cell r="L435"/>
          <cell r="M435"/>
          <cell r="N435">
            <v>4466</v>
          </cell>
          <cell r="O435"/>
          <cell r="P435"/>
          <cell r="Q435"/>
          <cell r="R435"/>
          <cell r="S435">
            <v>450066</v>
          </cell>
          <cell r="T435"/>
          <cell r="U435"/>
          <cell r="V435"/>
          <cell r="W435"/>
          <cell r="X435">
            <v>723</v>
          </cell>
          <cell r="Y435"/>
          <cell r="Z435"/>
          <cell r="AA435"/>
          <cell r="AB435"/>
          <cell r="AC435">
            <v>6776</v>
          </cell>
          <cell r="AD435"/>
          <cell r="AE435"/>
          <cell r="AF435"/>
          <cell r="AG435"/>
          <cell r="AH435">
            <v>757451</v>
          </cell>
          <cell r="AI435"/>
          <cell r="AJ435"/>
          <cell r="AK435"/>
          <cell r="AL435"/>
          <cell r="AM435">
            <v>1185</v>
          </cell>
        </row>
        <row r="436">
          <cell r="I436" t="str">
            <v>KHN</v>
          </cell>
          <cell r="J436">
            <v>46117</v>
          </cell>
          <cell r="K436">
            <v>2088</v>
          </cell>
          <cell r="L436">
            <v>48205</v>
          </cell>
          <cell r="M436">
            <v>1099</v>
          </cell>
          <cell r="N436">
            <v>49304</v>
          </cell>
          <cell r="O436">
            <v>4840</v>
          </cell>
          <cell r="P436">
            <v>4443765</v>
          </cell>
          <cell r="Q436">
            <v>4448605</v>
          </cell>
          <cell r="R436">
            <v>276029</v>
          </cell>
          <cell r="S436">
            <v>4724634</v>
          </cell>
          <cell r="T436">
            <v>7671</v>
          </cell>
          <cell r="U436">
            <v>25268</v>
          </cell>
          <cell r="V436">
            <v>32939</v>
          </cell>
          <cell r="W436">
            <v>7219</v>
          </cell>
          <cell r="X436">
            <v>40158</v>
          </cell>
          <cell r="Y436">
            <v>86386</v>
          </cell>
          <cell r="Z436">
            <v>3320</v>
          </cell>
          <cell r="AA436">
            <v>89706</v>
          </cell>
          <cell r="AB436">
            <v>1198</v>
          </cell>
          <cell r="AC436">
            <v>90904</v>
          </cell>
          <cell r="AD436">
            <v>0</v>
          </cell>
          <cell r="AE436">
            <v>9094537</v>
          </cell>
          <cell r="AF436">
            <v>9094537</v>
          </cell>
          <cell r="AG436">
            <v>684379</v>
          </cell>
          <cell r="AH436">
            <v>9778916</v>
          </cell>
          <cell r="AI436">
            <v>112247</v>
          </cell>
          <cell r="AJ436">
            <v>52657</v>
          </cell>
          <cell r="AK436">
            <v>164904</v>
          </cell>
          <cell r="AL436">
            <v>8490</v>
          </cell>
          <cell r="AM436">
            <v>173394</v>
          </cell>
        </row>
        <row r="437">
          <cell r="I437" t="str">
            <v>NAO</v>
          </cell>
          <cell r="J437"/>
          <cell r="K437"/>
          <cell r="L437"/>
          <cell r="M437"/>
          <cell r="N437">
            <v>12664</v>
          </cell>
          <cell r="O437"/>
          <cell r="P437"/>
          <cell r="Q437"/>
          <cell r="R437"/>
          <cell r="S437">
            <v>592532</v>
          </cell>
          <cell r="T437"/>
          <cell r="U437"/>
          <cell r="V437"/>
          <cell r="W437"/>
          <cell r="X437">
            <v>2126</v>
          </cell>
          <cell r="Y437"/>
          <cell r="Z437"/>
          <cell r="AA437"/>
          <cell r="AB437"/>
          <cell r="AC437">
            <v>17394</v>
          </cell>
          <cell r="AD437"/>
          <cell r="AE437"/>
          <cell r="AF437"/>
          <cell r="AG437"/>
          <cell r="AH437">
            <v>923789</v>
          </cell>
          <cell r="AI437"/>
          <cell r="AJ437"/>
          <cell r="AK437"/>
          <cell r="AL437"/>
          <cell r="AM437">
            <v>3154</v>
          </cell>
        </row>
        <row r="438">
          <cell r="I438" t="str">
            <v>NKG</v>
          </cell>
          <cell r="J438">
            <v>109454</v>
          </cell>
          <cell r="K438">
            <v>15206</v>
          </cell>
          <cell r="L438">
            <v>124660</v>
          </cell>
          <cell r="M438">
            <v>1236</v>
          </cell>
          <cell r="N438">
            <v>125896</v>
          </cell>
          <cell r="O438">
            <v>87177</v>
          </cell>
          <cell r="P438">
            <v>11662846</v>
          </cell>
          <cell r="Q438">
            <v>11750023</v>
          </cell>
          <cell r="R438">
            <v>390507</v>
          </cell>
          <cell r="S438">
            <v>12140530</v>
          </cell>
          <cell r="T438">
            <v>63896</v>
          </cell>
          <cell r="U438">
            <v>103386</v>
          </cell>
          <cell r="V438">
            <v>167282</v>
          </cell>
          <cell r="W438">
            <v>210639</v>
          </cell>
          <cell r="X438">
            <v>377921</v>
          </cell>
          <cell r="Y438">
            <v>145072</v>
          </cell>
          <cell r="Z438">
            <v>15180</v>
          </cell>
          <cell r="AA438">
            <v>160252</v>
          </cell>
          <cell r="AB438">
            <v>1644</v>
          </cell>
          <cell r="AC438">
            <v>161896</v>
          </cell>
          <cell r="AD438">
            <v>69212</v>
          </cell>
          <cell r="AE438">
            <v>17072261</v>
          </cell>
          <cell r="AF438">
            <v>17141473</v>
          </cell>
          <cell r="AG438">
            <v>465413</v>
          </cell>
          <cell r="AH438">
            <v>17606886</v>
          </cell>
          <cell r="AI438">
            <v>46125</v>
          </cell>
          <cell r="AJ438">
            <v>116405</v>
          </cell>
          <cell r="AK438">
            <v>162529</v>
          </cell>
          <cell r="AL438">
            <v>196609</v>
          </cell>
          <cell r="AM438">
            <v>359139</v>
          </cell>
        </row>
        <row r="439">
          <cell r="I439" t="str">
            <v>NNG</v>
          </cell>
          <cell r="J439"/>
          <cell r="K439"/>
          <cell r="L439"/>
          <cell r="M439"/>
          <cell r="N439">
            <v>66560</v>
          </cell>
          <cell r="O439"/>
          <cell r="P439"/>
          <cell r="Q439"/>
          <cell r="R439"/>
          <cell r="S439">
            <v>6659516</v>
          </cell>
          <cell r="T439"/>
          <cell r="U439"/>
          <cell r="V439"/>
          <cell r="W439"/>
          <cell r="X439">
            <v>151858</v>
          </cell>
          <cell r="Y439"/>
          <cell r="Z439"/>
          <cell r="AA439"/>
          <cell r="AB439"/>
          <cell r="AC439">
            <v>92723</v>
          </cell>
          <cell r="AD439"/>
          <cell r="AE439"/>
          <cell r="AF439"/>
          <cell r="AG439"/>
          <cell r="AH439">
            <v>10851498</v>
          </cell>
          <cell r="AI439"/>
          <cell r="AJ439"/>
          <cell r="AK439"/>
          <cell r="AL439"/>
          <cell r="AM439">
            <v>124128</v>
          </cell>
        </row>
        <row r="440">
          <cell r="I440" t="str">
            <v>NTG</v>
          </cell>
          <cell r="J440"/>
          <cell r="K440"/>
          <cell r="L440"/>
          <cell r="M440"/>
          <cell r="N440">
            <v>22946</v>
          </cell>
          <cell r="O440"/>
          <cell r="P440"/>
          <cell r="Q440"/>
          <cell r="R440"/>
          <cell r="S440">
            <v>1718561</v>
          </cell>
          <cell r="T440"/>
          <cell r="U440"/>
          <cell r="V440"/>
          <cell r="W440"/>
          <cell r="X440">
            <v>54252</v>
          </cell>
          <cell r="Y440"/>
          <cell r="Z440"/>
          <cell r="AA440"/>
          <cell r="AB440"/>
          <cell r="AC440">
            <v>27294</v>
          </cell>
          <cell r="AD440"/>
          <cell r="AE440"/>
          <cell r="AF440"/>
          <cell r="AG440"/>
          <cell r="AH440">
            <v>2525426</v>
          </cell>
          <cell r="AI440"/>
          <cell r="AJ440"/>
          <cell r="AK440"/>
          <cell r="AL440"/>
          <cell r="AM440">
            <v>53022</v>
          </cell>
        </row>
        <row r="441">
          <cell r="I441" t="str">
            <v>NNY</v>
          </cell>
          <cell r="J441"/>
          <cell r="K441"/>
          <cell r="L441"/>
          <cell r="M441"/>
          <cell r="N441">
            <v>60246</v>
          </cell>
          <cell r="O441"/>
          <cell r="P441"/>
          <cell r="Q441"/>
          <cell r="R441"/>
          <cell r="S441">
            <v>676738</v>
          </cell>
          <cell r="T441"/>
          <cell r="U441"/>
          <cell r="V441"/>
          <cell r="W441"/>
          <cell r="X441">
            <v>556</v>
          </cell>
          <cell r="Y441"/>
          <cell r="Z441"/>
          <cell r="AA441"/>
          <cell r="AB441"/>
          <cell r="AC441">
            <v>53774</v>
          </cell>
          <cell r="AD441"/>
          <cell r="AE441"/>
          <cell r="AF441"/>
          <cell r="AG441"/>
          <cell r="AH441">
            <v>1067753</v>
          </cell>
          <cell r="AI441"/>
          <cell r="AJ441"/>
          <cell r="AK441"/>
          <cell r="AL441"/>
          <cell r="AM441">
            <v>861</v>
          </cell>
        </row>
        <row r="442">
          <cell r="I442" t="str">
            <v>NGQ</v>
          </cell>
          <cell r="J442"/>
          <cell r="K442"/>
          <cell r="L442"/>
          <cell r="M442"/>
          <cell r="N442">
            <v>1580</v>
          </cell>
          <cell r="O442"/>
          <cell r="P442"/>
          <cell r="Q442"/>
          <cell r="R442"/>
          <cell r="S442">
            <v>112538</v>
          </cell>
          <cell r="T442"/>
          <cell r="U442"/>
          <cell r="V442"/>
          <cell r="W442"/>
          <cell r="X442">
            <v>107</v>
          </cell>
          <cell r="Y442"/>
          <cell r="Z442"/>
          <cell r="AA442"/>
          <cell r="AB442"/>
          <cell r="AC442">
            <v>2535</v>
          </cell>
          <cell r="AD442"/>
          <cell r="AE442"/>
          <cell r="AF442"/>
          <cell r="AG442"/>
          <cell r="AH442">
            <v>190056</v>
          </cell>
          <cell r="AI442"/>
          <cell r="AJ442"/>
          <cell r="AK442"/>
          <cell r="AL442"/>
          <cell r="AM442">
            <v>91</v>
          </cell>
        </row>
        <row r="443">
          <cell r="I443" t="str">
            <v>NGB</v>
          </cell>
          <cell r="J443"/>
          <cell r="K443"/>
          <cell r="L443"/>
          <cell r="M443"/>
          <cell r="N443">
            <v>56148</v>
          </cell>
          <cell r="O443"/>
          <cell r="P443"/>
          <cell r="Q443"/>
          <cell r="R443"/>
          <cell r="S443">
            <v>6165596</v>
          </cell>
          <cell r="T443"/>
          <cell r="U443"/>
          <cell r="V443"/>
          <cell r="W443"/>
          <cell r="X443">
            <v>85256</v>
          </cell>
          <cell r="Y443"/>
          <cell r="Z443"/>
          <cell r="AA443"/>
          <cell r="AB443"/>
          <cell r="AC443">
            <v>77705</v>
          </cell>
          <cell r="AD443"/>
          <cell r="AE443"/>
          <cell r="AF443"/>
          <cell r="AG443"/>
          <cell r="AH443">
            <v>9462501</v>
          </cell>
          <cell r="AI443"/>
          <cell r="AJ443"/>
          <cell r="AK443"/>
          <cell r="AL443"/>
          <cell r="AM443">
            <v>112686</v>
          </cell>
        </row>
        <row r="444">
          <cell r="I444" t="str">
            <v>NLH</v>
          </cell>
          <cell r="J444">
            <v>312</v>
          </cell>
          <cell r="K444"/>
          <cell r="L444">
            <v>312</v>
          </cell>
          <cell r="M444">
            <v>22</v>
          </cell>
          <cell r="N444">
            <v>334</v>
          </cell>
          <cell r="O444"/>
          <cell r="P444">
            <v>15310</v>
          </cell>
          <cell r="Q444">
            <v>15310</v>
          </cell>
          <cell r="R444">
            <v>2856</v>
          </cell>
          <cell r="S444">
            <v>18166</v>
          </cell>
          <cell r="T444"/>
          <cell r="U444">
            <v>55</v>
          </cell>
          <cell r="V444">
            <v>55</v>
          </cell>
          <cell r="W444">
            <v>0</v>
          </cell>
          <cell r="X444">
            <v>55</v>
          </cell>
          <cell r="Y444">
            <v>1380</v>
          </cell>
          <cell r="Z444"/>
          <cell r="AA444">
            <v>1380</v>
          </cell>
          <cell r="AB444">
            <v>0</v>
          </cell>
          <cell r="AC444">
            <v>1380</v>
          </cell>
          <cell r="AD444"/>
          <cell r="AE444">
            <v>63981</v>
          </cell>
          <cell r="AF444">
            <v>63981</v>
          </cell>
          <cell r="AG444">
            <v>10396</v>
          </cell>
          <cell r="AH444">
            <v>74377</v>
          </cell>
          <cell r="AI444"/>
          <cell r="AJ444">
            <v>105</v>
          </cell>
          <cell r="AK444">
            <v>105</v>
          </cell>
          <cell r="AL444">
            <v>2</v>
          </cell>
          <cell r="AM444">
            <v>107</v>
          </cell>
        </row>
        <row r="445">
          <cell r="I445" t="str">
            <v>DSN</v>
          </cell>
          <cell r="J445"/>
          <cell r="K445"/>
          <cell r="L445"/>
          <cell r="M445"/>
          <cell r="N445">
            <v>19213</v>
          </cell>
          <cell r="O445"/>
          <cell r="P445"/>
          <cell r="Q445"/>
          <cell r="R445"/>
          <cell r="S445">
            <v>721439</v>
          </cell>
          <cell r="T445"/>
          <cell r="U445"/>
          <cell r="V445"/>
          <cell r="W445"/>
          <cell r="X445">
            <v>4396</v>
          </cell>
          <cell r="Y445"/>
          <cell r="Z445"/>
          <cell r="AA445"/>
          <cell r="AB445"/>
          <cell r="AC445">
            <v>29828</v>
          </cell>
          <cell r="AD445"/>
          <cell r="AE445"/>
          <cell r="AF445"/>
          <cell r="AG445"/>
          <cell r="AH445">
            <v>1502958</v>
          </cell>
          <cell r="AI445"/>
          <cell r="AJ445"/>
          <cell r="AK445"/>
          <cell r="AL445"/>
          <cell r="AM445">
            <v>7284</v>
          </cell>
        </row>
        <row r="446">
          <cell r="I446" t="str">
            <v>PZI</v>
          </cell>
          <cell r="J446"/>
          <cell r="K446"/>
          <cell r="L446"/>
          <cell r="M446"/>
          <cell r="N446">
            <v>3508</v>
          </cell>
          <cell r="O446"/>
          <cell r="P446"/>
          <cell r="Q446"/>
          <cell r="R446"/>
          <cell r="S446">
            <v>262827</v>
          </cell>
          <cell r="T446"/>
          <cell r="U446"/>
          <cell r="V446"/>
          <cell r="W446"/>
          <cell r="X446">
            <v>460</v>
          </cell>
          <cell r="Y446"/>
          <cell r="Z446"/>
          <cell r="AA446"/>
          <cell r="AB446"/>
          <cell r="AC446">
            <v>4534</v>
          </cell>
          <cell r="AD446"/>
          <cell r="AE446"/>
          <cell r="AF446"/>
          <cell r="AG446"/>
          <cell r="AH446">
            <v>336726</v>
          </cell>
          <cell r="AI446"/>
          <cell r="AJ446"/>
          <cell r="AK446"/>
          <cell r="AL446"/>
          <cell r="AM446">
            <v>1731</v>
          </cell>
        </row>
        <row r="447">
          <cell r="I447" t="str">
            <v>HUZ</v>
          </cell>
          <cell r="J447"/>
          <cell r="K447"/>
          <cell r="L447"/>
          <cell r="M447"/>
          <cell r="N447">
            <v>10951</v>
          </cell>
          <cell r="O447"/>
          <cell r="P447"/>
          <cell r="Q447"/>
          <cell r="R447"/>
          <cell r="S447">
            <v>1035008</v>
          </cell>
          <cell r="T447"/>
          <cell r="U447"/>
          <cell r="V447"/>
          <cell r="W447"/>
          <cell r="X447">
            <v>6905</v>
          </cell>
          <cell r="Y447"/>
          <cell r="Z447"/>
          <cell r="AA447"/>
          <cell r="AB447"/>
          <cell r="AC447">
            <v>18749</v>
          </cell>
          <cell r="AD447"/>
          <cell r="AE447"/>
          <cell r="AF447"/>
          <cell r="AG447"/>
          <cell r="AH447">
            <v>2008153</v>
          </cell>
          <cell r="AI447"/>
          <cell r="AJ447"/>
          <cell r="AK447"/>
          <cell r="AL447"/>
          <cell r="AM447">
            <v>8556</v>
          </cell>
        </row>
        <row r="448">
          <cell r="I448" t="str">
            <v>JIQ</v>
          </cell>
          <cell r="J448"/>
          <cell r="K448"/>
          <cell r="L448"/>
          <cell r="M448"/>
          <cell r="N448">
            <v>2098</v>
          </cell>
          <cell r="O448"/>
          <cell r="P448"/>
          <cell r="Q448"/>
          <cell r="R448"/>
          <cell r="S448">
            <v>127396</v>
          </cell>
          <cell r="T448"/>
          <cell r="U448"/>
          <cell r="V448"/>
          <cell r="W448"/>
          <cell r="X448">
            <v>48</v>
          </cell>
          <cell r="Y448"/>
          <cell r="Z448"/>
          <cell r="AA448"/>
          <cell r="AB448"/>
          <cell r="AC448">
            <v>4344</v>
          </cell>
          <cell r="AD448"/>
          <cell r="AE448"/>
          <cell r="AF448"/>
          <cell r="AG448"/>
          <cell r="AH448">
            <v>364059</v>
          </cell>
          <cell r="AI448"/>
          <cell r="AJ448"/>
          <cell r="AK448"/>
          <cell r="AL448"/>
          <cell r="AM448">
            <v>710</v>
          </cell>
        </row>
        <row r="449">
          <cell r="I449" t="str">
            <v>IQM</v>
          </cell>
          <cell r="J449"/>
          <cell r="K449"/>
          <cell r="L449"/>
          <cell r="M449"/>
          <cell r="N449">
            <v>1018</v>
          </cell>
          <cell r="O449"/>
          <cell r="P449"/>
          <cell r="Q449"/>
          <cell r="R449"/>
          <cell r="S449">
            <v>40284</v>
          </cell>
          <cell r="T449"/>
          <cell r="U449"/>
          <cell r="V449"/>
          <cell r="W449"/>
          <cell r="X449">
            <v>8</v>
          </cell>
          <cell r="Y449"/>
          <cell r="Z449"/>
          <cell r="AA449"/>
          <cell r="AB449"/>
          <cell r="AC449">
            <v>2148</v>
          </cell>
          <cell r="AD449"/>
          <cell r="AE449"/>
          <cell r="AF449"/>
          <cell r="AG449"/>
          <cell r="AH449">
            <v>129194</v>
          </cell>
          <cell r="AI449"/>
          <cell r="AJ449"/>
          <cell r="AK449"/>
          <cell r="AL449"/>
          <cell r="AM449">
            <v>29</v>
          </cell>
        </row>
        <row r="450">
          <cell r="I450" t="str">
            <v>HBQ</v>
          </cell>
          <cell r="J450"/>
          <cell r="K450"/>
          <cell r="L450"/>
          <cell r="M450"/>
          <cell r="N450">
            <v>46</v>
          </cell>
          <cell r="O450"/>
          <cell r="P450"/>
          <cell r="Q450"/>
          <cell r="R450"/>
          <cell r="S450">
            <v>1477</v>
          </cell>
          <cell r="T450"/>
          <cell r="U450"/>
          <cell r="V450"/>
          <cell r="W450"/>
          <cell r="X450">
            <v>0</v>
          </cell>
          <cell r="Y450"/>
          <cell r="Z450"/>
          <cell r="AA450"/>
          <cell r="AB450"/>
          <cell r="AC450">
            <v>172</v>
          </cell>
          <cell r="AD450"/>
          <cell r="AE450"/>
          <cell r="AF450"/>
          <cell r="AG450"/>
          <cell r="AH450">
            <v>3612</v>
          </cell>
          <cell r="AI450"/>
          <cell r="AJ450"/>
          <cell r="AK450"/>
          <cell r="AL450"/>
          <cell r="AM450">
            <v>41</v>
          </cell>
        </row>
        <row r="451">
          <cell r="I451" t="str">
            <v>TAO</v>
          </cell>
          <cell r="J451"/>
          <cell r="K451"/>
          <cell r="L451"/>
          <cell r="M451"/>
          <cell r="N451">
            <v>95922</v>
          </cell>
          <cell r="O451">
            <v>131287</v>
          </cell>
          <cell r="P451">
            <v>9314172</v>
          </cell>
          <cell r="Q451">
            <v>9445459</v>
          </cell>
          <cell r="R451">
            <v>274631</v>
          </cell>
          <cell r="S451">
            <v>9720090</v>
          </cell>
          <cell r="T451">
            <v>67477</v>
          </cell>
          <cell r="U451">
            <v>139179</v>
          </cell>
          <cell r="V451">
            <v>206656</v>
          </cell>
          <cell r="W451">
            <v>13380</v>
          </cell>
          <cell r="X451">
            <v>220036</v>
          </cell>
          <cell r="Y451"/>
          <cell r="Z451"/>
          <cell r="AA451"/>
          <cell r="AB451"/>
          <cell r="AC451">
            <v>139677</v>
          </cell>
          <cell r="AD451">
            <v>90970</v>
          </cell>
          <cell r="AE451">
            <v>15485763</v>
          </cell>
          <cell r="AF451">
            <v>15576733</v>
          </cell>
          <cell r="AG451">
            <v>455240</v>
          </cell>
          <cell r="AH451">
            <v>16031973</v>
          </cell>
          <cell r="AI451">
            <v>75061</v>
          </cell>
          <cell r="AJ451">
            <v>148453</v>
          </cell>
          <cell r="AK451">
            <v>223514</v>
          </cell>
          <cell r="AL451">
            <v>14089</v>
          </cell>
          <cell r="AM451">
            <v>237603</v>
          </cell>
        </row>
        <row r="452">
          <cell r="I452" t="str">
            <v>IQN</v>
          </cell>
          <cell r="J452"/>
          <cell r="K452"/>
          <cell r="L452"/>
          <cell r="M452"/>
          <cell r="N452">
            <v>28627</v>
          </cell>
          <cell r="O452"/>
          <cell r="P452"/>
          <cell r="Q452"/>
          <cell r="R452"/>
          <cell r="S452">
            <v>294222</v>
          </cell>
          <cell r="T452"/>
          <cell r="U452"/>
          <cell r="V452"/>
          <cell r="W452"/>
          <cell r="X452">
            <v>108</v>
          </cell>
          <cell r="Y452"/>
          <cell r="Z452"/>
          <cell r="AA452"/>
          <cell r="AB452"/>
          <cell r="AC452">
            <v>21849</v>
          </cell>
          <cell r="AD452"/>
          <cell r="AE452"/>
          <cell r="AF452"/>
          <cell r="AG452"/>
          <cell r="AH452">
            <v>400364</v>
          </cell>
          <cell r="AI452"/>
          <cell r="AJ452"/>
          <cell r="AK452"/>
          <cell r="AL452"/>
          <cell r="AM452">
            <v>250</v>
          </cell>
        </row>
        <row r="453">
          <cell r="I453" t="str">
            <v>BPE</v>
          </cell>
          <cell r="J453"/>
          <cell r="K453"/>
          <cell r="L453"/>
          <cell r="M453"/>
          <cell r="N453">
            <v>21454</v>
          </cell>
          <cell r="O453"/>
          <cell r="P453"/>
          <cell r="Q453"/>
          <cell r="R453"/>
          <cell r="S453">
            <v>108017</v>
          </cell>
          <cell r="T453"/>
          <cell r="U453"/>
          <cell r="V453"/>
          <cell r="W453"/>
          <cell r="X453">
            <v>76</v>
          </cell>
          <cell r="Y453"/>
          <cell r="Z453"/>
          <cell r="AA453"/>
          <cell r="AB453"/>
          <cell r="AC453">
            <v>8352</v>
          </cell>
          <cell r="AD453"/>
          <cell r="AE453"/>
          <cell r="AF453"/>
          <cell r="AG453"/>
          <cell r="AH453">
            <v>217642</v>
          </cell>
          <cell r="AI453"/>
          <cell r="AJ453"/>
          <cell r="AK453"/>
          <cell r="AL453"/>
          <cell r="AM453">
            <v>103</v>
          </cell>
        </row>
        <row r="454">
          <cell r="I454" t="str">
            <v>SHP</v>
          </cell>
          <cell r="J454"/>
          <cell r="K454"/>
          <cell r="L454"/>
          <cell r="M454"/>
          <cell r="N454">
            <v>0</v>
          </cell>
          <cell r="O454"/>
          <cell r="P454"/>
          <cell r="Q454"/>
          <cell r="R454"/>
          <cell r="S454">
            <v>0</v>
          </cell>
          <cell r="T454"/>
          <cell r="U454"/>
          <cell r="V454"/>
          <cell r="W454"/>
          <cell r="X454">
            <v>0</v>
          </cell>
          <cell r="Y454"/>
          <cell r="Z454"/>
          <cell r="AA454"/>
          <cell r="AB454"/>
          <cell r="AC454">
            <v>0</v>
          </cell>
          <cell r="AD454"/>
          <cell r="AE454"/>
          <cell r="AF454"/>
          <cell r="AG454"/>
          <cell r="AH454">
            <v>0</v>
          </cell>
          <cell r="AI454"/>
          <cell r="AJ454"/>
          <cell r="AK454"/>
          <cell r="AL454"/>
          <cell r="AM454">
            <v>0</v>
          </cell>
        </row>
        <row r="455">
          <cell r="I455" t="str">
            <v>BAR</v>
          </cell>
          <cell r="J455"/>
          <cell r="K455"/>
          <cell r="L455"/>
          <cell r="M455"/>
          <cell r="N455">
            <v>14509</v>
          </cell>
          <cell r="O455"/>
          <cell r="P455"/>
          <cell r="Q455"/>
          <cell r="R455"/>
          <cell r="S455">
            <v>447558</v>
          </cell>
          <cell r="T455"/>
          <cell r="U455"/>
          <cell r="V455"/>
          <cell r="W455"/>
          <cell r="X455">
            <v>1458</v>
          </cell>
          <cell r="Y455"/>
          <cell r="Z455"/>
          <cell r="AA455"/>
          <cell r="AB455"/>
          <cell r="AC455">
            <v>16952</v>
          </cell>
          <cell r="AD455"/>
          <cell r="AE455"/>
          <cell r="AF455"/>
          <cell r="AG455"/>
          <cell r="AH455">
            <v>702609</v>
          </cell>
          <cell r="AI455"/>
          <cell r="AJ455"/>
          <cell r="AK455"/>
          <cell r="AL455"/>
          <cell r="AM455">
            <v>1337</v>
          </cell>
        </row>
        <row r="456">
          <cell r="I456" t="str">
            <v>NDG</v>
          </cell>
          <cell r="J456"/>
          <cell r="K456"/>
          <cell r="L456"/>
          <cell r="M456"/>
          <cell r="N456">
            <v>2476</v>
          </cell>
          <cell r="O456"/>
          <cell r="P456"/>
          <cell r="Q456"/>
          <cell r="R456"/>
          <cell r="S456">
            <v>252451</v>
          </cell>
          <cell r="T456"/>
          <cell r="U456"/>
          <cell r="V456"/>
          <cell r="W456"/>
          <cell r="X456">
            <v>216</v>
          </cell>
          <cell r="Y456"/>
          <cell r="Z456"/>
          <cell r="AA456"/>
          <cell r="AB456"/>
          <cell r="AC456">
            <v>3692</v>
          </cell>
          <cell r="AD456"/>
          <cell r="AE456"/>
          <cell r="AF456"/>
          <cell r="AG456"/>
          <cell r="AH456">
            <v>390683</v>
          </cell>
          <cell r="AI456"/>
          <cell r="AJ456"/>
          <cell r="AK456"/>
          <cell r="AL456"/>
          <cell r="AM456">
            <v>702</v>
          </cell>
        </row>
        <row r="457">
          <cell r="I457" t="str">
            <v>JJN</v>
          </cell>
          <cell r="J457"/>
          <cell r="K457"/>
          <cell r="L457"/>
          <cell r="M457"/>
          <cell r="N457">
            <v>35433</v>
          </cell>
          <cell r="O457"/>
          <cell r="P457"/>
          <cell r="Q457"/>
          <cell r="R457"/>
          <cell r="S457">
            <v>3708328</v>
          </cell>
          <cell r="T457"/>
          <cell r="U457"/>
          <cell r="V457"/>
          <cell r="W457"/>
          <cell r="X457">
            <v>56423</v>
          </cell>
          <cell r="Y457"/>
          <cell r="Z457"/>
          <cell r="AA457"/>
          <cell r="AB457"/>
          <cell r="AC457">
            <v>52347</v>
          </cell>
          <cell r="AD457"/>
          <cell r="AE457"/>
          <cell r="AF457"/>
          <cell r="AG457"/>
          <cell r="AH457">
            <v>5984109</v>
          </cell>
          <cell r="AI457"/>
          <cell r="AJ457"/>
          <cell r="AK457"/>
          <cell r="AL457"/>
          <cell r="AM457">
            <v>73186</v>
          </cell>
        </row>
        <row r="458">
          <cell r="I458" t="str">
            <v>JUZ</v>
          </cell>
          <cell r="J458"/>
          <cell r="K458"/>
          <cell r="L458"/>
          <cell r="M458"/>
          <cell r="N458">
            <v>5898</v>
          </cell>
          <cell r="O458"/>
          <cell r="P458"/>
          <cell r="Q458"/>
          <cell r="R458"/>
          <cell r="S458">
            <v>316570</v>
          </cell>
          <cell r="T458"/>
          <cell r="U458"/>
          <cell r="V458"/>
          <cell r="W458"/>
          <cell r="X458">
            <v>732</v>
          </cell>
          <cell r="Y458"/>
          <cell r="Z458"/>
          <cell r="AA458"/>
          <cell r="AB458"/>
          <cell r="AC458">
            <v>6308</v>
          </cell>
          <cell r="AD458"/>
          <cell r="AE458"/>
          <cell r="AF458"/>
          <cell r="AG458"/>
          <cell r="AH458">
            <v>470235</v>
          </cell>
          <cell r="AI458"/>
          <cell r="AJ458"/>
          <cell r="AK458"/>
          <cell r="AL458"/>
          <cell r="AM458">
            <v>1004</v>
          </cell>
        </row>
        <row r="459">
          <cell r="I459" t="str">
            <v>RKZ</v>
          </cell>
          <cell r="J459"/>
          <cell r="K459"/>
          <cell r="L459"/>
          <cell r="M459"/>
          <cell r="N459">
            <v>1239</v>
          </cell>
          <cell r="O459"/>
          <cell r="P459"/>
          <cell r="Q459"/>
          <cell r="R459"/>
          <cell r="S459">
            <v>90783</v>
          </cell>
          <cell r="T459"/>
          <cell r="U459"/>
          <cell r="V459"/>
          <cell r="W459"/>
          <cell r="X459">
            <v>342</v>
          </cell>
          <cell r="Y459"/>
          <cell r="Z459"/>
          <cell r="AA459"/>
          <cell r="AB459"/>
          <cell r="AC459">
            <v>1804</v>
          </cell>
          <cell r="AD459"/>
          <cell r="AE459"/>
          <cell r="AF459"/>
          <cell r="AG459"/>
          <cell r="AH459">
            <v>144870</v>
          </cell>
          <cell r="AI459"/>
          <cell r="AJ459"/>
          <cell r="AK459"/>
          <cell r="AL459"/>
          <cell r="AM459">
            <v>529</v>
          </cell>
        </row>
        <row r="460">
          <cell r="I460" t="str">
            <v>RIZ</v>
          </cell>
          <cell r="J460"/>
          <cell r="K460"/>
          <cell r="L460"/>
          <cell r="M460"/>
          <cell r="N460">
            <v>124039</v>
          </cell>
          <cell r="O460"/>
          <cell r="P460"/>
          <cell r="Q460"/>
          <cell r="R460"/>
          <cell r="S460">
            <v>430605</v>
          </cell>
          <cell r="T460"/>
          <cell r="U460"/>
          <cell r="V460"/>
          <cell r="W460"/>
          <cell r="X460">
            <v>1052</v>
          </cell>
          <cell r="Y460"/>
          <cell r="Z460"/>
          <cell r="AA460"/>
          <cell r="AB460"/>
          <cell r="AC460">
            <v>100106</v>
          </cell>
          <cell r="AD460"/>
          <cell r="AE460"/>
          <cell r="AF460"/>
          <cell r="AG460"/>
          <cell r="AH460">
            <v>642650</v>
          </cell>
          <cell r="AI460"/>
          <cell r="AJ460"/>
          <cell r="AK460"/>
          <cell r="AL460"/>
          <cell r="AM460">
            <v>1392</v>
          </cell>
        </row>
        <row r="461">
          <cell r="I461" t="str">
            <v>RQA</v>
          </cell>
          <cell r="J461"/>
          <cell r="K461"/>
          <cell r="L461"/>
          <cell r="M461"/>
          <cell r="N461">
            <v>896</v>
          </cell>
          <cell r="O461"/>
          <cell r="P461"/>
          <cell r="Q461"/>
          <cell r="R461"/>
          <cell r="S461">
            <v>29649</v>
          </cell>
          <cell r="T461"/>
          <cell r="U461"/>
          <cell r="V461"/>
          <cell r="W461"/>
          <cell r="X461">
            <v>3</v>
          </cell>
          <cell r="Y461"/>
          <cell r="Z461"/>
          <cell r="AA461"/>
          <cell r="AB461"/>
          <cell r="AC461">
            <v>2480</v>
          </cell>
          <cell r="AD461"/>
          <cell r="AE461"/>
          <cell r="AF461"/>
          <cell r="AG461"/>
          <cell r="AH461">
            <v>145943</v>
          </cell>
          <cell r="AI461"/>
          <cell r="AJ461"/>
          <cell r="AK461"/>
          <cell r="AL461"/>
          <cell r="AM461">
            <v>13</v>
          </cell>
        </row>
        <row r="462">
          <cell r="I462" t="str">
            <v>SQJ</v>
          </cell>
          <cell r="J462"/>
          <cell r="K462"/>
          <cell r="L462"/>
          <cell r="M462"/>
          <cell r="N462">
            <v>4148</v>
          </cell>
          <cell r="O462"/>
          <cell r="P462"/>
          <cell r="Q462"/>
          <cell r="R462"/>
          <cell r="S462">
            <v>116855</v>
          </cell>
          <cell r="T462"/>
          <cell r="U462"/>
          <cell r="V462"/>
          <cell r="W462"/>
          <cell r="X462">
            <v>318</v>
          </cell>
          <cell r="Y462"/>
          <cell r="Z462"/>
          <cell r="AA462"/>
          <cell r="AB462"/>
          <cell r="AC462">
            <v>4396</v>
          </cell>
          <cell r="AD462"/>
          <cell r="AE462"/>
          <cell r="AF462"/>
          <cell r="AG462"/>
          <cell r="AH462">
            <v>273777</v>
          </cell>
          <cell r="AI462"/>
          <cell r="AJ462"/>
          <cell r="AK462"/>
          <cell r="AL462"/>
          <cell r="AM462">
            <v>770</v>
          </cell>
        </row>
        <row r="463">
          <cell r="I463" t="str">
            <v>XYI</v>
          </cell>
          <cell r="J463"/>
          <cell r="K463"/>
          <cell r="L463"/>
          <cell r="M463"/>
          <cell r="N463">
            <v>607</v>
          </cell>
          <cell r="O463"/>
          <cell r="P463"/>
          <cell r="Q463"/>
          <cell r="R463"/>
          <cell r="S463">
            <v>28745</v>
          </cell>
          <cell r="T463"/>
          <cell r="U463"/>
          <cell r="V463"/>
          <cell r="W463"/>
          <cell r="X463">
            <v>228</v>
          </cell>
          <cell r="Y463"/>
          <cell r="Z463"/>
          <cell r="AA463"/>
          <cell r="AB463"/>
          <cell r="AC463">
            <v>523</v>
          </cell>
          <cell r="AD463"/>
          <cell r="AE463"/>
          <cell r="AF463"/>
          <cell r="AG463"/>
          <cell r="AH463">
            <v>36405</v>
          </cell>
          <cell r="AI463"/>
          <cell r="AJ463"/>
          <cell r="AK463"/>
          <cell r="AL463"/>
          <cell r="AM463">
            <v>200</v>
          </cell>
        </row>
        <row r="464">
          <cell r="I464" t="str">
            <v>SYX</v>
          </cell>
          <cell r="J464">
            <v>73944</v>
          </cell>
          <cell r="K464"/>
          <cell r="L464">
            <v>73944</v>
          </cell>
          <cell r="M464"/>
          <cell r="N464">
            <v>73944</v>
          </cell>
          <cell r="O464">
            <v>0</v>
          </cell>
          <cell r="P464">
            <v>9514348</v>
          </cell>
          <cell r="Q464">
            <v>9514348</v>
          </cell>
          <cell r="R464">
            <v>0</v>
          </cell>
          <cell r="S464">
            <v>9514348</v>
          </cell>
          <cell r="T464">
            <v>0</v>
          </cell>
          <cell r="U464">
            <v>60490</v>
          </cell>
          <cell r="V464">
            <v>60490</v>
          </cell>
          <cell r="W464">
            <v>2803</v>
          </cell>
          <cell r="X464">
            <v>63293</v>
          </cell>
          <cell r="Y464">
            <v>113839</v>
          </cell>
          <cell r="Z464"/>
          <cell r="AA464">
            <v>113839</v>
          </cell>
          <cell r="AB464"/>
          <cell r="AC464">
            <v>113839</v>
          </cell>
          <cell r="AD464">
            <v>185</v>
          </cell>
          <cell r="AE464">
            <v>16629765</v>
          </cell>
          <cell r="AF464">
            <v>16629950</v>
          </cell>
          <cell r="AG464">
            <v>0</v>
          </cell>
          <cell r="AH464">
            <v>16629950</v>
          </cell>
          <cell r="AI464">
            <v>24</v>
          </cell>
          <cell r="AJ464">
            <v>99081</v>
          </cell>
          <cell r="AK464">
            <v>99105</v>
          </cell>
          <cell r="AL464">
            <v>4787</v>
          </cell>
          <cell r="AM464">
            <v>103892</v>
          </cell>
        </row>
        <row r="465">
          <cell r="I465" t="str">
            <v>QSZ</v>
          </cell>
          <cell r="J465"/>
          <cell r="K465"/>
          <cell r="L465"/>
          <cell r="M465"/>
          <cell r="N465">
            <v>1834</v>
          </cell>
          <cell r="O465"/>
          <cell r="P465"/>
          <cell r="Q465"/>
          <cell r="R465"/>
          <cell r="S465">
            <v>109900</v>
          </cell>
          <cell r="T465"/>
          <cell r="U465"/>
          <cell r="V465"/>
          <cell r="W465"/>
          <cell r="X465">
            <v>932</v>
          </cell>
          <cell r="Y465"/>
          <cell r="Z465"/>
          <cell r="AA465"/>
          <cell r="AB465"/>
          <cell r="AC465">
            <v>4420</v>
          </cell>
          <cell r="AD465"/>
          <cell r="AE465"/>
          <cell r="AF465"/>
          <cell r="AG465"/>
          <cell r="AH465">
            <v>277259</v>
          </cell>
          <cell r="AI465"/>
          <cell r="AJ465"/>
          <cell r="AK465"/>
          <cell r="AL465"/>
          <cell r="AM465">
            <v>1379</v>
          </cell>
        </row>
        <row r="466">
          <cell r="I466" t="str">
            <v>PVG</v>
          </cell>
          <cell r="J466">
            <v>127891</v>
          </cell>
          <cell r="K466">
            <v>72378</v>
          </cell>
          <cell r="L466">
            <v>200269</v>
          </cell>
          <cell r="M466">
            <v>4109</v>
          </cell>
          <cell r="N466">
            <v>204378</v>
          </cell>
          <cell r="O466">
            <v>1344424</v>
          </cell>
          <cell r="P466">
            <v>12826972</v>
          </cell>
          <cell r="Q466">
            <v>14171396</v>
          </cell>
          <cell r="R466">
            <v>6990</v>
          </cell>
          <cell r="S466">
            <v>14178386</v>
          </cell>
          <cell r="T466">
            <v>2568355</v>
          </cell>
          <cell r="U466">
            <v>511650</v>
          </cell>
          <cell r="V466">
            <v>3080005</v>
          </cell>
          <cell r="W466">
            <v>37210</v>
          </cell>
          <cell r="X466">
            <v>3117216</v>
          </cell>
          <cell r="Y466">
            <v>261168</v>
          </cell>
          <cell r="Z466">
            <v>84103</v>
          </cell>
          <cell r="AA466">
            <v>345271</v>
          </cell>
          <cell r="AB466">
            <v>4253</v>
          </cell>
          <cell r="AC466">
            <v>349524</v>
          </cell>
          <cell r="AD466">
            <v>819853</v>
          </cell>
          <cell r="AE466">
            <v>31356543</v>
          </cell>
          <cell r="AF466">
            <v>32176396</v>
          </cell>
          <cell r="AG466">
            <v>30418</v>
          </cell>
          <cell r="AH466">
            <v>32206814</v>
          </cell>
          <cell r="AI466">
            <v>3245548</v>
          </cell>
          <cell r="AJ466">
            <v>696869</v>
          </cell>
          <cell r="AK466">
            <v>3942417</v>
          </cell>
          <cell r="AL466">
            <v>40200</v>
          </cell>
          <cell r="AM466">
            <v>3982616</v>
          </cell>
        </row>
        <row r="467">
          <cell r="I467" t="str">
            <v>SHA</v>
          </cell>
          <cell r="J467">
            <v>120605</v>
          </cell>
          <cell r="K467">
            <v>0</v>
          </cell>
          <cell r="L467">
            <v>120605</v>
          </cell>
          <cell r="M467">
            <v>2063</v>
          </cell>
          <cell r="N467">
            <v>122668</v>
          </cell>
          <cell r="O467">
            <v>0</v>
          </cell>
          <cell r="P467">
            <v>14707325</v>
          </cell>
          <cell r="Q467">
            <v>14707325</v>
          </cell>
          <cell r="R467">
            <v>4263</v>
          </cell>
          <cell r="S467">
            <v>14711588</v>
          </cell>
          <cell r="T467">
            <v>0</v>
          </cell>
          <cell r="U467">
            <v>176011</v>
          </cell>
          <cell r="V467">
            <v>176011</v>
          </cell>
          <cell r="W467">
            <v>8528</v>
          </cell>
          <cell r="X467">
            <v>184538</v>
          </cell>
          <cell r="Y467">
            <v>229424</v>
          </cell>
          <cell r="Z467">
            <v>0</v>
          </cell>
          <cell r="AA467">
            <v>229424</v>
          </cell>
          <cell r="AB467">
            <v>1837</v>
          </cell>
          <cell r="AC467">
            <v>231261</v>
          </cell>
          <cell r="AD467">
            <v>0</v>
          </cell>
          <cell r="AE467">
            <v>33200306</v>
          </cell>
          <cell r="AF467">
            <v>33200306</v>
          </cell>
          <cell r="AG467">
            <v>7031</v>
          </cell>
          <cell r="AH467">
            <v>33207337</v>
          </cell>
          <cell r="AI467">
            <v>0</v>
          </cell>
          <cell r="AJ467">
            <v>369510</v>
          </cell>
          <cell r="AK467">
            <v>369510</v>
          </cell>
          <cell r="AL467">
            <v>13896</v>
          </cell>
          <cell r="AM467">
            <v>383406</v>
          </cell>
        </row>
        <row r="468">
          <cell r="I468" t="str">
            <v>SQD</v>
          </cell>
          <cell r="J468"/>
          <cell r="K468"/>
          <cell r="L468"/>
          <cell r="M468"/>
          <cell r="N468">
            <v>3913</v>
          </cell>
          <cell r="O468"/>
          <cell r="P468"/>
          <cell r="Q468"/>
          <cell r="R468"/>
          <cell r="S468">
            <v>223055</v>
          </cell>
          <cell r="T468"/>
          <cell r="U468"/>
          <cell r="V468"/>
          <cell r="W468"/>
          <cell r="X468">
            <v>139</v>
          </cell>
          <cell r="Y468"/>
          <cell r="Z468"/>
          <cell r="AA468"/>
          <cell r="AB468"/>
          <cell r="AC468">
            <v>5141</v>
          </cell>
          <cell r="AD468"/>
          <cell r="AE468"/>
          <cell r="AF468"/>
          <cell r="AG468"/>
          <cell r="AH468">
            <v>350201</v>
          </cell>
          <cell r="AI468"/>
          <cell r="AJ468"/>
          <cell r="AK468"/>
          <cell r="AL468"/>
          <cell r="AM468">
            <v>145</v>
          </cell>
        </row>
        <row r="469">
          <cell r="I469" t="str">
            <v>LGZ</v>
          </cell>
          <cell r="J469"/>
          <cell r="K469"/>
          <cell r="L469"/>
          <cell r="M469"/>
          <cell r="N469">
            <v>2</v>
          </cell>
          <cell r="O469"/>
          <cell r="P469"/>
          <cell r="Q469"/>
          <cell r="R469"/>
          <cell r="S469">
            <v>64</v>
          </cell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</row>
        <row r="470">
          <cell r="I470" t="str">
            <v>HSC</v>
          </cell>
          <cell r="J470"/>
          <cell r="K470"/>
          <cell r="L470"/>
          <cell r="M470"/>
          <cell r="N470">
            <v>1944</v>
          </cell>
          <cell r="O470"/>
          <cell r="P470"/>
          <cell r="Q470"/>
          <cell r="R470"/>
          <cell r="S470">
            <v>102348</v>
          </cell>
          <cell r="T470"/>
          <cell r="U470"/>
          <cell r="V470"/>
          <cell r="W470"/>
          <cell r="X470">
            <v>45</v>
          </cell>
          <cell r="Y470"/>
          <cell r="Z470"/>
          <cell r="AA470"/>
          <cell r="AB470"/>
          <cell r="AC470">
            <v>148</v>
          </cell>
          <cell r="AD470"/>
          <cell r="AE470"/>
          <cell r="AF470"/>
          <cell r="AG470"/>
          <cell r="AH470">
            <v>9423</v>
          </cell>
          <cell r="AI470"/>
          <cell r="AJ470"/>
          <cell r="AK470"/>
          <cell r="AL470"/>
          <cell r="AM470">
            <v>0</v>
          </cell>
        </row>
        <row r="471">
          <cell r="I471" t="str">
            <v>WGN</v>
          </cell>
          <cell r="J471"/>
          <cell r="K471"/>
          <cell r="L471"/>
          <cell r="M471"/>
          <cell r="N471">
            <v>1679</v>
          </cell>
          <cell r="O471"/>
          <cell r="P471"/>
          <cell r="Q471"/>
          <cell r="R471"/>
          <cell r="S471">
            <v>59571</v>
          </cell>
          <cell r="T471"/>
          <cell r="U471"/>
          <cell r="V471"/>
          <cell r="W471"/>
          <cell r="X471">
            <v>0</v>
          </cell>
          <cell r="Y471"/>
          <cell r="Z471"/>
          <cell r="AA471"/>
          <cell r="AB471"/>
          <cell r="AC471">
            <v>4250</v>
          </cell>
          <cell r="AD471"/>
          <cell r="AE471"/>
          <cell r="AF471"/>
          <cell r="AG471"/>
          <cell r="AH471">
            <v>302563</v>
          </cell>
          <cell r="AI471"/>
          <cell r="AJ471"/>
          <cell r="AK471"/>
          <cell r="AL471"/>
          <cell r="AM471">
            <v>4</v>
          </cell>
        </row>
        <row r="472">
          <cell r="I472" t="str">
            <v>HPG</v>
          </cell>
          <cell r="J472">
            <v>298</v>
          </cell>
          <cell r="K472"/>
          <cell r="L472">
            <v>298</v>
          </cell>
          <cell r="M472"/>
          <cell r="N472">
            <v>298</v>
          </cell>
          <cell r="O472"/>
          <cell r="P472">
            <v>8804</v>
          </cell>
          <cell r="Q472">
            <v>8804</v>
          </cell>
          <cell r="R472"/>
          <cell r="S472">
            <v>8804</v>
          </cell>
          <cell r="T472"/>
          <cell r="U472"/>
          <cell r="V472"/>
          <cell r="W472"/>
          <cell r="X472">
            <v>0</v>
          </cell>
          <cell r="Y472">
            <v>688</v>
          </cell>
          <cell r="Z472"/>
          <cell r="AA472">
            <v>688</v>
          </cell>
          <cell r="AB472"/>
          <cell r="AC472">
            <v>688</v>
          </cell>
          <cell r="AD472"/>
          <cell r="AE472">
            <v>20263</v>
          </cell>
          <cell r="AF472">
            <v>20263</v>
          </cell>
          <cell r="AG472"/>
          <cell r="AH472">
            <v>20263</v>
          </cell>
          <cell r="AI472"/>
          <cell r="AJ472"/>
          <cell r="AK472"/>
          <cell r="AL472"/>
          <cell r="AM472">
            <v>0</v>
          </cell>
        </row>
        <row r="473">
          <cell r="I473" t="str">
            <v>SHE</v>
          </cell>
          <cell r="J473">
            <v>82000</v>
          </cell>
          <cell r="K473">
            <v>2394</v>
          </cell>
          <cell r="L473">
            <v>84394</v>
          </cell>
          <cell r="M473"/>
          <cell r="N473">
            <v>84394</v>
          </cell>
          <cell r="O473">
            <v>50913</v>
          </cell>
          <cell r="P473">
            <v>9336368</v>
          </cell>
          <cell r="Q473">
            <v>9387281</v>
          </cell>
          <cell r="R473"/>
          <cell r="S473">
            <v>9387281</v>
          </cell>
          <cell r="T473">
            <v>3405</v>
          </cell>
          <cell r="U473">
            <v>122910</v>
          </cell>
          <cell r="V473">
            <v>126315</v>
          </cell>
          <cell r="W473">
            <v>6234</v>
          </cell>
          <cell r="X473">
            <v>132549</v>
          </cell>
          <cell r="Y473">
            <v>109030</v>
          </cell>
          <cell r="Z473">
            <v>2722</v>
          </cell>
          <cell r="AA473">
            <v>111752</v>
          </cell>
          <cell r="AB473"/>
          <cell r="AC473">
            <v>111752</v>
          </cell>
          <cell r="AD473">
            <v>66552</v>
          </cell>
          <cell r="AE473">
            <v>13857332</v>
          </cell>
          <cell r="AF473">
            <v>13923884</v>
          </cell>
          <cell r="AG473"/>
          <cell r="AH473">
            <v>13923884</v>
          </cell>
          <cell r="AI473">
            <v>12999</v>
          </cell>
          <cell r="AJ473">
            <v>151164</v>
          </cell>
          <cell r="AK473">
            <v>164162</v>
          </cell>
          <cell r="AL473">
            <v>9709</v>
          </cell>
          <cell r="AM473">
            <v>173871</v>
          </cell>
        </row>
        <row r="474">
          <cell r="I474" t="str">
            <v>SZX</v>
          </cell>
          <cell r="J474"/>
          <cell r="K474"/>
          <cell r="L474">
            <v>231994</v>
          </cell>
          <cell r="M474">
            <v>3695</v>
          </cell>
          <cell r="N474">
            <v>235689</v>
          </cell>
          <cell r="O474">
            <v>152980</v>
          </cell>
          <cell r="P474">
            <v>21410457</v>
          </cell>
          <cell r="Q474">
            <v>21563437</v>
          </cell>
          <cell r="R474"/>
          <cell r="S474">
            <v>21563437</v>
          </cell>
          <cell r="T474">
            <v>716927</v>
          </cell>
          <cell r="U474">
            <v>790032</v>
          </cell>
          <cell r="V474">
            <v>1506959</v>
          </cell>
          <cell r="W474"/>
          <cell r="X474">
            <v>1506959</v>
          </cell>
          <cell r="Y474"/>
          <cell r="Z474"/>
          <cell r="AA474">
            <v>312798</v>
          </cell>
          <cell r="AB474">
            <v>5057</v>
          </cell>
          <cell r="AC474">
            <v>317855</v>
          </cell>
          <cell r="AD474">
            <v>92625</v>
          </cell>
          <cell r="AE474">
            <v>36265560</v>
          </cell>
          <cell r="AF474">
            <v>36358185</v>
          </cell>
          <cell r="AG474"/>
          <cell r="AH474">
            <v>36358185</v>
          </cell>
          <cell r="AI474">
            <v>596425</v>
          </cell>
          <cell r="AJ474">
            <v>971851</v>
          </cell>
          <cell r="AK474">
            <v>1568276</v>
          </cell>
          <cell r="AL474"/>
          <cell r="AM474">
            <v>1568276</v>
          </cell>
        </row>
        <row r="475">
          <cell r="I475" t="str">
            <v>SHF</v>
          </cell>
          <cell r="J475"/>
          <cell r="K475"/>
          <cell r="L475"/>
          <cell r="M475"/>
          <cell r="N475">
            <v>22042</v>
          </cell>
          <cell r="O475"/>
          <cell r="P475"/>
          <cell r="Q475"/>
          <cell r="R475"/>
          <cell r="S475">
            <v>137222</v>
          </cell>
          <cell r="T475"/>
          <cell r="U475"/>
          <cell r="V475"/>
          <cell r="W475"/>
          <cell r="X475">
            <v>81</v>
          </cell>
          <cell r="Y475"/>
          <cell r="Z475"/>
          <cell r="AA475"/>
          <cell r="AB475"/>
          <cell r="AC475">
            <v>33078</v>
          </cell>
          <cell r="AD475"/>
          <cell r="AE475"/>
          <cell r="AF475"/>
          <cell r="AG475"/>
          <cell r="AH475">
            <v>187249</v>
          </cell>
          <cell r="AI475"/>
          <cell r="AJ475"/>
          <cell r="AK475"/>
          <cell r="AL475"/>
          <cell r="AM475">
            <v>102</v>
          </cell>
        </row>
        <row r="476">
          <cell r="I476" t="str">
            <v>SJW</v>
          </cell>
          <cell r="J476">
            <v>46724</v>
          </cell>
          <cell r="K476">
            <v>1523</v>
          </cell>
          <cell r="L476">
            <v>48247</v>
          </cell>
          <cell r="M476">
            <v>5087</v>
          </cell>
          <cell r="N476">
            <v>53334</v>
          </cell>
          <cell r="O476">
            <v>658</v>
          </cell>
          <cell r="P476">
            <v>5296158</v>
          </cell>
          <cell r="Q476">
            <v>5296816</v>
          </cell>
          <cell r="R476">
            <v>265947</v>
          </cell>
          <cell r="S476">
            <v>5562763</v>
          </cell>
          <cell r="T476">
            <v>921</v>
          </cell>
          <cell r="U476">
            <v>33318</v>
          </cell>
          <cell r="V476">
            <v>34239</v>
          </cell>
          <cell r="W476">
            <v>9206</v>
          </cell>
          <cell r="X476">
            <v>43445</v>
          </cell>
          <cell r="Y476">
            <v>50236</v>
          </cell>
          <cell r="Z476">
            <v>1051</v>
          </cell>
          <cell r="AA476">
            <v>51287</v>
          </cell>
          <cell r="AB476">
            <v>2318</v>
          </cell>
          <cell r="AC476">
            <v>53605</v>
          </cell>
          <cell r="AD476">
            <v>682</v>
          </cell>
          <cell r="AE476">
            <v>6131448</v>
          </cell>
          <cell r="AF476">
            <v>6132130</v>
          </cell>
          <cell r="AG476">
            <v>318953</v>
          </cell>
          <cell r="AH476">
            <v>6451083</v>
          </cell>
          <cell r="AI476">
            <v>326</v>
          </cell>
          <cell r="AJ476">
            <v>28576</v>
          </cell>
          <cell r="AK476">
            <v>28902</v>
          </cell>
          <cell r="AL476">
            <v>4397</v>
          </cell>
          <cell r="AM476">
            <v>33299</v>
          </cell>
        </row>
        <row r="477">
          <cell r="I477" t="str">
            <v>WDS</v>
          </cell>
          <cell r="J477"/>
          <cell r="K477"/>
          <cell r="L477"/>
          <cell r="M477"/>
          <cell r="N477">
            <v>6694</v>
          </cell>
          <cell r="O477"/>
          <cell r="P477"/>
          <cell r="Q477"/>
          <cell r="R477"/>
          <cell r="S477">
            <v>443876</v>
          </cell>
          <cell r="T477"/>
          <cell r="U477"/>
          <cell r="V477"/>
          <cell r="W477"/>
          <cell r="X477">
            <v>1117</v>
          </cell>
          <cell r="Y477"/>
          <cell r="Z477"/>
          <cell r="AA477"/>
          <cell r="AB477"/>
          <cell r="AC477">
            <v>13930</v>
          </cell>
          <cell r="AD477"/>
          <cell r="AE477"/>
          <cell r="AF477"/>
          <cell r="AG477"/>
          <cell r="AH477">
            <v>1132398</v>
          </cell>
          <cell r="AI477"/>
          <cell r="AJ477"/>
          <cell r="AK477"/>
          <cell r="AL477"/>
          <cell r="AM477">
            <v>1508</v>
          </cell>
        </row>
        <row r="478">
          <cell r="I478" t="str">
            <v>SYM</v>
          </cell>
          <cell r="J478">
            <v>1452</v>
          </cell>
          <cell r="K478"/>
          <cell r="L478">
            <v>1452</v>
          </cell>
          <cell r="M478">
            <v>325</v>
          </cell>
          <cell r="N478">
            <v>1777</v>
          </cell>
          <cell r="O478"/>
          <cell r="P478">
            <v>87348</v>
          </cell>
          <cell r="Q478">
            <v>87348</v>
          </cell>
          <cell r="R478">
            <v>6611</v>
          </cell>
          <cell r="S478">
            <v>93959</v>
          </cell>
          <cell r="T478"/>
          <cell r="U478">
            <v>277</v>
          </cell>
          <cell r="V478">
            <v>277</v>
          </cell>
          <cell r="W478">
            <v>0</v>
          </cell>
          <cell r="X478">
            <v>277</v>
          </cell>
          <cell r="Y478">
            <v>7817</v>
          </cell>
          <cell r="Z478"/>
          <cell r="AA478">
            <v>7817</v>
          </cell>
          <cell r="AB478">
            <v>494</v>
          </cell>
          <cell r="AC478">
            <v>8311</v>
          </cell>
          <cell r="AD478"/>
          <cell r="AE478">
            <v>569774</v>
          </cell>
          <cell r="AF478">
            <v>569774</v>
          </cell>
          <cell r="AG478">
            <v>7366</v>
          </cell>
          <cell r="AH478">
            <v>577140</v>
          </cell>
          <cell r="AI478"/>
          <cell r="AJ478">
            <v>1174</v>
          </cell>
          <cell r="AK478">
            <v>1174</v>
          </cell>
          <cell r="AL478">
            <v>49</v>
          </cell>
          <cell r="AM478">
            <v>1223</v>
          </cell>
        </row>
        <row r="479">
          <cell r="I479" t="str">
            <v>YSQ</v>
          </cell>
          <cell r="J479"/>
          <cell r="K479"/>
          <cell r="L479"/>
          <cell r="M479"/>
          <cell r="N479">
            <v>84196</v>
          </cell>
          <cell r="O479"/>
          <cell r="P479"/>
          <cell r="Q479"/>
          <cell r="R479"/>
          <cell r="S479">
            <v>41981</v>
          </cell>
          <cell r="T479"/>
          <cell r="U479"/>
          <cell r="V479"/>
          <cell r="W479"/>
          <cell r="X479">
            <v>1</v>
          </cell>
          <cell r="Y479"/>
          <cell r="Z479"/>
          <cell r="AA479"/>
          <cell r="AB479"/>
          <cell r="AC479">
            <v>81189</v>
          </cell>
          <cell r="AD479"/>
          <cell r="AE479"/>
          <cell r="AF479"/>
          <cell r="AG479"/>
          <cell r="AH479">
            <v>52829</v>
          </cell>
          <cell r="AI479"/>
          <cell r="AJ479"/>
          <cell r="AK479"/>
          <cell r="AL479"/>
          <cell r="AM479">
            <v>2</v>
          </cell>
        </row>
        <row r="480">
          <cell r="I480" t="str">
            <v>TCG</v>
          </cell>
          <cell r="J480"/>
          <cell r="K480"/>
          <cell r="L480"/>
          <cell r="M480"/>
          <cell r="N480">
            <v>32916</v>
          </cell>
          <cell r="O480"/>
          <cell r="P480"/>
          <cell r="Q480"/>
          <cell r="R480"/>
          <cell r="S480">
            <v>101844</v>
          </cell>
          <cell r="T480"/>
          <cell r="U480"/>
          <cell r="V480"/>
          <cell r="W480"/>
          <cell r="X480">
            <v>12</v>
          </cell>
          <cell r="Y480"/>
          <cell r="Z480"/>
          <cell r="AA480"/>
          <cell r="AB480"/>
          <cell r="AC480">
            <v>4869</v>
          </cell>
          <cell r="AD480"/>
          <cell r="AE480"/>
          <cell r="AF480"/>
          <cell r="AG480"/>
          <cell r="AH480">
            <v>160886</v>
          </cell>
          <cell r="AI480"/>
          <cell r="AJ480"/>
          <cell r="AK480"/>
          <cell r="AL480"/>
          <cell r="AM480">
            <v>9</v>
          </cell>
        </row>
        <row r="481">
          <cell r="I481" t="str">
            <v>TYN</v>
          </cell>
          <cell r="J481"/>
          <cell r="K481"/>
          <cell r="L481"/>
          <cell r="M481"/>
          <cell r="N481">
            <v>54958</v>
          </cell>
          <cell r="O481"/>
          <cell r="P481"/>
          <cell r="Q481"/>
          <cell r="R481"/>
          <cell r="S481">
            <v>5526997</v>
          </cell>
          <cell r="T481"/>
          <cell r="U481"/>
          <cell r="V481"/>
          <cell r="W481"/>
          <cell r="X481">
            <v>40068</v>
          </cell>
          <cell r="Y481"/>
          <cell r="Z481"/>
          <cell r="AA481"/>
          <cell r="AB481"/>
          <cell r="AC481">
            <v>88951</v>
          </cell>
          <cell r="AD481"/>
          <cell r="AE481"/>
          <cell r="AF481"/>
          <cell r="AG481"/>
          <cell r="AH481">
            <v>9995334</v>
          </cell>
          <cell r="AI481"/>
          <cell r="AJ481"/>
          <cell r="AK481"/>
          <cell r="AL481"/>
          <cell r="AM481">
            <v>55647</v>
          </cell>
        </row>
        <row r="482">
          <cell r="I482" t="str">
            <v>HYN</v>
          </cell>
          <cell r="J482"/>
          <cell r="K482"/>
          <cell r="L482"/>
          <cell r="M482"/>
          <cell r="N482">
            <v>8917</v>
          </cell>
          <cell r="O482"/>
          <cell r="P482"/>
          <cell r="Q482"/>
          <cell r="R482"/>
          <cell r="S482">
            <v>927298</v>
          </cell>
          <cell r="T482"/>
          <cell r="U482"/>
          <cell r="V482"/>
          <cell r="W482"/>
          <cell r="X482">
            <v>8275</v>
          </cell>
          <cell r="Y482"/>
          <cell r="Z482"/>
          <cell r="AA482"/>
          <cell r="AB482"/>
          <cell r="AC482">
            <v>12081</v>
          </cell>
          <cell r="AD482"/>
          <cell r="AE482"/>
          <cell r="AF482"/>
          <cell r="AG482"/>
          <cell r="AH482">
            <v>1338960</v>
          </cell>
          <cell r="AI482"/>
          <cell r="AJ482"/>
          <cell r="AK482"/>
          <cell r="AL482"/>
          <cell r="AM482">
            <v>10151</v>
          </cell>
        </row>
        <row r="483">
          <cell r="I483" t="str">
            <v>YTY</v>
          </cell>
          <cell r="J483"/>
          <cell r="K483"/>
          <cell r="L483"/>
          <cell r="M483"/>
          <cell r="N483">
            <v>41576</v>
          </cell>
          <cell r="O483"/>
          <cell r="P483"/>
          <cell r="Q483"/>
          <cell r="R483"/>
          <cell r="S483">
            <v>1394426</v>
          </cell>
          <cell r="T483"/>
          <cell r="U483"/>
          <cell r="V483"/>
          <cell r="W483"/>
          <cell r="X483">
            <v>8762</v>
          </cell>
          <cell r="Y483"/>
          <cell r="Z483"/>
          <cell r="AA483"/>
          <cell r="AB483"/>
          <cell r="AC483">
            <v>36507</v>
          </cell>
          <cell r="AD483"/>
          <cell r="AE483"/>
          <cell r="AF483"/>
          <cell r="AG483"/>
          <cell r="AH483">
            <v>2223755</v>
          </cell>
          <cell r="AI483"/>
          <cell r="AJ483"/>
          <cell r="AK483"/>
          <cell r="AL483"/>
          <cell r="AM483">
            <v>10688</v>
          </cell>
        </row>
        <row r="484">
          <cell r="I484" t="str">
            <v>TVS</v>
          </cell>
          <cell r="J484"/>
          <cell r="K484"/>
          <cell r="L484"/>
          <cell r="M484"/>
          <cell r="N484">
            <v>4783</v>
          </cell>
          <cell r="O484"/>
          <cell r="P484"/>
          <cell r="Q484"/>
          <cell r="R484"/>
          <cell r="S484">
            <v>346024</v>
          </cell>
          <cell r="T484"/>
          <cell r="U484"/>
          <cell r="V484"/>
          <cell r="W484"/>
          <cell r="X484">
            <v>302</v>
          </cell>
          <cell r="Y484"/>
          <cell r="Z484"/>
          <cell r="AA484"/>
          <cell r="AB484"/>
          <cell r="AC484">
            <v>4610</v>
          </cell>
          <cell r="AD484"/>
          <cell r="AE484"/>
          <cell r="AF484"/>
          <cell r="AG484"/>
          <cell r="AH484">
            <v>394365</v>
          </cell>
          <cell r="AI484"/>
          <cell r="AJ484"/>
          <cell r="AK484"/>
          <cell r="AL484"/>
          <cell r="AM484">
            <v>292</v>
          </cell>
        </row>
        <row r="485">
          <cell r="I485" t="str">
            <v>HQL</v>
          </cell>
          <cell r="J485"/>
          <cell r="K485"/>
          <cell r="L485"/>
          <cell r="M485"/>
          <cell r="N485">
            <v>2</v>
          </cell>
          <cell r="O485"/>
          <cell r="P485"/>
          <cell r="Q485"/>
          <cell r="R485"/>
          <cell r="S485">
            <v>97</v>
          </cell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</row>
        <row r="486">
          <cell r="I486" t="str">
            <v>TCZ</v>
          </cell>
          <cell r="J486">
            <v>5204</v>
          </cell>
          <cell r="K486"/>
          <cell r="L486">
            <v>5204</v>
          </cell>
          <cell r="M486">
            <v>0</v>
          </cell>
          <cell r="N486">
            <v>5204</v>
          </cell>
          <cell r="O486"/>
          <cell r="P486">
            <v>449640</v>
          </cell>
          <cell r="Q486">
            <v>449640</v>
          </cell>
          <cell r="R486">
            <v>134</v>
          </cell>
          <cell r="S486">
            <v>449774</v>
          </cell>
          <cell r="T486"/>
          <cell r="U486">
            <v>843</v>
          </cell>
          <cell r="V486">
            <v>843</v>
          </cell>
          <cell r="W486">
            <v>338</v>
          </cell>
          <cell r="X486">
            <v>1181</v>
          </cell>
          <cell r="Y486">
            <v>7926</v>
          </cell>
          <cell r="Z486"/>
          <cell r="AA486">
            <v>7926</v>
          </cell>
          <cell r="AB486">
            <v>42</v>
          </cell>
          <cell r="AC486">
            <v>7968</v>
          </cell>
          <cell r="AD486"/>
          <cell r="AE486">
            <v>660832</v>
          </cell>
          <cell r="AF486">
            <v>660832</v>
          </cell>
          <cell r="AG486">
            <v>4476</v>
          </cell>
          <cell r="AH486">
            <v>665308</v>
          </cell>
          <cell r="AI486"/>
          <cell r="AJ486">
            <v>3005</v>
          </cell>
          <cell r="AK486">
            <v>3005</v>
          </cell>
          <cell r="AL486">
            <v>268</v>
          </cell>
          <cell r="AM486">
            <v>3273</v>
          </cell>
        </row>
        <row r="487">
          <cell r="I487" t="str">
            <v>TSN</v>
          </cell>
          <cell r="J487">
            <v>52367</v>
          </cell>
          <cell r="K487">
            <v>3390</v>
          </cell>
          <cell r="L487">
            <v>55757</v>
          </cell>
          <cell r="M487">
            <v>4416</v>
          </cell>
          <cell r="N487">
            <v>60173</v>
          </cell>
          <cell r="O487">
            <v>99021</v>
          </cell>
          <cell r="P487">
            <v>5618487</v>
          </cell>
          <cell r="Q487">
            <v>5717508</v>
          </cell>
          <cell r="R487">
            <v>124172</v>
          </cell>
          <cell r="S487">
            <v>5841680</v>
          </cell>
          <cell r="T487">
            <v>73275</v>
          </cell>
          <cell r="U487">
            <v>52925</v>
          </cell>
          <cell r="V487">
            <v>126200</v>
          </cell>
          <cell r="W487">
            <v>5317</v>
          </cell>
          <cell r="X487">
            <v>131517</v>
          </cell>
          <cell r="Y487">
            <v>117143</v>
          </cell>
          <cell r="Z487">
            <v>4886</v>
          </cell>
          <cell r="AA487">
            <v>122029</v>
          </cell>
          <cell r="AB487">
            <v>3300</v>
          </cell>
          <cell r="AC487">
            <v>125329</v>
          </cell>
          <cell r="AD487">
            <v>91440</v>
          </cell>
          <cell r="AE487">
            <v>14785942</v>
          </cell>
          <cell r="AF487">
            <v>14877382</v>
          </cell>
          <cell r="AG487">
            <v>249728</v>
          </cell>
          <cell r="AH487">
            <v>15127110</v>
          </cell>
          <cell r="AI487">
            <v>87625</v>
          </cell>
          <cell r="AJ487">
            <v>102321</v>
          </cell>
          <cell r="AK487">
            <v>189946</v>
          </cell>
          <cell r="AL487">
            <v>3306</v>
          </cell>
          <cell r="AM487">
            <v>193252</v>
          </cell>
        </row>
        <row r="488">
          <cell r="I488" t="str">
            <v>THQ</v>
          </cell>
          <cell r="J488"/>
          <cell r="K488"/>
          <cell r="L488"/>
          <cell r="M488"/>
          <cell r="N488">
            <v>484</v>
          </cell>
          <cell r="O488"/>
          <cell r="P488"/>
          <cell r="Q488"/>
          <cell r="R488"/>
          <cell r="S488">
            <v>20294</v>
          </cell>
          <cell r="T488"/>
          <cell r="U488"/>
          <cell r="V488"/>
          <cell r="W488"/>
          <cell r="X488">
            <v>6</v>
          </cell>
          <cell r="Y488"/>
          <cell r="Z488"/>
          <cell r="AA488"/>
          <cell r="AB488"/>
          <cell r="AC488">
            <v>3102</v>
          </cell>
          <cell r="AD488"/>
          <cell r="AE488"/>
          <cell r="AF488"/>
          <cell r="AG488"/>
          <cell r="AH488">
            <v>170351</v>
          </cell>
          <cell r="AI488"/>
          <cell r="AJ488"/>
          <cell r="AK488"/>
          <cell r="AL488"/>
          <cell r="AM488">
            <v>241</v>
          </cell>
        </row>
        <row r="489">
          <cell r="I489" t="str">
            <v>TNH</v>
          </cell>
          <cell r="J489"/>
          <cell r="K489"/>
          <cell r="L489"/>
          <cell r="M489"/>
          <cell r="N489">
            <v>1251</v>
          </cell>
          <cell r="O489"/>
          <cell r="P489"/>
          <cell r="Q489"/>
          <cell r="R489"/>
          <cell r="S489">
            <v>92450</v>
          </cell>
          <cell r="T489"/>
          <cell r="U489"/>
          <cell r="V489"/>
          <cell r="W489"/>
          <cell r="X489"/>
          <cell r="Y489"/>
          <cell r="Z489"/>
          <cell r="AA489"/>
          <cell r="AB489"/>
          <cell r="AC489">
            <v>1606</v>
          </cell>
          <cell r="AD489"/>
          <cell r="AE489"/>
          <cell r="AF489"/>
          <cell r="AG489"/>
          <cell r="AH489">
            <v>127603</v>
          </cell>
          <cell r="AI489"/>
          <cell r="AJ489"/>
          <cell r="AK489"/>
          <cell r="AL489"/>
          <cell r="AM489"/>
        </row>
        <row r="490">
          <cell r="I490" t="str">
            <v>TGO</v>
          </cell>
          <cell r="J490"/>
          <cell r="K490"/>
          <cell r="L490"/>
          <cell r="M490"/>
          <cell r="N490">
            <v>8692</v>
          </cell>
          <cell r="O490"/>
          <cell r="P490"/>
          <cell r="Q490"/>
          <cell r="R490"/>
          <cell r="S490">
            <v>545158</v>
          </cell>
          <cell r="T490"/>
          <cell r="U490"/>
          <cell r="V490"/>
          <cell r="W490"/>
          <cell r="X490">
            <v>911</v>
          </cell>
          <cell r="Y490"/>
          <cell r="Z490"/>
          <cell r="AA490"/>
          <cell r="AB490"/>
          <cell r="AC490">
            <v>12107</v>
          </cell>
          <cell r="AD490"/>
          <cell r="AE490"/>
          <cell r="AF490"/>
          <cell r="AG490"/>
          <cell r="AH490">
            <v>938125</v>
          </cell>
          <cell r="AI490"/>
          <cell r="AJ490"/>
          <cell r="AK490"/>
          <cell r="AL490"/>
          <cell r="AM490">
            <v>1784</v>
          </cell>
        </row>
        <row r="491">
          <cell r="I491" t="str">
            <v>TEN</v>
          </cell>
          <cell r="J491"/>
          <cell r="K491"/>
          <cell r="L491"/>
          <cell r="M491"/>
          <cell r="N491">
            <v>22179</v>
          </cell>
          <cell r="O491"/>
          <cell r="P491"/>
          <cell r="Q491"/>
          <cell r="R491"/>
          <cell r="S491">
            <v>274356</v>
          </cell>
          <cell r="T491"/>
          <cell r="U491"/>
          <cell r="V491"/>
          <cell r="W491"/>
          <cell r="X491">
            <v>119</v>
          </cell>
          <cell r="Y491"/>
          <cell r="Z491"/>
          <cell r="AA491"/>
          <cell r="AB491"/>
          <cell r="AC491">
            <v>6052</v>
          </cell>
          <cell r="AD491"/>
          <cell r="AE491"/>
          <cell r="AF491"/>
          <cell r="AG491"/>
          <cell r="AH491">
            <v>528431</v>
          </cell>
          <cell r="AI491"/>
          <cell r="AJ491"/>
          <cell r="AK491"/>
          <cell r="AL491"/>
          <cell r="AM491">
            <v>45</v>
          </cell>
        </row>
        <row r="492">
          <cell r="I492" t="str">
            <v>TLQ</v>
          </cell>
          <cell r="J492"/>
          <cell r="K492"/>
          <cell r="L492"/>
          <cell r="M492"/>
          <cell r="N492">
            <v>1247</v>
          </cell>
          <cell r="O492"/>
          <cell r="P492"/>
          <cell r="Q492"/>
          <cell r="R492"/>
          <cell r="S492">
            <v>53876</v>
          </cell>
          <cell r="T492"/>
          <cell r="U492"/>
          <cell r="V492"/>
          <cell r="W492"/>
          <cell r="X492">
            <v>57</v>
          </cell>
          <cell r="Y492"/>
          <cell r="Z492"/>
          <cell r="AA492"/>
          <cell r="AB492"/>
          <cell r="AC492">
            <v>1219</v>
          </cell>
          <cell r="AD492"/>
          <cell r="AE492"/>
          <cell r="AF492"/>
          <cell r="AG492"/>
          <cell r="AH492">
            <v>39635</v>
          </cell>
          <cell r="AI492"/>
          <cell r="AJ492"/>
          <cell r="AK492"/>
          <cell r="AL492"/>
          <cell r="AM492">
            <v>59</v>
          </cell>
        </row>
        <row r="493">
          <cell r="I493" t="str">
            <v>TWC</v>
          </cell>
          <cell r="J493"/>
          <cell r="K493"/>
          <cell r="L493"/>
          <cell r="M493"/>
          <cell r="N493">
            <v>2228</v>
          </cell>
          <cell r="O493"/>
          <cell r="P493"/>
          <cell r="Q493"/>
          <cell r="R493"/>
          <cell r="S493">
            <v>91902</v>
          </cell>
          <cell r="T493"/>
          <cell r="U493"/>
          <cell r="V493"/>
          <cell r="W493"/>
          <cell r="X493">
            <v>80</v>
          </cell>
          <cell r="Y493"/>
          <cell r="Z493"/>
          <cell r="AA493"/>
          <cell r="AB493"/>
          <cell r="AC493">
            <v>3652</v>
          </cell>
          <cell r="AD493"/>
          <cell r="AE493"/>
          <cell r="AF493"/>
          <cell r="AG493"/>
          <cell r="AH493">
            <v>181382</v>
          </cell>
          <cell r="AI493"/>
          <cell r="AJ493"/>
          <cell r="AK493"/>
          <cell r="AL493"/>
          <cell r="AM493">
            <v>197</v>
          </cell>
        </row>
        <row r="494">
          <cell r="I494" t="str">
            <v>HLH</v>
          </cell>
          <cell r="J494"/>
          <cell r="K494"/>
          <cell r="L494"/>
          <cell r="M494"/>
          <cell r="N494">
            <v>30935</v>
          </cell>
          <cell r="O494"/>
          <cell r="P494"/>
          <cell r="Q494"/>
          <cell r="R494"/>
          <cell r="S494">
            <v>477595</v>
          </cell>
          <cell r="T494"/>
          <cell r="U494"/>
          <cell r="V494"/>
          <cell r="W494"/>
          <cell r="X494">
            <v>428</v>
          </cell>
          <cell r="Y494"/>
          <cell r="Z494"/>
          <cell r="AA494"/>
          <cell r="AB494"/>
          <cell r="AC494">
            <v>31581</v>
          </cell>
          <cell r="AD494"/>
          <cell r="AE494"/>
          <cell r="AF494"/>
          <cell r="AG494"/>
          <cell r="AH494">
            <v>717507</v>
          </cell>
          <cell r="AI494"/>
          <cell r="AJ494"/>
          <cell r="AK494"/>
          <cell r="AL494"/>
          <cell r="AM494">
            <v>534</v>
          </cell>
        </row>
        <row r="495">
          <cell r="I495" t="str">
            <v>UCB</v>
          </cell>
          <cell r="J495"/>
          <cell r="K495"/>
          <cell r="L495"/>
          <cell r="M495"/>
          <cell r="N495">
            <v>1205</v>
          </cell>
          <cell r="O495"/>
          <cell r="P495"/>
          <cell r="Q495"/>
          <cell r="R495"/>
          <cell r="S495">
            <v>39172</v>
          </cell>
          <cell r="T495"/>
          <cell r="U495"/>
          <cell r="V495"/>
          <cell r="W495"/>
          <cell r="X495">
            <v>17</v>
          </cell>
          <cell r="Y495"/>
          <cell r="Z495"/>
          <cell r="AA495"/>
          <cell r="AB495"/>
          <cell r="AC495">
            <v>2299</v>
          </cell>
          <cell r="AD495"/>
          <cell r="AE495"/>
          <cell r="AF495"/>
          <cell r="AG495"/>
          <cell r="AH495">
            <v>44571</v>
          </cell>
          <cell r="AI495"/>
          <cell r="AJ495"/>
          <cell r="AK495"/>
          <cell r="AL495"/>
          <cell r="AM495">
            <v>22</v>
          </cell>
        </row>
        <row r="496">
          <cell r="I496" t="str">
            <v>URC</v>
          </cell>
          <cell r="J496"/>
          <cell r="K496"/>
          <cell r="L496"/>
          <cell r="M496"/>
          <cell r="N496">
            <v>89661</v>
          </cell>
          <cell r="O496"/>
          <cell r="P496"/>
          <cell r="Q496"/>
          <cell r="R496"/>
          <cell r="S496">
            <v>10035368</v>
          </cell>
          <cell r="T496"/>
          <cell r="U496"/>
          <cell r="V496"/>
          <cell r="W496"/>
          <cell r="X496">
            <v>93683</v>
          </cell>
          <cell r="Y496"/>
          <cell r="Z496"/>
          <cell r="AA496"/>
          <cell r="AB496"/>
          <cell r="AC496">
            <v>138724</v>
          </cell>
          <cell r="AD496"/>
          <cell r="AE496"/>
          <cell r="AF496"/>
          <cell r="AG496"/>
          <cell r="AH496">
            <v>16880507</v>
          </cell>
          <cell r="AI496"/>
          <cell r="AJ496"/>
          <cell r="AK496"/>
          <cell r="AL496"/>
          <cell r="AM496">
            <v>137445</v>
          </cell>
        </row>
        <row r="497">
          <cell r="I497" t="str">
            <v>WXN</v>
          </cell>
          <cell r="J497"/>
          <cell r="K497"/>
          <cell r="L497"/>
          <cell r="M497"/>
          <cell r="N497">
            <v>7788</v>
          </cell>
          <cell r="O497"/>
          <cell r="P497"/>
          <cell r="Q497"/>
          <cell r="R497"/>
          <cell r="S497">
            <v>605582</v>
          </cell>
          <cell r="T497"/>
          <cell r="U497"/>
          <cell r="V497"/>
          <cell r="W497"/>
          <cell r="X497">
            <v>763</v>
          </cell>
          <cell r="Y497"/>
          <cell r="Z497"/>
          <cell r="AA497"/>
          <cell r="AB497"/>
          <cell r="AC497">
            <v>13754</v>
          </cell>
          <cell r="AD497"/>
          <cell r="AE497"/>
          <cell r="AF497"/>
          <cell r="AG497"/>
          <cell r="AH497">
            <v>1149138</v>
          </cell>
          <cell r="AI497"/>
          <cell r="AJ497"/>
          <cell r="AK497"/>
          <cell r="AL497"/>
          <cell r="AM497">
            <v>1227</v>
          </cell>
        </row>
        <row r="498">
          <cell r="I498" t="str">
            <v>WEF</v>
          </cell>
          <cell r="J498"/>
          <cell r="K498"/>
          <cell r="L498"/>
          <cell r="M498"/>
          <cell r="N498">
            <v>2409</v>
          </cell>
          <cell r="O498"/>
          <cell r="P498"/>
          <cell r="Q498"/>
          <cell r="R498"/>
          <cell r="S498">
            <v>134749</v>
          </cell>
          <cell r="T498"/>
          <cell r="U498"/>
          <cell r="V498"/>
          <cell r="W498"/>
          <cell r="X498">
            <v>10832</v>
          </cell>
          <cell r="Y498"/>
          <cell r="Z498"/>
          <cell r="AA498"/>
          <cell r="AB498"/>
          <cell r="AC498">
            <v>8710</v>
          </cell>
          <cell r="AD498"/>
          <cell r="AE498"/>
          <cell r="AF498"/>
          <cell r="AG498"/>
          <cell r="AH498">
            <v>680077</v>
          </cell>
          <cell r="AI498"/>
          <cell r="AJ498"/>
          <cell r="AK498"/>
          <cell r="AL498"/>
          <cell r="AM498">
            <v>31820</v>
          </cell>
        </row>
        <row r="499">
          <cell r="I499" t="str">
            <v>WEH</v>
          </cell>
          <cell r="J499"/>
          <cell r="K499"/>
          <cell r="L499"/>
          <cell r="M499"/>
          <cell r="N499">
            <v>14576</v>
          </cell>
          <cell r="O499"/>
          <cell r="P499"/>
          <cell r="Q499"/>
          <cell r="R499"/>
          <cell r="S499">
            <v>1108242</v>
          </cell>
          <cell r="T499"/>
          <cell r="U499"/>
          <cell r="V499"/>
          <cell r="W499"/>
          <cell r="X499">
            <v>15202</v>
          </cell>
          <cell r="Y499"/>
          <cell r="Z499"/>
          <cell r="AA499"/>
          <cell r="AB499"/>
          <cell r="AC499">
            <v>22893</v>
          </cell>
          <cell r="AD499"/>
          <cell r="AE499"/>
          <cell r="AF499"/>
          <cell r="AG499"/>
          <cell r="AH499">
            <v>2005161</v>
          </cell>
          <cell r="AI499"/>
          <cell r="AJ499"/>
          <cell r="AK499"/>
          <cell r="AL499"/>
          <cell r="AM499">
            <v>19215</v>
          </cell>
        </row>
        <row r="500">
          <cell r="I500" t="str">
            <v>WNH</v>
          </cell>
          <cell r="J500">
            <v>1830</v>
          </cell>
          <cell r="K500"/>
          <cell r="L500">
            <v>1830</v>
          </cell>
          <cell r="M500">
            <v>10862</v>
          </cell>
          <cell r="N500">
            <v>12692</v>
          </cell>
          <cell r="O500"/>
          <cell r="P500">
            <v>100386</v>
          </cell>
          <cell r="Q500">
            <v>100386</v>
          </cell>
          <cell r="R500">
            <v>15603</v>
          </cell>
          <cell r="S500">
            <v>115989</v>
          </cell>
          <cell r="T500"/>
          <cell r="U500">
            <v>225</v>
          </cell>
          <cell r="V500">
            <v>225</v>
          </cell>
          <cell r="W500">
            <v>1</v>
          </cell>
          <cell r="X500">
            <v>226</v>
          </cell>
          <cell r="Y500">
            <v>4820</v>
          </cell>
          <cell r="Z500"/>
          <cell r="AA500">
            <v>4820</v>
          </cell>
          <cell r="AB500">
            <v>8360</v>
          </cell>
          <cell r="AC500">
            <v>13180</v>
          </cell>
          <cell r="AD500"/>
          <cell r="AE500">
            <v>237808</v>
          </cell>
          <cell r="AF500">
            <v>237808</v>
          </cell>
          <cell r="AG500">
            <v>32433</v>
          </cell>
          <cell r="AH500">
            <v>270241</v>
          </cell>
          <cell r="AI500"/>
          <cell r="AJ500">
            <v>270</v>
          </cell>
          <cell r="AK500">
            <v>270</v>
          </cell>
          <cell r="AL500">
            <v>0</v>
          </cell>
          <cell r="AM500">
            <v>270</v>
          </cell>
        </row>
        <row r="501">
          <cell r="I501" t="str">
            <v>WNZ</v>
          </cell>
          <cell r="J501"/>
          <cell r="K501"/>
          <cell r="L501"/>
          <cell r="M501"/>
          <cell r="N501">
            <v>52994</v>
          </cell>
          <cell r="O501"/>
          <cell r="P501"/>
          <cell r="Q501"/>
          <cell r="R501"/>
          <cell r="S501">
            <v>5607918</v>
          </cell>
          <cell r="T501"/>
          <cell r="U501"/>
          <cell r="V501"/>
          <cell r="W501"/>
          <cell r="X501">
            <v>61914</v>
          </cell>
          <cell r="Y501"/>
          <cell r="Z501"/>
          <cell r="AA501"/>
          <cell r="AB501"/>
          <cell r="AC501">
            <v>80592</v>
          </cell>
          <cell r="AD501"/>
          <cell r="AE501"/>
          <cell r="AF501"/>
          <cell r="AG501"/>
          <cell r="AH501">
            <v>9231409</v>
          </cell>
          <cell r="AI501"/>
          <cell r="AJ501"/>
          <cell r="AK501"/>
          <cell r="AL501"/>
          <cell r="AM501">
            <v>73241</v>
          </cell>
        </row>
        <row r="502">
          <cell r="I502" t="str">
            <v>DTU</v>
          </cell>
          <cell r="J502"/>
          <cell r="K502"/>
          <cell r="L502"/>
          <cell r="M502"/>
          <cell r="N502">
            <v>654</v>
          </cell>
          <cell r="O502"/>
          <cell r="P502"/>
          <cell r="Q502"/>
          <cell r="R502"/>
          <cell r="S502">
            <v>19897</v>
          </cell>
          <cell r="T502"/>
          <cell r="U502"/>
          <cell r="V502"/>
          <cell r="W502"/>
          <cell r="X502"/>
          <cell r="Y502"/>
          <cell r="Z502"/>
          <cell r="AA502"/>
          <cell r="AB502"/>
          <cell r="AC502">
            <v>814</v>
          </cell>
          <cell r="AD502"/>
          <cell r="AE502"/>
          <cell r="AF502"/>
          <cell r="AG502"/>
          <cell r="AH502">
            <v>34084</v>
          </cell>
          <cell r="AI502"/>
          <cell r="AJ502"/>
          <cell r="AK502"/>
          <cell r="AL502"/>
          <cell r="AM502"/>
        </row>
        <row r="503">
          <cell r="I503" t="str">
            <v>WUA</v>
          </cell>
          <cell r="J503"/>
          <cell r="K503"/>
          <cell r="L503"/>
          <cell r="M503"/>
          <cell r="N503">
            <v>3730</v>
          </cell>
          <cell r="O503"/>
          <cell r="P503"/>
          <cell r="Q503"/>
          <cell r="R503"/>
          <cell r="S503">
            <v>287981</v>
          </cell>
          <cell r="T503"/>
          <cell r="U503"/>
          <cell r="V503"/>
          <cell r="W503"/>
          <cell r="X503">
            <v>398</v>
          </cell>
          <cell r="Y503"/>
          <cell r="Z503"/>
          <cell r="AA503"/>
          <cell r="AB503"/>
          <cell r="AC503">
            <v>4858</v>
          </cell>
          <cell r="AD503"/>
          <cell r="AE503"/>
          <cell r="AF503"/>
          <cell r="AG503"/>
          <cell r="AH503">
            <v>451489</v>
          </cell>
          <cell r="AI503"/>
          <cell r="AJ503"/>
          <cell r="AK503"/>
          <cell r="AL503"/>
          <cell r="AM503">
            <v>572</v>
          </cell>
        </row>
        <row r="504">
          <cell r="I504" t="str">
            <v>WUH</v>
          </cell>
          <cell r="J504"/>
          <cell r="K504"/>
          <cell r="L504">
            <v>113924</v>
          </cell>
          <cell r="M504">
            <v>1138</v>
          </cell>
          <cell r="N504">
            <v>115062</v>
          </cell>
          <cell r="O504">
            <v>98601</v>
          </cell>
          <cell r="P504">
            <v>11507792</v>
          </cell>
          <cell r="Q504">
            <v>11606393</v>
          </cell>
          <cell r="R504"/>
          <cell r="S504">
            <v>11606393</v>
          </cell>
          <cell r="T504">
            <v>154723</v>
          </cell>
          <cell r="U504">
            <v>126335</v>
          </cell>
          <cell r="V504">
            <v>281058</v>
          </cell>
          <cell r="W504">
            <v>17597</v>
          </cell>
          <cell r="X504">
            <v>298655</v>
          </cell>
          <cell r="Y504"/>
          <cell r="Z504"/>
          <cell r="AA504">
            <v>173420</v>
          </cell>
          <cell r="AB504">
            <v>1145</v>
          </cell>
          <cell r="AC504">
            <v>174565</v>
          </cell>
          <cell r="AD504">
            <v>57224</v>
          </cell>
          <cell r="AE504">
            <v>19739394</v>
          </cell>
          <cell r="AF504">
            <v>19796618</v>
          </cell>
          <cell r="AG504"/>
          <cell r="AH504">
            <v>19796618</v>
          </cell>
          <cell r="AI504">
            <v>145600</v>
          </cell>
          <cell r="AJ504">
            <v>154499</v>
          </cell>
          <cell r="AK504">
            <v>300099</v>
          </cell>
          <cell r="AL504">
            <v>15899</v>
          </cell>
          <cell r="AM504">
            <v>315998</v>
          </cell>
        </row>
        <row r="505">
          <cell r="I505" t="str">
            <v>WHA</v>
          </cell>
          <cell r="J505"/>
          <cell r="K505"/>
          <cell r="L505"/>
          <cell r="M505"/>
          <cell r="N505">
            <v>12889</v>
          </cell>
          <cell r="O505"/>
          <cell r="P505"/>
          <cell r="Q505"/>
          <cell r="R505"/>
          <cell r="S505">
            <v>387216</v>
          </cell>
          <cell r="T505"/>
          <cell r="U505"/>
          <cell r="V505"/>
          <cell r="W505"/>
          <cell r="X505">
            <v>5030</v>
          </cell>
          <cell r="Y505"/>
          <cell r="Z505"/>
          <cell r="AA505"/>
          <cell r="AB505"/>
          <cell r="AC505">
            <v>5045</v>
          </cell>
          <cell r="AD505"/>
          <cell r="AE505"/>
          <cell r="AF505"/>
          <cell r="AG505"/>
          <cell r="AH505">
            <v>160639</v>
          </cell>
          <cell r="AI505"/>
          <cell r="AJ505"/>
          <cell r="AK505"/>
          <cell r="AL505"/>
          <cell r="AM505">
            <v>476</v>
          </cell>
        </row>
        <row r="506">
          <cell r="I506" t="str">
            <v>WUX</v>
          </cell>
          <cell r="J506"/>
          <cell r="K506"/>
          <cell r="L506"/>
          <cell r="M506"/>
          <cell r="N506">
            <v>37770</v>
          </cell>
          <cell r="O506"/>
          <cell r="P506"/>
          <cell r="Q506"/>
          <cell r="R506"/>
          <cell r="S506">
            <v>3768868</v>
          </cell>
          <cell r="T506"/>
          <cell r="U506"/>
          <cell r="V506"/>
          <cell r="W506"/>
          <cell r="X506">
            <v>97993</v>
          </cell>
          <cell r="Y506"/>
          <cell r="Z506"/>
          <cell r="AA506"/>
          <cell r="AB506"/>
          <cell r="AC506">
            <v>65650</v>
          </cell>
          <cell r="AD506"/>
          <cell r="AE506"/>
          <cell r="AF506"/>
          <cell r="AG506"/>
          <cell r="AH506">
            <v>7126411</v>
          </cell>
          <cell r="AI506"/>
          <cell r="AJ506"/>
          <cell r="AK506"/>
          <cell r="AL506"/>
          <cell r="AM506">
            <v>163395</v>
          </cell>
        </row>
        <row r="507">
          <cell r="I507" t="str">
            <v>WUS</v>
          </cell>
          <cell r="J507"/>
          <cell r="K507"/>
          <cell r="L507"/>
          <cell r="M507"/>
          <cell r="N507">
            <v>1026</v>
          </cell>
          <cell r="O507"/>
          <cell r="P507"/>
          <cell r="Q507"/>
          <cell r="R507"/>
          <cell r="S507">
            <v>71660</v>
          </cell>
          <cell r="T507"/>
          <cell r="U507"/>
          <cell r="V507"/>
          <cell r="W507"/>
          <cell r="X507">
            <v>88</v>
          </cell>
          <cell r="Y507"/>
          <cell r="Z507"/>
          <cell r="AA507"/>
          <cell r="AB507"/>
          <cell r="AC507">
            <v>3328</v>
          </cell>
          <cell r="AD507"/>
          <cell r="AE507"/>
          <cell r="AF507"/>
          <cell r="AG507"/>
          <cell r="AH507">
            <v>262920</v>
          </cell>
          <cell r="AI507"/>
          <cell r="AJ507"/>
          <cell r="AK507"/>
          <cell r="AL507"/>
          <cell r="AM507">
            <v>252</v>
          </cell>
        </row>
        <row r="508">
          <cell r="I508" t="str">
            <v>WUZ</v>
          </cell>
          <cell r="J508"/>
          <cell r="K508"/>
          <cell r="L508"/>
          <cell r="M508"/>
          <cell r="N508">
            <v>112940</v>
          </cell>
          <cell r="O508"/>
          <cell r="P508"/>
          <cell r="Q508"/>
          <cell r="R508"/>
          <cell r="S508">
            <v>96125</v>
          </cell>
          <cell r="T508"/>
          <cell r="U508"/>
          <cell r="V508"/>
          <cell r="W508"/>
          <cell r="X508">
            <v>29</v>
          </cell>
          <cell r="Y508"/>
          <cell r="Z508"/>
          <cell r="AA508"/>
          <cell r="AB508"/>
          <cell r="AC508">
            <v>108008</v>
          </cell>
          <cell r="AD508"/>
          <cell r="AE508"/>
          <cell r="AF508"/>
          <cell r="AG508"/>
          <cell r="AH508">
            <v>262592</v>
          </cell>
          <cell r="AI508"/>
          <cell r="AJ508"/>
          <cell r="AK508"/>
          <cell r="AL508"/>
          <cell r="AM508">
            <v>52</v>
          </cell>
        </row>
        <row r="509">
          <cell r="I509" t="str">
            <v>GXH</v>
          </cell>
          <cell r="J509"/>
          <cell r="K509"/>
          <cell r="L509"/>
          <cell r="M509"/>
          <cell r="N509">
            <v>24</v>
          </cell>
          <cell r="O509"/>
          <cell r="P509"/>
          <cell r="Q509"/>
          <cell r="R509"/>
          <cell r="S509">
            <v>1362</v>
          </cell>
          <cell r="T509"/>
          <cell r="U509"/>
          <cell r="V509"/>
          <cell r="W509"/>
          <cell r="X509">
            <v>0</v>
          </cell>
          <cell r="Y509"/>
          <cell r="Z509"/>
          <cell r="AA509"/>
          <cell r="AB509"/>
          <cell r="AC509">
            <v>1552</v>
          </cell>
          <cell r="AD509"/>
          <cell r="AE509"/>
          <cell r="AF509"/>
          <cell r="AG509"/>
          <cell r="AH509">
            <v>88502</v>
          </cell>
          <cell r="AI509"/>
          <cell r="AJ509"/>
          <cell r="AK509"/>
          <cell r="AL509"/>
          <cell r="AM509">
            <v>13</v>
          </cell>
        </row>
        <row r="510">
          <cell r="I510" t="str">
            <v>XMN</v>
          </cell>
          <cell r="J510">
            <v>94273</v>
          </cell>
          <cell r="K510">
            <v>3263</v>
          </cell>
          <cell r="L510">
            <v>97536</v>
          </cell>
          <cell r="M510">
            <v>2302</v>
          </cell>
          <cell r="N510">
            <v>99838</v>
          </cell>
          <cell r="O510">
            <v>272261</v>
          </cell>
          <cell r="P510">
            <v>9748978</v>
          </cell>
          <cell r="Q510">
            <v>10021239</v>
          </cell>
          <cell r="R510">
            <v>104365</v>
          </cell>
          <cell r="S510">
            <v>10125604</v>
          </cell>
          <cell r="T510">
            <v>88529</v>
          </cell>
          <cell r="U510">
            <v>157236</v>
          </cell>
          <cell r="V510">
            <v>245765</v>
          </cell>
          <cell r="W510">
            <v>16340</v>
          </cell>
          <cell r="X510">
            <v>262105</v>
          </cell>
          <cell r="Y510">
            <v>122574</v>
          </cell>
          <cell r="Z510">
            <v>3341</v>
          </cell>
          <cell r="AA510">
            <v>125915</v>
          </cell>
          <cell r="AB510">
            <v>2142</v>
          </cell>
          <cell r="AC510">
            <v>128057</v>
          </cell>
          <cell r="AD510">
            <v>168148</v>
          </cell>
          <cell r="AE510">
            <v>14696850</v>
          </cell>
          <cell r="AF510">
            <v>14864998</v>
          </cell>
          <cell r="AG510">
            <v>87066</v>
          </cell>
          <cell r="AH510">
            <v>14952064</v>
          </cell>
          <cell r="AI510">
            <v>106541</v>
          </cell>
          <cell r="AJ510">
            <v>173001</v>
          </cell>
          <cell r="AK510">
            <v>279542</v>
          </cell>
          <cell r="AL510">
            <v>18295</v>
          </cell>
          <cell r="AM510">
            <v>297837</v>
          </cell>
        </row>
        <row r="511">
          <cell r="I511" t="str">
            <v>XIY</v>
          </cell>
          <cell r="J511"/>
          <cell r="K511"/>
          <cell r="L511">
            <v>124657</v>
          </cell>
          <cell r="M511">
            <v>1200</v>
          </cell>
          <cell r="N511">
            <v>125857</v>
          </cell>
          <cell r="O511">
            <v>5200</v>
          </cell>
          <cell r="P511">
            <v>13445874</v>
          </cell>
          <cell r="Q511">
            <v>13451074</v>
          </cell>
          <cell r="R511">
            <v>107290</v>
          </cell>
          <cell r="S511">
            <v>13558364</v>
          </cell>
          <cell r="T511">
            <v>49121</v>
          </cell>
          <cell r="U511">
            <v>144773</v>
          </cell>
          <cell r="V511">
            <v>193894</v>
          </cell>
          <cell r="W511">
            <v>12395</v>
          </cell>
          <cell r="X511">
            <v>206289</v>
          </cell>
          <cell r="Y511">
            <v>249769</v>
          </cell>
          <cell r="Z511">
            <v>6105</v>
          </cell>
          <cell r="AA511">
            <v>255874</v>
          </cell>
          <cell r="AB511">
            <v>1100</v>
          </cell>
          <cell r="AC511">
            <v>256974</v>
          </cell>
          <cell r="AD511">
            <v>84690</v>
          </cell>
          <cell r="AE511">
            <v>29548128</v>
          </cell>
          <cell r="AF511">
            <v>29632818</v>
          </cell>
          <cell r="AG511">
            <v>540494</v>
          </cell>
          <cell r="AH511">
            <v>30173312</v>
          </cell>
          <cell r="AI511">
            <v>74954</v>
          </cell>
          <cell r="AJ511">
            <v>305150</v>
          </cell>
          <cell r="AK511">
            <v>380105</v>
          </cell>
          <cell r="AL511">
            <v>15500</v>
          </cell>
          <cell r="AM511">
            <v>395604</v>
          </cell>
        </row>
        <row r="512">
          <cell r="I512" t="str">
            <v>XFN</v>
          </cell>
          <cell r="J512">
            <v>13919</v>
          </cell>
          <cell r="K512"/>
          <cell r="L512">
            <v>13919</v>
          </cell>
          <cell r="M512">
            <v>53830</v>
          </cell>
          <cell r="N512">
            <v>67749</v>
          </cell>
          <cell r="O512"/>
          <cell r="P512">
            <v>1133075</v>
          </cell>
          <cell r="Q512">
            <v>1133075</v>
          </cell>
          <cell r="R512"/>
          <cell r="S512">
            <v>1133075</v>
          </cell>
          <cell r="T512"/>
          <cell r="U512">
            <v>2019</v>
          </cell>
          <cell r="V512">
            <v>2019</v>
          </cell>
          <cell r="W512">
            <v>1</v>
          </cell>
          <cell r="X512">
            <v>2020</v>
          </cell>
          <cell r="Y512">
            <v>18951</v>
          </cell>
          <cell r="Z512"/>
          <cell r="AA512">
            <v>18951</v>
          </cell>
          <cell r="AB512">
            <v>52580</v>
          </cell>
          <cell r="AC512">
            <v>71531</v>
          </cell>
          <cell r="AD512"/>
          <cell r="AE512">
            <v>1742022</v>
          </cell>
          <cell r="AF512">
            <v>1742022</v>
          </cell>
          <cell r="AG512"/>
          <cell r="AH512">
            <v>1742022</v>
          </cell>
          <cell r="AI512"/>
          <cell r="AJ512">
            <v>3058</v>
          </cell>
          <cell r="AK512">
            <v>3058</v>
          </cell>
          <cell r="AL512">
            <v>2</v>
          </cell>
          <cell r="AM512">
            <v>3059</v>
          </cell>
        </row>
        <row r="513">
          <cell r="I513" t="str">
            <v>XIC</v>
          </cell>
          <cell r="J513"/>
          <cell r="K513"/>
          <cell r="L513"/>
          <cell r="M513"/>
          <cell r="N513">
            <v>14050</v>
          </cell>
          <cell r="O513"/>
          <cell r="P513"/>
          <cell r="Q513"/>
          <cell r="R513"/>
          <cell r="S513">
            <v>1183527</v>
          </cell>
          <cell r="T513"/>
          <cell r="U513"/>
          <cell r="V513"/>
          <cell r="W513"/>
          <cell r="X513">
            <v>1561</v>
          </cell>
          <cell r="Y513"/>
          <cell r="Z513"/>
          <cell r="AA513"/>
          <cell r="AB513"/>
          <cell r="AC513">
            <v>17454</v>
          </cell>
          <cell r="AD513"/>
          <cell r="AE513"/>
          <cell r="AF513"/>
          <cell r="AG513"/>
          <cell r="AH513">
            <v>1595315</v>
          </cell>
          <cell r="AI513"/>
          <cell r="AJ513"/>
          <cell r="AK513"/>
          <cell r="AL513"/>
          <cell r="AM513">
            <v>4565</v>
          </cell>
        </row>
        <row r="514">
          <cell r="I514" t="str">
            <v>DDR</v>
          </cell>
          <cell r="J514"/>
          <cell r="K514"/>
          <cell r="L514"/>
          <cell r="M514"/>
          <cell r="N514">
            <v>2</v>
          </cell>
          <cell r="O514"/>
          <cell r="P514"/>
          <cell r="Q514"/>
          <cell r="R514"/>
          <cell r="S514">
            <v>67</v>
          </cell>
          <cell r="T514"/>
          <cell r="U514"/>
          <cell r="V514"/>
          <cell r="W514"/>
          <cell r="X514">
            <v>1</v>
          </cell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</row>
        <row r="515">
          <cell r="I515" t="str">
            <v>XIL</v>
          </cell>
          <cell r="J515"/>
          <cell r="K515"/>
          <cell r="L515"/>
          <cell r="M515"/>
          <cell r="N515">
            <v>16032</v>
          </cell>
          <cell r="O515"/>
          <cell r="P515"/>
          <cell r="Q515"/>
          <cell r="R515"/>
          <cell r="S515">
            <v>363110</v>
          </cell>
          <cell r="T515"/>
          <cell r="U515"/>
          <cell r="V515"/>
          <cell r="W515"/>
          <cell r="X515">
            <v>456</v>
          </cell>
          <cell r="Y515"/>
          <cell r="Z515"/>
          <cell r="AA515"/>
          <cell r="AB515"/>
          <cell r="AC515">
            <v>24895</v>
          </cell>
          <cell r="AD515"/>
          <cell r="AE515"/>
          <cell r="AF515"/>
          <cell r="AG515"/>
          <cell r="AH515">
            <v>603379</v>
          </cell>
          <cell r="AI515"/>
          <cell r="AJ515"/>
          <cell r="AK515"/>
          <cell r="AL515"/>
          <cell r="AM515">
            <v>1498</v>
          </cell>
        </row>
        <row r="516">
          <cell r="I516" t="str">
            <v>ACX</v>
          </cell>
          <cell r="J516"/>
          <cell r="K516"/>
          <cell r="L516"/>
          <cell r="M516"/>
          <cell r="N516">
            <v>7198</v>
          </cell>
          <cell r="O516"/>
          <cell r="P516"/>
          <cell r="Q516"/>
          <cell r="R516"/>
          <cell r="S516">
            <v>516808</v>
          </cell>
          <cell r="T516"/>
          <cell r="U516"/>
          <cell r="V516"/>
          <cell r="W516"/>
          <cell r="X516">
            <v>1218</v>
          </cell>
          <cell r="Y516"/>
          <cell r="Z516"/>
          <cell r="AA516"/>
          <cell r="AB516"/>
          <cell r="AC516">
            <v>11783</v>
          </cell>
          <cell r="AD516"/>
          <cell r="AE516"/>
          <cell r="AF516"/>
          <cell r="AG516"/>
          <cell r="AH516">
            <v>1001683</v>
          </cell>
          <cell r="AI516"/>
          <cell r="AJ516"/>
          <cell r="AK516"/>
          <cell r="AL516"/>
          <cell r="AM516">
            <v>2040</v>
          </cell>
        </row>
        <row r="517">
          <cell r="I517" t="str">
            <v>XNN</v>
          </cell>
          <cell r="J517"/>
          <cell r="K517"/>
          <cell r="L517"/>
          <cell r="M517"/>
          <cell r="N517">
            <v>28596</v>
          </cell>
          <cell r="O517"/>
          <cell r="P517"/>
          <cell r="Q517"/>
          <cell r="R517"/>
          <cell r="S517">
            <v>2609436</v>
          </cell>
          <cell r="T517"/>
          <cell r="U517"/>
          <cell r="V517"/>
          <cell r="W517"/>
          <cell r="X517">
            <v>15938</v>
          </cell>
          <cell r="Y517"/>
          <cell r="Z517"/>
          <cell r="AA517"/>
          <cell r="AB517"/>
          <cell r="AC517">
            <v>57020</v>
          </cell>
          <cell r="AD517"/>
          <cell r="AE517"/>
          <cell r="AF517"/>
          <cell r="AG517"/>
          <cell r="AH517">
            <v>5864258</v>
          </cell>
          <cell r="AI517"/>
          <cell r="AJ517"/>
          <cell r="AK517"/>
          <cell r="AL517"/>
          <cell r="AM517">
            <v>33821</v>
          </cell>
        </row>
        <row r="518">
          <cell r="I518" t="str">
            <v>XAI</v>
          </cell>
          <cell r="J518"/>
          <cell r="K518"/>
          <cell r="L518"/>
          <cell r="M518"/>
          <cell r="N518">
            <v>37576</v>
          </cell>
          <cell r="O518"/>
          <cell r="P518"/>
          <cell r="Q518"/>
          <cell r="R518"/>
          <cell r="S518">
            <v>189733</v>
          </cell>
          <cell r="T518"/>
          <cell r="U518"/>
          <cell r="V518"/>
          <cell r="W518"/>
          <cell r="X518"/>
          <cell r="Y518"/>
          <cell r="Z518"/>
          <cell r="AA518"/>
          <cell r="AB518"/>
          <cell r="AC518">
            <v>14381</v>
          </cell>
          <cell r="AD518"/>
          <cell r="AE518"/>
          <cell r="AF518"/>
          <cell r="AG518"/>
          <cell r="AH518">
            <v>654208</v>
          </cell>
          <cell r="AI518"/>
          <cell r="AJ518"/>
          <cell r="AK518"/>
          <cell r="AL518"/>
          <cell r="AM518"/>
        </row>
        <row r="519">
          <cell r="I519" t="str">
            <v>NLT</v>
          </cell>
          <cell r="J519"/>
          <cell r="K519"/>
          <cell r="L519"/>
          <cell r="M519"/>
          <cell r="N519">
            <v>429</v>
          </cell>
          <cell r="O519"/>
          <cell r="P519"/>
          <cell r="Q519"/>
          <cell r="R519"/>
          <cell r="S519">
            <v>23423</v>
          </cell>
          <cell r="T519"/>
          <cell r="U519"/>
          <cell r="V519"/>
          <cell r="W519"/>
          <cell r="X519">
            <v>4</v>
          </cell>
          <cell r="Y519"/>
          <cell r="Z519"/>
          <cell r="AA519"/>
          <cell r="AB519"/>
          <cell r="AC519">
            <v>533</v>
          </cell>
          <cell r="AD519"/>
          <cell r="AE519"/>
          <cell r="AF519"/>
          <cell r="AG519"/>
          <cell r="AH519">
            <v>39031</v>
          </cell>
          <cell r="AI519"/>
          <cell r="AJ519"/>
          <cell r="AK519"/>
          <cell r="AL519"/>
          <cell r="AM519">
            <v>4</v>
          </cell>
        </row>
        <row r="520">
          <cell r="I520" t="str">
            <v>WUT</v>
          </cell>
          <cell r="J520"/>
          <cell r="K520"/>
          <cell r="L520"/>
          <cell r="M520"/>
          <cell r="N520">
            <v>2709</v>
          </cell>
          <cell r="O520"/>
          <cell r="P520"/>
          <cell r="Q520"/>
          <cell r="R520"/>
          <cell r="S520">
            <v>166032</v>
          </cell>
          <cell r="T520"/>
          <cell r="U520"/>
          <cell r="V520"/>
          <cell r="W520"/>
          <cell r="X520">
            <v>11</v>
          </cell>
          <cell r="Y520"/>
          <cell r="Z520"/>
          <cell r="AA520"/>
          <cell r="AB520"/>
          <cell r="AC520">
            <v>4418</v>
          </cell>
          <cell r="AD520"/>
          <cell r="AE520"/>
          <cell r="AF520"/>
          <cell r="AG520"/>
          <cell r="AH520">
            <v>297052</v>
          </cell>
          <cell r="AI520"/>
          <cell r="AJ520"/>
          <cell r="AK520"/>
          <cell r="AL520"/>
          <cell r="AM520">
            <v>167</v>
          </cell>
        </row>
        <row r="521">
          <cell r="I521" t="str">
            <v>JHG</v>
          </cell>
          <cell r="J521">
            <v>20900</v>
          </cell>
          <cell r="K521"/>
          <cell r="L521">
            <v>20900</v>
          </cell>
          <cell r="M521">
            <v>162</v>
          </cell>
          <cell r="N521">
            <v>21062</v>
          </cell>
          <cell r="O521">
            <v>0</v>
          </cell>
          <cell r="P521">
            <v>2396147</v>
          </cell>
          <cell r="Q521">
            <v>2396147</v>
          </cell>
          <cell r="R521">
            <v>1401</v>
          </cell>
          <cell r="S521">
            <v>2397548</v>
          </cell>
          <cell r="T521">
            <v>0</v>
          </cell>
          <cell r="U521">
            <v>9577</v>
          </cell>
          <cell r="V521">
            <v>9577</v>
          </cell>
          <cell r="W521">
            <v>7</v>
          </cell>
          <cell r="X521">
            <v>9584</v>
          </cell>
          <cell r="Y521">
            <v>36498</v>
          </cell>
          <cell r="Z521"/>
          <cell r="AA521">
            <v>36498</v>
          </cell>
          <cell r="AB521">
            <v>168</v>
          </cell>
          <cell r="AC521">
            <v>36666</v>
          </cell>
          <cell r="AD521">
            <v>0</v>
          </cell>
          <cell r="AE521">
            <v>4264264</v>
          </cell>
          <cell r="AF521">
            <v>4264264</v>
          </cell>
          <cell r="AG521">
            <v>3714</v>
          </cell>
          <cell r="AH521">
            <v>4267978</v>
          </cell>
          <cell r="AI521">
            <v>0</v>
          </cell>
          <cell r="AJ521">
            <v>13571</v>
          </cell>
          <cell r="AK521">
            <v>13571</v>
          </cell>
          <cell r="AL521">
            <v>152</v>
          </cell>
          <cell r="AM521">
            <v>13723</v>
          </cell>
        </row>
        <row r="522">
          <cell r="I522" t="str">
            <v>XUZ</v>
          </cell>
          <cell r="J522"/>
          <cell r="K522"/>
          <cell r="L522"/>
          <cell r="M522"/>
          <cell r="N522">
            <v>18909</v>
          </cell>
          <cell r="O522"/>
          <cell r="P522"/>
          <cell r="Q522"/>
          <cell r="R522"/>
          <cell r="S522">
            <v>1347458</v>
          </cell>
          <cell r="T522"/>
          <cell r="U522"/>
          <cell r="V522"/>
          <cell r="W522"/>
          <cell r="X522">
            <v>5879</v>
          </cell>
          <cell r="Y522"/>
          <cell r="Z522"/>
          <cell r="AA522"/>
          <cell r="AB522"/>
          <cell r="AC522">
            <v>29775</v>
          </cell>
          <cell r="AD522"/>
          <cell r="AE522"/>
          <cell r="AF522"/>
          <cell r="AG522"/>
          <cell r="AH522">
            <v>2614503</v>
          </cell>
          <cell r="AI522"/>
          <cell r="AJ522"/>
          <cell r="AK522"/>
          <cell r="AL522"/>
          <cell r="AM522">
            <v>8156</v>
          </cell>
        </row>
        <row r="523">
          <cell r="I523" t="str">
            <v>ENY</v>
          </cell>
          <cell r="J523"/>
          <cell r="K523"/>
          <cell r="L523"/>
          <cell r="M523"/>
          <cell r="N523">
            <v>4032</v>
          </cell>
          <cell r="O523"/>
          <cell r="P523"/>
          <cell r="Q523"/>
          <cell r="R523"/>
          <cell r="S523">
            <v>213922</v>
          </cell>
          <cell r="T523"/>
          <cell r="U523"/>
          <cell r="V523"/>
          <cell r="W523"/>
          <cell r="X523">
            <v>195</v>
          </cell>
          <cell r="Y523"/>
          <cell r="Z523"/>
          <cell r="AA523"/>
          <cell r="AB523"/>
          <cell r="AC523">
            <v>7544</v>
          </cell>
          <cell r="AD523"/>
          <cell r="AE523"/>
          <cell r="AF523"/>
          <cell r="AG523"/>
          <cell r="AH523">
            <v>551266</v>
          </cell>
          <cell r="AI523"/>
          <cell r="AJ523"/>
          <cell r="AK523"/>
          <cell r="AL523"/>
          <cell r="AM523">
            <v>1719</v>
          </cell>
        </row>
        <row r="524">
          <cell r="I524" t="str">
            <v>YNZ</v>
          </cell>
          <cell r="J524"/>
          <cell r="K524"/>
          <cell r="L524"/>
          <cell r="M524"/>
          <cell r="N524">
            <v>9468</v>
          </cell>
          <cell r="O524"/>
          <cell r="P524"/>
          <cell r="Q524"/>
          <cell r="R524"/>
          <cell r="S524">
            <v>876131</v>
          </cell>
          <cell r="T524"/>
          <cell r="U524"/>
          <cell r="V524"/>
          <cell r="W524"/>
          <cell r="X524">
            <v>3249</v>
          </cell>
          <cell r="Y524"/>
          <cell r="Z524"/>
          <cell r="AA524"/>
          <cell r="AB524"/>
          <cell r="AC524">
            <v>19057</v>
          </cell>
          <cell r="AD524"/>
          <cell r="AE524"/>
          <cell r="AF524"/>
          <cell r="AG524"/>
          <cell r="AH524">
            <v>1754272</v>
          </cell>
          <cell r="AI524"/>
          <cell r="AJ524"/>
          <cell r="AK524"/>
          <cell r="AL524"/>
          <cell r="AM524">
            <v>10088</v>
          </cell>
        </row>
        <row r="525">
          <cell r="I525" t="str">
            <v>YNJ</v>
          </cell>
          <cell r="J525"/>
          <cell r="K525"/>
          <cell r="L525"/>
          <cell r="M525"/>
          <cell r="N525">
            <v>3389</v>
          </cell>
          <cell r="O525"/>
          <cell r="P525"/>
          <cell r="Q525"/>
          <cell r="R525"/>
          <cell r="S525">
            <v>315867</v>
          </cell>
          <cell r="T525"/>
          <cell r="U525"/>
          <cell r="V525"/>
          <cell r="W525"/>
          <cell r="X525">
            <v>1685</v>
          </cell>
          <cell r="Y525"/>
          <cell r="Z525"/>
          <cell r="AA525"/>
          <cell r="AB525"/>
          <cell r="AC525">
            <v>6087</v>
          </cell>
          <cell r="AD525"/>
          <cell r="AE525"/>
          <cell r="AF525"/>
          <cell r="AG525"/>
          <cell r="AH525">
            <v>580496</v>
          </cell>
          <cell r="AI525"/>
          <cell r="AJ525"/>
          <cell r="AK525"/>
          <cell r="AL525"/>
          <cell r="AM525">
            <v>3691</v>
          </cell>
        </row>
        <row r="526">
          <cell r="I526" t="str">
            <v>YNT</v>
          </cell>
          <cell r="J526"/>
          <cell r="K526"/>
          <cell r="L526"/>
          <cell r="M526"/>
          <cell r="N526">
            <v>37446</v>
          </cell>
          <cell r="O526"/>
          <cell r="P526"/>
          <cell r="Q526"/>
          <cell r="R526"/>
          <cell r="S526">
            <v>3102435</v>
          </cell>
          <cell r="T526"/>
          <cell r="U526"/>
          <cell r="V526"/>
          <cell r="W526"/>
          <cell r="X526">
            <v>62179</v>
          </cell>
          <cell r="Y526"/>
          <cell r="Z526"/>
          <cell r="AA526"/>
          <cell r="AB526"/>
          <cell r="AC526">
            <v>61855</v>
          </cell>
          <cell r="AD526"/>
          <cell r="AE526"/>
          <cell r="AF526"/>
          <cell r="AG526"/>
          <cell r="AH526">
            <v>5955936</v>
          </cell>
          <cell r="AI526"/>
          <cell r="AJ526"/>
          <cell r="AK526"/>
          <cell r="AL526"/>
          <cell r="AM526">
            <v>74589</v>
          </cell>
        </row>
        <row r="527">
          <cell r="I527" t="str">
            <v>YBP</v>
          </cell>
          <cell r="J527"/>
          <cell r="K527"/>
          <cell r="L527"/>
          <cell r="M527"/>
          <cell r="N527">
            <v>11633</v>
          </cell>
          <cell r="O527"/>
          <cell r="P527"/>
          <cell r="Q527"/>
          <cell r="R527"/>
          <cell r="S527">
            <v>1119552</v>
          </cell>
          <cell r="T527"/>
          <cell r="U527"/>
          <cell r="V527"/>
          <cell r="W527"/>
          <cell r="X527">
            <v>4519</v>
          </cell>
          <cell r="Y527"/>
          <cell r="Z527"/>
          <cell r="AA527"/>
          <cell r="AB527"/>
          <cell r="AC527">
            <v>15815</v>
          </cell>
          <cell r="AD527"/>
          <cell r="AE527"/>
          <cell r="AF527"/>
          <cell r="AG527"/>
          <cell r="AH527">
            <v>1543792</v>
          </cell>
          <cell r="AI527"/>
          <cell r="AJ527"/>
          <cell r="AK527"/>
          <cell r="AL527"/>
          <cell r="AM527">
            <v>6372</v>
          </cell>
        </row>
        <row r="528">
          <cell r="I528" t="str">
            <v>YIH</v>
          </cell>
          <cell r="J528"/>
          <cell r="K528"/>
          <cell r="L528"/>
          <cell r="M528"/>
          <cell r="N528">
            <v>88256</v>
          </cell>
          <cell r="O528"/>
          <cell r="P528"/>
          <cell r="Q528"/>
          <cell r="R528"/>
          <cell r="S528">
            <v>1252477</v>
          </cell>
          <cell r="T528"/>
          <cell r="U528"/>
          <cell r="V528"/>
          <cell r="W528"/>
          <cell r="X528">
            <v>2205</v>
          </cell>
          <cell r="Y528"/>
          <cell r="Z528"/>
          <cell r="AA528"/>
          <cell r="AB528"/>
          <cell r="AC528">
            <v>83810</v>
          </cell>
          <cell r="AD528"/>
          <cell r="AE528"/>
          <cell r="AF528"/>
          <cell r="AG528"/>
          <cell r="AH528">
            <v>2201505</v>
          </cell>
          <cell r="AI528"/>
          <cell r="AJ528"/>
          <cell r="AK528"/>
          <cell r="AL528"/>
          <cell r="AM528">
            <v>2747</v>
          </cell>
        </row>
        <row r="529">
          <cell r="I529" t="str">
            <v>LDS</v>
          </cell>
          <cell r="J529"/>
          <cell r="K529"/>
          <cell r="L529"/>
          <cell r="M529"/>
          <cell r="N529">
            <v>1312</v>
          </cell>
          <cell r="O529"/>
          <cell r="P529"/>
          <cell r="Q529"/>
          <cell r="R529"/>
          <cell r="S529">
            <v>100491</v>
          </cell>
          <cell r="T529"/>
          <cell r="U529"/>
          <cell r="V529"/>
          <cell r="W529"/>
          <cell r="X529">
            <v>0</v>
          </cell>
          <cell r="Y529"/>
          <cell r="Z529"/>
          <cell r="AA529"/>
          <cell r="AB529"/>
          <cell r="AC529">
            <v>1588</v>
          </cell>
          <cell r="AD529"/>
          <cell r="AE529"/>
          <cell r="AF529"/>
          <cell r="AG529"/>
          <cell r="AH529">
            <v>127546</v>
          </cell>
          <cell r="AI529"/>
          <cell r="AJ529"/>
          <cell r="AK529"/>
          <cell r="AL529"/>
          <cell r="AM529">
            <v>1</v>
          </cell>
        </row>
        <row r="530">
          <cell r="I530" t="str">
            <v>YIC</v>
          </cell>
          <cell r="J530"/>
          <cell r="K530"/>
          <cell r="L530"/>
          <cell r="M530"/>
          <cell r="N530">
            <v>5806</v>
          </cell>
          <cell r="O530"/>
          <cell r="P530"/>
          <cell r="Q530"/>
          <cell r="R530"/>
          <cell r="S530">
            <v>307242</v>
          </cell>
          <cell r="T530"/>
          <cell r="U530"/>
          <cell r="V530"/>
          <cell r="W530"/>
          <cell r="X530">
            <v>89</v>
          </cell>
          <cell r="Y530"/>
          <cell r="Z530"/>
          <cell r="AA530"/>
          <cell r="AB530"/>
          <cell r="AC530">
            <v>8533</v>
          </cell>
          <cell r="AD530"/>
          <cell r="AE530"/>
          <cell r="AF530"/>
          <cell r="AG530"/>
          <cell r="AH530">
            <v>586898</v>
          </cell>
          <cell r="AI530"/>
          <cell r="AJ530"/>
          <cell r="AK530"/>
          <cell r="AL530"/>
          <cell r="AM530">
            <v>293</v>
          </cell>
        </row>
        <row r="531">
          <cell r="I531" t="str">
            <v>INC</v>
          </cell>
          <cell r="J531"/>
          <cell r="K531"/>
          <cell r="L531"/>
          <cell r="M531"/>
          <cell r="N531">
            <v>37434</v>
          </cell>
          <cell r="O531"/>
          <cell r="P531"/>
          <cell r="Q531"/>
          <cell r="R531"/>
          <cell r="S531">
            <v>3785776</v>
          </cell>
          <cell r="T531"/>
          <cell r="U531"/>
          <cell r="V531"/>
          <cell r="W531"/>
          <cell r="X531">
            <v>26139</v>
          </cell>
          <cell r="Y531"/>
          <cell r="Z531"/>
          <cell r="AA531"/>
          <cell r="AB531"/>
          <cell r="AC531">
            <v>64311</v>
          </cell>
          <cell r="AD531"/>
          <cell r="AE531"/>
          <cell r="AF531"/>
          <cell r="AG531"/>
          <cell r="AH531">
            <v>6998424</v>
          </cell>
          <cell r="AI531"/>
          <cell r="AJ531"/>
          <cell r="AK531"/>
          <cell r="AL531"/>
          <cell r="AM531">
            <v>42022</v>
          </cell>
        </row>
        <row r="532">
          <cell r="I532" t="str">
            <v>YKH</v>
          </cell>
          <cell r="J532"/>
          <cell r="K532"/>
          <cell r="L532"/>
          <cell r="M532"/>
          <cell r="N532">
            <v>1630</v>
          </cell>
          <cell r="O532"/>
          <cell r="P532"/>
          <cell r="Q532"/>
          <cell r="R532"/>
          <cell r="S532">
            <v>85007</v>
          </cell>
          <cell r="T532"/>
          <cell r="U532"/>
          <cell r="V532"/>
          <cell r="W532"/>
          <cell r="X532">
            <v>512</v>
          </cell>
          <cell r="Y532"/>
          <cell r="Z532"/>
          <cell r="AA532"/>
          <cell r="AB532"/>
          <cell r="AC532">
            <v>1899</v>
          </cell>
          <cell r="AD532"/>
          <cell r="AE532"/>
          <cell r="AF532"/>
          <cell r="AG532"/>
          <cell r="AH532">
            <v>151526</v>
          </cell>
          <cell r="AI532"/>
          <cell r="AJ532"/>
          <cell r="AK532"/>
          <cell r="AL532"/>
          <cell r="AM532">
            <v>801</v>
          </cell>
        </row>
        <row r="533">
          <cell r="I533" t="str">
            <v>YIN</v>
          </cell>
          <cell r="J533"/>
          <cell r="K533"/>
          <cell r="L533"/>
          <cell r="M533"/>
          <cell r="N533">
            <v>7594</v>
          </cell>
          <cell r="O533"/>
          <cell r="P533"/>
          <cell r="Q533"/>
          <cell r="R533"/>
          <cell r="S533">
            <v>649473</v>
          </cell>
          <cell r="T533"/>
          <cell r="U533"/>
          <cell r="V533"/>
          <cell r="W533"/>
          <cell r="X533">
            <v>3042</v>
          </cell>
          <cell r="Y533"/>
          <cell r="Z533"/>
          <cell r="AA533"/>
          <cell r="AB533"/>
          <cell r="AC533">
            <v>9003</v>
          </cell>
          <cell r="AD533"/>
          <cell r="AE533"/>
          <cell r="AF533"/>
          <cell r="AG533"/>
          <cell r="AH533">
            <v>821782</v>
          </cell>
          <cell r="AI533"/>
          <cell r="AJ533"/>
          <cell r="AK533"/>
          <cell r="AL533"/>
          <cell r="AM533">
            <v>4580</v>
          </cell>
        </row>
        <row r="534">
          <cell r="I534" t="str">
            <v>YIW</v>
          </cell>
          <cell r="J534"/>
          <cell r="K534"/>
          <cell r="L534"/>
          <cell r="M534"/>
          <cell r="N534">
            <v>9905</v>
          </cell>
          <cell r="O534"/>
          <cell r="P534"/>
          <cell r="Q534"/>
          <cell r="R534"/>
          <cell r="S534">
            <v>862057</v>
          </cell>
          <cell r="T534"/>
          <cell r="U534"/>
          <cell r="V534"/>
          <cell r="W534"/>
          <cell r="X534">
            <v>7960</v>
          </cell>
          <cell r="Y534"/>
          <cell r="Z534"/>
          <cell r="AA534"/>
          <cell r="AB534"/>
          <cell r="AC534">
            <v>16506</v>
          </cell>
          <cell r="AD534"/>
          <cell r="AE534"/>
          <cell r="AF534"/>
          <cell r="AG534"/>
          <cell r="AH534">
            <v>1677265</v>
          </cell>
          <cell r="AI534"/>
          <cell r="AJ534"/>
          <cell r="AK534"/>
          <cell r="AL534"/>
          <cell r="AM534">
            <v>14249</v>
          </cell>
        </row>
        <row r="535">
          <cell r="I535" t="str">
            <v>YYA</v>
          </cell>
          <cell r="J535"/>
          <cell r="K535"/>
          <cell r="L535"/>
          <cell r="M535"/>
          <cell r="N535">
            <v>5404</v>
          </cell>
          <cell r="O535"/>
          <cell r="P535"/>
          <cell r="Q535"/>
          <cell r="R535"/>
          <cell r="S535">
            <v>364806</v>
          </cell>
          <cell r="T535"/>
          <cell r="U535"/>
          <cell r="V535"/>
          <cell r="W535"/>
          <cell r="X535">
            <v>18</v>
          </cell>
          <cell r="Y535"/>
          <cell r="Z535"/>
          <cell r="AA535"/>
          <cell r="AB535"/>
          <cell r="AC535">
            <v>10168</v>
          </cell>
          <cell r="AD535"/>
          <cell r="AE535"/>
          <cell r="AF535"/>
          <cell r="AG535"/>
          <cell r="AH535">
            <v>810591</v>
          </cell>
          <cell r="AI535"/>
          <cell r="AJ535"/>
          <cell r="AK535"/>
          <cell r="AL535"/>
          <cell r="AM535">
            <v>88</v>
          </cell>
        </row>
        <row r="536">
          <cell r="I536" t="str">
            <v>UYN</v>
          </cell>
          <cell r="J536"/>
          <cell r="K536"/>
          <cell r="L536"/>
          <cell r="M536"/>
          <cell r="N536">
            <v>10866</v>
          </cell>
          <cell r="O536"/>
          <cell r="P536"/>
          <cell r="Q536"/>
          <cell r="R536"/>
          <cell r="S536">
            <v>845845</v>
          </cell>
          <cell r="T536"/>
          <cell r="U536"/>
          <cell r="V536"/>
          <cell r="W536"/>
          <cell r="X536">
            <v>3450</v>
          </cell>
          <cell r="Y536"/>
          <cell r="Z536"/>
          <cell r="AA536"/>
          <cell r="AB536"/>
          <cell r="AC536">
            <v>19367</v>
          </cell>
          <cell r="AD536"/>
          <cell r="AE536"/>
          <cell r="AF536"/>
          <cell r="AG536"/>
          <cell r="AH536">
            <v>1718283</v>
          </cell>
          <cell r="AI536"/>
          <cell r="AJ536"/>
          <cell r="AK536"/>
          <cell r="AL536"/>
          <cell r="AM536">
            <v>12606</v>
          </cell>
        </row>
        <row r="537">
          <cell r="I537" t="str">
            <v>YLX</v>
          </cell>
          <cell r="J537"/>
          <cell r="K537"/>
          <cell r="L537"/>
          <cell r="M537"/>
          <cell r="N537">
            <v>2085</v>
          </cell>
          <cell r="O537"/>
          <cell r="P537"/>
          <cell r="Q537"/>
          <cell r="R537"/>
          <cell r="S537">
            <v>142398</v>
          </cell>
          <cell r="T537"/>
          <cell r="U537"/>
          <cell r="V537"/>
          <cell r="W537"/>
          <cell r="X537">
            <v>92</v>
          </cell>
          <cell r="Y537"/>
          <cell r="Z537"/>
          <cell r="AA537"/>
          <cell r="AB537"/>
          <cell r="AC537">
            <v>4587</v>
          </cell>
          <cell r="AD537"/>
          <cell r="AE537"/>
          <cell r="AF537"/>
          <cell r="AG537"/>
          <cell r="AH537">
            <v>363941</v>
          </cell>
          <cell r="AI537"/>
          <cell r="AJ537"/>
          <cell r="AK537"/>
          <cell r="AL537"/>
          <cell r="AM537">
            <v>30</v>
          </cell>
        </row>
        <row r="538">
          <cell r="I538" t="str">
            <v>YCU</v>
          </cell>
          <cell r="J538"/>
          <cell r="K538"/>
          <cell r="L538"/>
          <cell r="M538"/>
          <cell r="N538">
            <v>11552</v>
          </cell>
          <cell r="O538"/>
          <cell r="P538"/>
          <cell r="Q538"/>
          <cell r="R538"/>
          <cell r="S538">
            <v>890982</v>
          </cell>
          <cell r="T538"/>
          <cell r="U538"/>
          <cell r="V538"/>
          <cell r="W538"/>
          <cell r="X538">
            <v>3912</v>
          </cell>
          <cell r="Y538"/>
          <cell r="Z538"/>
          <cell r="AA538"/>
          <cell r="AB538"/>
          <cell r="AC538">
            <v>24229</v>
          </cell>
          <cell r="AD538"/>
          <cell r="AE538"/>
          <cell r="AF538"/>
          <cell r="AG538"/>
          <cell r="AH538">
            <v>1919323</v>
          </cell>
          <cell r="AI538"/>
          <cell r="AJ538"/>
          <cell r="AK538"/>
          <cell r="AL538"/>
          <cell r="AM538">
            <v>7307</v>
          </cell>
        </row>
        <row r="539">
          <cell r="I539" t="str">
            <v>YUS</v>
          </cell>
          <cell r="J539"/>
          <cell r="K539"/>
          <cell r="L539"/>
          <cell r="M539"/>
          <cell r="N539">
            <v>2120</v>
          </cell>
          <cell r="O539"/>
          <cell r="P539"/>
          <cell r="Q539"/>
          <cell r="R539"/>
          <cell r="S539">
            <v>155848</v>
          </cell>
          <cell r="T539"/>
          <cell r="U539"/>
          <cell r="V539"/>
          <cell r="W539"/>
          <cell r="X539">
            <v>184</v>
          </cell>
          <cell r="Y539"/>
          <cell r="Z539"/>
          <cell r="AA539"/>
          <cell r="AB539"/>
          <cell r="AC539">
            <v>4584</v>
          </cell>
          <cell r="AD539"/>
          <cell r="AE539"/>
          <cell r="AF539"/>
          <cell r="AG539"/>
          <cell r="AH539">
            <v>374561</v>
          </cell>
          <cell r="AI539"/>
          <cell r="AJ539"/>
          <cell r="AK539"/>
          <cell r="AL539"/>
          <cell r="AM539">
            <v>944</v>
          </cell>
        </row>
        <row r="540">
          <cell r="I540" t="str">
            <v>YTW</v>
          </cell>
          <cell r="J540"/>
          <cell r="K540"/>
          <cell r="L540"/>
          <cell r="M540"/>
          <cell r="N540">
            <v>905</v>
          </cell>
          <cell r="O540"/>
          <cell r="P540"/>
          <cell r="Q540"/>
          <cell r="R540"/>
          <cell r="S540">
            <v>40815</v>
          </cell>
          <cell r="T540"/>
          <cell r="U540"/>
          <cell r="V540"/>
          <cell r="W540"/>
          <cell r="X540">
            <v>26</v>
          </cell>
          <cell r="Y540"/>
          <cell r="Z540"/>
          <cell r="AA540"/>
          <cell r="AB540"/>
          <cell r="AC540">
            <v>1718</v>
          </cell>
          <cell r="AD540"/>
          <cell r="AE540"/>
          <cell r="AF540"/>
          <cell r="AG540"/>
          <cell r="AH540">
            <v>106818</v>
          </cell>
          <cell r="AI540"/>
          <cell r="AJ540"/>
          <cell r="AK540"/>
          <cell r="AL540"/>
          <cell r="AM540">
            <v>59</v>
          </cell>
        </row>
        <row r="541">
          <cell r="I541" t="str">
            <v>NZL</v>
          </cell>
          <cell r="J541"/>
          <cell r="K541"/>
          <cell r="L541"/>
          <cell r="M541"/>
          <cell r="N541">
            <v>46013</v>
          </cell>
          <cell r="O541"/>
          <cell r="P541"/>
          <cell r="Q541"/>
          <cell r="R541"/>
          <cell r="S541">
            <v>69284</v>
          </cell>
          <cell r="T541"/>
          <cell r="U541"/>
          <cell r="V541"/>
          <cell r="W541"/>
          <cell r="X541">
            <v>20</v>
          </cell>
          <cell r="Y541"/>
          <cell r="Z541"/>
          <cell r="AA541"/>
          <cell r="AB541"/>
          <cell r="AC541">
            <v>54972</v>
          </cell>
          <cell r="AD541"/>
          <cell r="AE541"/>
          <cell r="AF541"/>
          <cell r="AG541"/>
          <cell r="AH541">
            <v>152450</v>
          </cell>
          <cell r="AI541"/>
          <cell r="AJ541"/>
          <cell r="AK541"/>
          <cell r="AL541"/>
          <cell r="AM541">
            <v>36</v>
          </cell>
        </row>
        <row r="542">
          <cell r="I542" t="str">
            <v>DYG</v>
          </cell>
          <cell r="J542"/>
          <cell r="K542"/>
          <cell r="L542"/>
          <cell r="M542"/>
          <cell r="N542">
            <v>4578</v>
          </cell>
          <cell r="O542"/>
          <cell r="P542"/>
          <cell r="Q542"/>
          <cell r="R542"/>
          <cell r="S542">
            <v>373392</v>
          </cell>
          <cell r="T542"/>
          <cell r="U542"/>
          <cell r="V542"/>
          <cell r="W542"/>
          <cell r="X542">
            <v>59</v>
          </cell>
          <cell r="Y542"/>
          <cell r="Z542"/>
          <cell r="AA542"/>
          <cell r="AB542"/>
          <cell r="AC542">
            <v>14722</v>
          </cell>
          <cell r="AD542"/>
          <cell r="AE542"/>
          <cell r="AF542"/>
          <cell r="AG542"/>
          <cell r="AH542">
            <v>1433164</v>
          </cell>
          <cell r="AI542"/>
          <cell r="AJ542"/>
          <cell r="AK542"/>
          <cell r="AL542"/>
          <cell r="AM542">
            <v>2628</v>
          </cell>
        </row>
        <row r="543">
          <cell r="I543" t="str">
            <v>ZQZ</v>
          </cell>
          <cell r="J543"/>
          <cell r="K543"/>
          <cell r="L543"/>
          <cell r="M543"/>
          <cell r="N543">
            <v>3585</v>
          </cell>
          <cell r="O543"/>
          <cell r="P543"/>
          <cell r="Q543"/>
          <cell r="R543"/>
          <cell r="S543">
            <v>301263</v>
          </cell>
          <cell r="T543"/>
          <cell r="U543"/>
          <cell r="V543"/>
          <cell r="W543"/>
          <cell r="X543">
            <v>52</v>
          </cell>
          <cell r="Y543"/>
          <cell r="Z543"/>
          <cell r="AA543"/>
          <cell r="AB543"/>
          <cell r="AC543">
            <v>4617</v>
          </cell>
          <cell r="AD543"/>
          <cell r="AE543"/>
          <cell r="AF543"/>
          <cell r="AG543"/>
          <cell r="AH543">
            <v>464638</v>
          </cell>
          <cell r="AI543"/>
          <cell r="AJ543"/>
          <cell r="AK543"/>
          <cell r="AL543"/>
          <cell r="AM543">
            <v>39</v>
          </cell>
        </row>
        <row r="544">
          <cell r="I544" t="str">
            <v>YZY</v>
          </cell>
          <cell r="J544"/>
          <cell r="K544"/>
          <cell r="L544"/>
          <cell r="M544"/>
          <cell r="N544">
            <v>2062</v>
          </cell>
          <cell r="O544"/>
          <cell r="P544"/>
          <cell r="Q544"/>
          <cell r="R544"/>
          <cell r="S544">
            <v>143306</v>
          </cell>
          <cell r="T544"/>
          <cell r="U544"/>
          <cell r="V544"/>
          <cell r="W544"/>
          <cell r="X544">
            <v>315</v>
          </cell>
          <cell r="Y544"/>
          <cell r="Z544"/>
          <cell r="AA544"/>
          <cell r="AB544"/>
          <cell r="AC544">
            <v>2282</v>
          </cell>
          <cell r="AD544"/>
          <cell r="AE544"/>
          <cell r="AF544"/>
          <cell r="AG544"/>
          <cell r="AH544">
            <v>235274</v>
          </cell>
          <cell r="AI544"/>
          <cell r="AJ544"/>
          <cell r="AK544"/>
          <cell r="AL544"/>
          <cell r="AM544">
            <v>1113</v>
          </cell>
        </row>
        <row r="545">
          <cell r="I545" t="str">
            <v>ZHA</v>
          </cell>
          <cell r="J545"/>
          <cell r="K545"/>
          <cell r="L545"/>
          <cell r="M545"/>
          <cell r="N545">
            <v>16604</v>
          </cell>
          <cell r="O545"/>
          <cell r="P545"/>
          <cell r="Q545"/>
          <cell r="R545"/>
          <cell r="S545">
            <v>1317170</v>
          </cell>
          <cell r="T545"/>
          <cell r="U545"/>
          <cell r="V545"/>
          <cell r="W545"/>
          <cell r="X545">
            <v>3835</v>
          </cell>
          <cell r="Y545"/>
          <cell r="Z545"/>
          <cell r="AA545"/>
          <cell r="AB545"/>
          <cell r="AC545">
            <v>28206</v>
          </cell>
          <cell r="AD545"/>
          <cell r="AE545"/>
          <cell r="AF545"/>
          <cell r="AG545"/>
          <cell r="AH545">
            <v>2508238</v>
          </cell>
          <cell r="AI545"/>
          <cell r="AJ545"/>
          <cell r="AK545"/>
          <cell r="AL545"/>
          <cell r="AM545">
            <v>5795</v>
          </cell>
        </row>
        <row r="546">
          <cell r="I546" t="str">
            <v>ZFL</v>
          </cell>
          <cell r="J546"/>
          <cell r="K546"/>
          <cell r="L546"/>
          <cell r="M546"/>
          <cell r="N546">
            <v>92</v>
          </cell>
          <cell r="O546"/>
          <cell r="P546"/>
          <cell r="Q546"/>
          <cell r="R546"/>
          <cell r="S546">
            <v>4808</v>
          </cell>
          <cell r="T546"/>
          <cell r="U546"/>
          <cell r="V546"/>
          <cell r="W546"/>
          <cell r="X546">
            <v>5</v>
          </cell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</row>
        <row r="547">
          <cell r="I547" t="str">
            <v>ZAT</v>
          </cell>
          <cell r="J547">
            <v>3727</v>
          </cell>
          <cell r="K547"/>
          <cell r="L547">
            <v>3727</v>
          </cell>
          <cell r="M547">
            <v>1</v>
          </cell>
          <cell r="N547">
            <v>3728</v>
          </cell>
          <cell r="O547"/>
          <cell r="P547">
            <v>236598</v>
          </cell>
          <cell r="Q547">
            <v>236598</v>
          </cell>
          <cell r="R547">
            <v>10483</v>
          </cell>
          <cell r="S547">
            <v>247081</v>
          </cell>
          <cell r="T547"/>
          <cell r="U547">
            <v>516</v>
          </cell>
          <cell r="V547">
            <v>516</v>
          </cell>
          <cell r="W547">
            <v>0</v>
          </cell>
          <cell r="X547">
            <v>516</v>
          </cell>
          <cell r="Y547">
            <v>6000</v>
          </cell>
          <cell r="Z547"/>
          <cell r="AA547">
            <v>6000</v>
          </cell>
          <cell r="AB547"/>
          <cell r="AC547">
            <v>6000</v>
          </cell>
          <cell r="AD547"/>
          <cell r="AE547">
            <v>375100</v>
          </cell>
          <cell r="AF547">
            <v>375100</v>
          </cell>
          <cell r="AG547">
            <v>58605</v>
          </cell>
          <cell r="AH547">
            <v>433705</v>
          </cell>
          <cell r="AI547"/>
          <cell r="AJ547">
            <v>221</v>
          </cell>
          <cell r="AK547">
            <v>221</v>
          </cell>
          <cell r="AL547">
            <v>1</v>
          </cell>
          <cell r="AM547">
            <v>222</v>
          </cell>
        </row>
        <row r="548">
          <cell r="I548" t="str">
            <v>CGO</v>
          </cell>
          <cell r="J548"/>
          <cell r="K548"/>
          <cell r="L548"/>
          <cell r="M548"/>
          <cell r="N548">
            <v>94427</v>
          </cell>
          <cell r="O548"/>
          <cell r="P548"/>
          <cell r="Q548"/>
          <cell r="R548"/>
          <cell r="S548">
            <v>9221674</v>
          </cell>
          <cell r="T548"/>
          <cell r="U548"/>
          <cell r="V548"/>
          <cell r="W548"/>
          <cell r="X548">
            <v>624654</v>
          </cell>
          <cell r="Y548"/>
          <cell r="Z548"/>
          <cell r="AA548"/>
          <cell r="AB548"/>
          <cell r="AC548">
            <v>161162</v>
          </cell>
          <cell r="AD548"/>
          <cell r="AE548"/>
          <cell r="AF548"/>
          <cell r="AG548"/>
          <cell r="AH548">
            <v>18954907</v>
          </cell>
          <cell r="AI548"/>
          <cell r="AJ548"/>
          <cell r="AK548"/>
          <cell r="AL548"/>
          <cell r="AM548">
            <v>704749</v>
          </cell>
        </row>
        <row r="549">
          <cell r="I549" t="str">
            <v>ZHY</v>
          </cell>
          <cell r="J549"/>
          <cell r="K549"/>
          <cell r="L549"/>
          <cell r="M549"/>
          <cell r="N549">
            <v>18473</v>
          </cell>
          <cell r="O549"/>
          <cell r="P549"/>
          <cell r="Q549"/>
          <cell r="R549"/>
          <cell r="S549">
            <v>42473</v>
          </cell>
          <cell r="T549"/>
          <cell r="U549"/>
          <cell r="V549"/>
          <cell r="W549"/>
          <cell r="X549">
            <v>67</v>
          </cell>
          <cell r="Y549"/>
          <cell r="Z549"/>
          <cell r="AA549"/>
          <cell r="AB549"/>
          <cell r="AC549">
            <v>51358</v>
          </cell>
          <cell r="AD549"/>
          <cell r="AE549"/>
          <cell r="AF549"/>
          <cell r="AG549"/>
          <cell r="AH549">
            <v>216414</v>
          </cell>
          <cell r="AI549"/>
          <cell r="AJ549"/>
          <cell r="AK549"/>
          <cell r="AL549"/>
          <cell r="AM549">
            <v>932</v>
          </cell>
        </row>
        <row r="550">
          <cell r="I550" t="str">
            <v>HSN</v>
          </cell>
          <cell r="J550"/>
          <cell r="K550"/>
          <cell r="L550"/>
          <cell r="M550"/>
          <cell r="N550">
            <v>18469</v>
          </cell>
          <cell r="O550"/>
          <cell r="P550"/>
          <cell r="Q550"/>
          <cell r="R550"/>
          <cell r="S550">
            <v>789306</v>
          </cell>
          <cell r="T550"/>
          <cell r="U550"/>
          <cell r="V550"/>
          <cell r="W550"/>
          <cell r="X550">
            <v>718</v>
          </cell>
          <cell r="Y550"/>
          <cell r="Z550"/>
          <cell r="AA550"/>
          <cell r="AB550"/>
          <cell r="AC550">
            <v>23045</v>
          </cell>
          <cell r="AD550"/>
          <cell r="AE550"/>
          <cell r="AF550"/>
          <cell r="AG550"/>
          <cell r="AH550">
            <v>1483700</v>
          </cell>
          <cell r="AI550"/>
          <cell r="AJ550"/>
          <cell r="AK550"/>
          <cell r="AL550"/>
          <cell r="AM550">
            <v>626</v>
          </cell>
        </row>
        <row r="551">
          <cell r="I551" t="str">
            <v>ZUH</v>
          </cell>
          <cell r="J551"/>
          <cell r="K551"/>
          <cell r="L551"/>
          <cell r="M551"/>
          <cell r="N551">
            <v>39487</v>
          </cell>
          <cell r="O551"/>
          <cell r="P551">
            <v>4005732</v>
          </cell>
          <cell r="Q551">
            <v>4005732</v>
          </cell>
          <cell r="R551"/>
          <cell r="S551">
            <v>4005732</v>
          </cell>
          <cell r="T551"/>
          <cell r="U551">
            <v>28462</v>
          </cell>
          <cell r="V551">
            <v>28462</v>
          </cell>
          <cell r="W551"/>
          <cell r="X551">
            <v>28462</v>
          </cell>
          <cell r="Y551"/>
          <cell r="Z551"/>
          <cell r="AA551"/>
          <cell r="AB551"/>
          <cell r="AC551">
            <v>69073</v>
          </cell>
          <cell r="AD551"/>
          <cell r="AE551">
            <v>8020230</v>
          </cell>
          <cell r="AF551">
            <v>8020230</v>
          </cell>
          <cell r="AG551"/>
          <cell r="AH551">
            <v>8020230</v>
          </cell>
          <cell r="AI551"/>
          <cell r="AJ551">
            <v>40047</v>
          </cell>
          <cell r="AK551">
            <v>40047</v>
          </cell>
          <cell r="AL551"/>
          <cell r="AM551">
            <v>40047</v>
          </cell>
        </row>
        <row r="552">
          <cell r="I552" t="str">
            <v>WMT</v>
          </cell>
          <cell r="J552"/>
          <cell r="K552"/>
          <cell r="L552"/>
          <cell r="M552"/>
          <cell r="N552">
            <v>8214</v>
          </cell>
          <cell r="O552"/>
          <cell r="P552"/>
          <cell r="Q552"/>
          <cell r="R552"/>
          <cell r="S552">
            <v>669915</v>
          </cell>
          <cell r="T552"/>
          <cell r="U552"/>
          <cell r="V552"/>
          <cell r="W552"/>
          <cell r="X552">
            <v>1082</v>
          </cell>
          <cell r="Y552"/>
          <cell r="Z552"/>
          <cell r="AA552"/>
          <cell r="AB552"/>
          <cell r="AC552">
            <v>16104</v>
          </cell>
          <cell r="AD552"/>
          <cell r="AE552"/>
          <cell r="AF552"/>
          <cell r="AG552"/>
          <cell r="AH552">
            <v>1413381</v>
          </cell>
          <cell r="AI552"/>
          <cell r="AJ552"/>
          <cell r="AK552"/>
          <cell r="AL552"/>
          <cell r="AM552">
            <v>829</v>
          </cell>
        </row>
        <row r="553">
          <cell r="I553" t="str">
            <v>ZYI</v>
          </cell>
          <cell r="J553"/>
          <cell r="K553"/>
          <cell r="L553"/>
          <cell r="M553"/>
          <cell r="N553">
            <v>9210</v>
          </cell>
          <cell r="O553"/>
          <cell r="P553"/>
          <cell r="Q553"/>
          <cell r="R553"/>
          <cell r="S553">
            <v>767553</v>
          </cell>
          <cell r="T553"/>
          <cell r="U553"/>
          <cell r="V553"/>
          <cell r="W553"/>
          <cell r="X553">
            <v>1090</v>
          </cell>
          <cell r="Y553"/>
          <cell r="Z553"/>
          <cell r="AA553"/>
          <cell r="AB553"/>
          <cell r="AC553">
            <v>13743</v>
          </cell>
          <cell r="AD553"/>
          <cell r="AE553"/>
          <cell r="AF553"/>
          <cell r="AG553"/>
          <cell r="AH553">
            <v>1292664</v>
          </cell>
          <cell r="AI553"/>
          <cell r="AJ553"/>
          <cell r="AK553"/>
          <cell r="AL553"/>
          <cell r="AM553">
            <v>1462</v>
          </cell>
        </row>
        <row r="554">
          <cell r="I554" t="str">
            <v>MFK</v>
          </cell>
          <cell r="J554">
            <v>1838</v>
          </cell>
          <cell r="K554"/>
          <cell r="L554">
            <v>1838</v>
          </cell>
          <cell r="M554"/>
          <cell r="N554">
            <v>1838</v>
          </cell>
          <cell r="O554"/>
          <cell r="P554">
            <v>83393</v>
          </cell>
          <cell r="Q554">
            <v>83393</v>
          </cell>
          <cell r="R554"/>
          <cell r="S554">
            <v>83393</v>
          </cell>
          <cell r="T554"/>
          <cell r="U554">
            <v>584</v>
          </cell>
          <cell r="V554">
            <v>584</v>
          </cell>
          <cell r="W554"/>
          <cell r="X554">
            <v>584</v>
          </cell>
          <cell r="Y554">
            <v>1157</v>
          </cell>
          <cell r="Z554"/>
          <cell r="AA554">
            <v>1157</v>
          </cell>
          <cell r="AB554"/>
          <cell r="AC554">
            <v>1157</v>
          </cell>
          <cell r="AD554"/>
          <cell r="AE554">
            <v>55744</v>
          </cell>
          <cell r="AF554">
            <v>55744</v>
          </cell>
          <cell r="AG554"/>
          <cell r="AH554">
            <v>55744</v>
          </cell>
          <cell r="AI554"/>
          <cell r="AJ554">
            <v>334</v>
          </cell>
          <cell r="AK554">
            <v>334</v>
          </cell>
          <cell r="AL554"/>
          <cell r="AM554">
            <v>334</v>
          </cell>
        </row>
        <row r="555">
          <cell r="I555" t="str">
            <v>CMJ</v>
          </cell>
          <cell r="J555"/>
          <cell r="K555"/>
          <cell r="L555"/>
          <cell r="M555"/>
          <cell r="N555">
            <v>1742</v>
          </cell>
          <cell r="O555"/>
          <cell r="P555">
            <v>18059</v>
          </cell>
          <cell r="Q555">
            <v>18059</v>
          </cell>
          <cell r="R555"/>
          <cell r="S555">
            <v>18059</v>
          </cell>
          <cell r="T555"/>
          <cell r="U555">
            <v>6</v>
          </cell>
          <cell r="V555">
            <v>6</v>
          </cell>
          <cell r="W555"/>
          <cell r="X555">
            <v>6</v>
          </cell>
          <cell r="Y555">
            <v>1760</v>
          </cell>
          <cell r="Z555"/>
          <cell r="AA555">
            <v>1760</v>
          </cell>
          <cell r="AB555"/>
          <cell r="AC555">
            <v>1760</v>
          </cell>
          <cell r="AD555"/>
          <cell r="AE555">
            <v>17828</v>
          </cell>
          <cell r="AF555">
            <v>17828</v>
          </cell>
          <cell r="AG555"/>
          <cell r="AH555">
            <v>17828</v>
          </cell>
          <cell r="AI555"/>
          <cell r="AJ555">
            <v>12</v>
          </cell>
          <cell r="AK555">
            <v>12</v>
          </cell>
          <cell r="AL555"/>
          <cell r="AM555">
            <v>12</v>
          </cell>
        </row>
        <row r="556">
          <cell r="I556" t="str">
            <v>HUN</v>
          </cell>
          <cell r="J556"/>
          <cell r="K556"/>
          <cell r="L556"/>
          <cell r="M556"/>
          <cell r="N556">
            <v>2070</v>
          </cell>
          <cell r="O556"/>
          <cell r="P556">
            <v>37998</v>
          </cell>
          <cell r="Q556">
            <v>37998</v>
          </cell>
          <cell r="R556"/>
          <cell r="S556">
            <v>37998</v>
          </cell>
          <cell r="T556"/>
          <cell r="U556">
            <v>50</v>
          </cell>
          <cell r="V556">
            <v>50</v>
          </cell>
          <cell r="W556"/>
          <cell r="X556">
            <v>50</v>
          </cell>
          <cell r="Y556"/>
          <cell r="Z556"/>
          <cell r="AA556"/>
          <cell r="AB556"/>
          <cell r="AC556">
            <v>2382</v>
          </cell>
          <cell r="AD556"/>
          <cell r="AE556">
            <v>30590</v>
          </cell>
          <cell r="AF556">
            <v>30590</v>
          </cell>
          <cell r="AG556"/>
          <cell r="AH556">
            <v>30590</v>
          </cell>
          <cell r="AI556"/>
          <cell r="AJ556">
            <v>41</v>
          </cell>
          <cell r="AK556">
            <v>41</v>
          </cell>
          <cell r="AL556"/>
          <cell r="AM556">
            <v>41</v>
          </cell>
        </row>
        <row r="557">
          <cell r="I557" t="str">
            <v>KHH</v>
          </cell>
          <cell r="J557">
            <v>18575</v>
          </cell>
          <cell r="K557">
            <v>61</v>
          </cell>
          <cell r="L557">
            <v>18636</v>
          </cell>
          <cell r="M557">
            <v>2030</v>
          </cell>
          <cell r="N557">
            <v>20666</v>
          </cell>
          <cell r="O557">
            <v>151901</v>
          </cell>
          <cell r="P557">
            <v>1086773</v>
          </cell>
          <cell r="Q557">
            <v>1238674</v>
          </cell>
          <cell r="R557">
            <v>0</v>
          </cell>
          <cell r="S557">
            <v>1238674</v>
          </cell>
          <cell r="T557">
            <v>42667</v>
          </cell>
          <cell r="U557">
            <v>3490</v>
          </cell>
          <cell r="V557">
            <v>46157</v>
          </cell>
          <cell r="W557">
            <v>155</v>
          </cell>
          <cell r="X557">
            <v>46313</v>
          </cell>
          <cell r="Y557">
            <v>13883</v>
          </cell>
          <cell r="Z557">
            <v>503</v>
          </cell>
          <cell r="AA557">
            <v>14386</v>
          </cell>
          <cell r="AB557">
            <v>1931</v>
          </cell>
          <cell r="AC557">
            <v>16317</v>
          </cell>
          <cell r="AD557">
            <v>43049</v>
          </cell>
          <cell r="AE557">
            <v>793545</v>
          </cell>
          <cell r="AF557">
            <v>836594</v>
          </cell>
          <cell r="AG557">
            <v>0</v>
          </cell>
          <cell r="AH557">
            <v>836594</v>
          </cell>
          <cell r="AI557">
            <v>53957</v>
          </cell>
          <cell r="AJ557">
            <v>3012</v>
          </cell>
          <cell r="AK557">
            <v>56969</v>
          </cell>
          <cell r="AL557">
            <v>118</v>
          </cell>
          <cell r="AM557">
            <v>57087</v>
          </cell>
        </row>
        <row r="558">
          <cell r="I558" t="str">
            <v>KNH</v>
          </cell>
          <cell r="J558"/>
          <cell r="K558"/>
          <cell r="L558"/>
          <cell r="M558"/>
          <cell r="N558">
            <v>21093</v>
          </cell>
          <cell r="O558"/>
          <cell r="P558">
            <v>1564362</v>
          </cell>
          <cell r="Q558">
            <v>1564362</v>
          </cell>
          <cell r="R558"/>
          <cell r="S558">
            <v>1564362</v>
          </cell>
          <cell r="T558"/>
          <cell r="U558">
            <v>6250</v>
          </cell>
          <cell r="V558">
            <v>6250</v>
          </cell>
          <cell r="W558"/>
          <cell r="X558">
            <v>6250</v>
          </cell>
          <cell r="Y558"/>
          <cell r="Z558"/>
          <cell r="AA558"/>
          <cell r="AB558"/>
          <cell r="AC558">
            <v>15336</v>
          </cell>
          <cell r="AD558"/>
          <cell r="AE558">
            <v>1102050</v>
          </cell>
          <cell r="AF558">
            <v>1102050</v>
          </cell>
          <cell r="AG558"/>
          <cell r="AH558">
            <v>1102050</v>
          </cell>
          <cell r="AI558"/>
          <cell r="AJ558">
            <v>4734</v>
          </cell>
          <cell r="AK558">
            <v>4734</v>
          </cell>
          <cell r="AL558"/>
          <cell r="AM558">
            <v>4734</v>
          </cell>
        </row>
        <row r="559">
          <cell r="I559" t="str">
            <v>KYD</v>
          </cell>
          <cell r="J559"/>
          <cell r="K559"/>
          <cell r="L559"/>
          <cell r="M559"/>
          <cell r="N559">
            <v>3418</v>
          </cell>
          <cell r="O559"/>
          <cell r="P559">
            <v>42568</v>
          </cell>
          <cell r="Q559">
            <v>42568</v>
          </cell>
          <cell r="R559"/>
          <cell r="S559">
            <v>42568</v>
          </cell>
          <cell r="T559"/>
          <cell r="U559">
            <v>48</v>
          </cell>
          <cell r="V559">
            <v>48</v>
          </cell>
          <cell r="W559"/>
          <cell r="X559">
            <v>48</v>
          </cell>
          <cell r="Y559">
            <v>2816</v>
          </cell>
          <cell r="Z559"/>
          <cell r="AA559">
            <v>2816</v>
          </cell>
          <cell r="AB559"/>
          <cell r="AC559">
            <v>2816</v>
          </cell>
          <cell r="AD559"/>
          <cell r="AE559">
            <v>37403</v>
          </cell>
          <cell r="AF559">
            <v>37403</v>
          </cell>
          <cell r="AG559"/>
          <cell r="AH559">
            <v>37403</v>
          </cell>
          <cell r="AI559"/>
          <cell r="AJ559">
            <v>46</v>
          </cell>
          <cell r="AK559">
            <v>46</v>
          </cell>
          <cell r="AL559"/>
          <cell r="AM559">
            <v>46</v>
          </cell>
        </row>
        <row r="560">
          <cell r="I560" t="str">
            <v>GNI</v>
          </cell>
          <cell r="J560">
            <v>2188</v>
          </cell>
          <cell r="K560"/>
          <cell r="L560">
            <v>2188</v>
          </cell>
          <cell r="M560"/>
          <cell r="N560">
            <v>2188</v>
          </cell>
          <cell r="O560"/>
          <cell r="P560">
            <v>22016</v>
          </cell>
          <cell r="Q560">
            <v>22016</v>
          </cell>
          <cell r="R560"/>
          <cell r="S560">
            <v>22016</v>
          </cell>
          <cell r="T560"/>
          <cell r="U560">
            <v>33</v>
          </cell>
          <cell r="V560">
            <v>33</v>
          </cell>
          <cell r="W560"/>
          <cell r="X560">
            <v>33</v>
          </cell>
          <cell r="Y560">
            <v>2878</v>
          </cell>
          <cell r="Z560"/>
          <cell r="AA560">
            <v>2878</v>
          </cell>
          <cell r="AB560"/>
          <cell r="AC560">
            <v>2878</v>
          </cell>
          <cell r="AD560"/>
          <cell r="AE560">
            <v>27151</v>
          </cell>
          <cell r="AF560">
            <v>27151</v>
          </cell>
          <cell r="AG560"/>
          <cell r="AH560">
            <v>27151</v>
          </cell>
          <cell r="AI560"/>
          <cell r="AJ560">
            <v>43</v>
          </cell>
          <cell r="AK560">
            <v>43</v>
          </cell>
          <cell r="AL560"/>
          <cell r="AM560">
            <v>43</v>
          </cell>
        </row>
        <row r="561">
          <cell r="I561" t="str">
            <v>MZG</v>
          </cell>
          <cell r="J561"/>
          <cell r="K561"/>
          <cell r="L561"/>
          <cell r="M561"/>
          <cell r="N561">
            <v>33532</v>
          </cell>
          <cell r="O561"/>
          <cell r="P561">
            <v>2495970</v>
          </cell>
          <cell r="Q561">
            <v>2495970</v>
          </cell>
          <cell r="R561"/>
          <cell r="S561">
            <v>2495970</v>
          </cell>
          <cell r="T561"/>
          <cell r="U561">
            <v>5985</v>
          </cell>
          <cell r="V561">
            <v>5985</v>
          </cell>
          <cell r="W561"/>
          <cell r="X561">
            <v>5985</v>
          </cell>
          <cell r="Y561"/>
          <cell r="Z561"/>
          <cell r="AA561"/>
          <cell r="AB561"/>
          <cell r="AC561">
            <v>25642</v>
          </cell>
          <cell r="AD561"/>
          <cell r="AE561">
            <v>1624181</v>
          </cell>
          <cell r="AF561">
            <v>1624181</v>
          </cell>
          <cell r="AG561"/>
          <cell r="AH561">
            <v>1624181</v>
          </cell>
          <cell r="AI561"/>
          <cell r="AJ561">
            <v>5145</v>
          </cell>
          <cell r="AK561">
            <v>5145</v>
          </cell>
          <cell r="AL561"/>
          <cell r="AM561">
            <v>5145</v>
          </cell>
        </row>
        <row r="562">
          <cell r="I562" t="str">
            <v>LZN</v>
          </cell>
          <cell r="J562">
            <v>6371</v>
          </cell>
          <cell r="K562"/>
          <cell r="L562">
            <v>6371</v>
          </cell>
          <cell r="M562"/>
          <cell r="N562">
            <v>6371</v>
          </cell>
          <cell r="O562"/>
          <cell r="P562">
            <v>368121</v>
          </cell>
          <cell r="Q562">
            <v>368121</v>
          </cell>
          <cell r="R562"/>
          <cell r="S562">
            <v>368121</v>
          </cell>
          <cell r="T562"/>
          <cell r="U562">
            <v>2059</v>
          </cell>
          <cell r="V562">
            <v>2059</v>
          </cell>
          <cell r="W562"/>
          <cell r="X562">
            <v>2059</v>
          </cell>
          <cell r="Y562">
            <v>4254</v>
          </cell>
          <cell r="Z562"/>
          <cell r="AA562">
            <v>4254</v>
          </cell>
          <cell r="AB562"/>
          <cell r="AC562">
            <v>4254</v>
          </cell>
          <cell r="AD562"/>
          <cell r="AE562">
            <v>246549</v>
          </cell>
          <cell r="AF562">
            <v>246549</v>
          </cell>
          <cell r="AG562"/>
          <cell r="AH562">
            <v>246549</v>
          </cell>
          <cell r="AI562"/>
          <cell r="AJ562">
            <v>1400</v>
          </cell>
          <cell r="AK562">
            <v>1400</v>
          </cell>
          <cell r="AL562"/>
          <cell r="AM562">
            <v>1400</v>
          </cell>
        </row>
        <row r="563">
          <cell r="I563" t="str">
            <v>CYI</v>
          </cell>
          <cell r="J563"/>
          <cell r="K563"/>
          <cell r="L563"/>
          <cell r="M563"/>
          <cell r="N563">
            <v>1051</v>
          </cell>
          <cell r="O563"/>
          <cell r="P563">
            <v>54329</v>
          </cell>
          <cell r="Q563">
            <v>54329</v>
          </cell>
          <cell r="R563"/>
          <cell r="S563">
            <v>54329</v>
          </cell>
          <cell r="T563"/>
          <cell r="U563">
            <v>156</v>
          </cell>
          <cell r="V563">
            <v>156</v>
          </cell>
          <cell r="W563"/>
          <cell r="X563">
            <v>156</v>
          </cell>
          <cell r="Y563">
            <v>844</v>
          </cell>
          <cell r="Z563"/>
          <cell r="AA563">
            <v>844</v>
          </cell>
          <cell r="AB563"/>
          <cell r="AC563">
            <v>844</v>
          </cell>
          <cell r="AD563"/>
          <cell r="AE563">
            <v>42185</v>
          </cell>
          <cell r="AF563">
            <v>42185</v>
          </cell>
          <cell r="AG563"/>
          <cell r="AH563">
            <v>42185</v>
          </cell>
          <cell r="AI563"/>
          <cell r="AJ563">
            <v>202</v>
          </cell>
          <cell r="AK563">
            <v>202</v>
          </cell>
          <cell r="AL563"/>
          <cell r="AM563">
            <v>202</v>
          </cell>
        </row>
        <row r="564">
          <cell r="I564" t="str">
            <v>RMQ</v>
          </cell>
          <cell r="J564"/>
          <cell r="K564"/>
          <cell r="L564"/>
          <cell r="M564"/>
          <cell r="N564">
            <v>15553</v>
          </cell>
          <cell r="O564">
            <v>12127</v>
          </cell>
          <cell r="P564">
            <v>925004</v>
          </cell>
          <cell r="Q564">
            <v>937131</v>
          </cell>
          <cell r="R564"/>
          <cell r="S564">
            <v>937131</v>
          </cell>
          <cell r="T564"/>
          <cell r="U564"/>
          <cell r="V564">
            <v>1889</v>
          </cell>
          <cell r="W564"/>
          <cell r="X564">
            <v>1889</v>
          </cell>
          <cell r="Y564"/>
          <cell r="Z564"/>
          <cell r="AA564"/>
          <cell r="AB564"/>
          <cell r="AC564">
            <v>10953</v>
          </cell>
          <cell r="AD564">
            <v>2225</v>
          </cell>
          <cell r="AE564">
            <v>579542</v>
          </cell>
          <cell r="AF564">
            <v>581767</v>
          </cell>
          <cell r="AG564"/>
          <cell r="AH564">
            <v>581767</v>
          </cell>
          <cell r="AI564"/>
          <cell r="AJ564"/>
          <cell r="AK564">
            <v>1545</v>
          </cell>
          <cell r="AL564"/>
          <cell r="AM564">
            <v>1545</v>
          </cell>
        </row>
        <row r="565">
          <cell r="I565" t="str">
            <v>TNN</v>
          </cell>
          <cell r="J565"/>
          <cell r="K565"/>
          <cell r="L565"/>
          <cell r="M565"/>
          <cell r="N565">
            <v>3761</v>
          </cell>
          <cell r="O565"/>
          <cell r="P565">
            <v>214239</v>
          </cell>
          <cell r="Q565">
            <v>214239</v>
          </cell>
          <cell r="R565"/>
          <cell r="S565">
            <v>214239</v>
          </cell>
          <cell r="T565"/>
          <cell r="U565">
            <v>846</v>
          </cell>
          <cell r="V565">
            <v>846</v>
          </cell>
          <cell r="W565"/>
          <cell r="X565">
            <v>846</v>
          </cell>
          <cell r="Y565"/>
          <cell r="Z565"/>
          <cell r="AA565"/>
          <cell r="AB565"/>
          <cell r="AC565">
            <v>3049</v>
          </cell>
          <cell r="AD565"/>
          <cell r="AE565">
            <v>168831</v>
          </cell>
          <cell r="AF565">
            <v>168831</v>
          </cell>
          <cell r="AG565"/>
          <cell r="AH565">
            <v>168831</v>
          </cell>
          <cell r="AI565"/>
          <cell r="AJ565">
            <v>635</v>
          </cell>
          <cell r="AK565">
            <v>635</v>
          </cell>
          <cell r="AL565"/>
          <cell r="AM565">
            <v>635</v>
          </cell>
        </row>
        <row r="566">
          <cell r="I566" t="str">
            <v>TPE</v>
          </cell>
          <cell r="J566">
            <v>40476</v>
          </cell>
          <cell r="K566">
            <v>29253</v>
          </cell>
          <cell r="L566">
            <v>69729</v>
          </cell>
          <cell r="M566">
            <v>42767</v>
          </cell>
          <cell r="N566">
            <v>112496</v>
          </cell>
          <cell r="O566">
            <v>5324500</v>
          </cell>
          <cell r="P566">
            <v>0</v>
          </cell>
          <cell r="Q566">
            <v>5324500</v>
          </cell>
          <cell r="R566">
            <v>17948</v>
          </cell>
          <cell r="S566">
            <v>5342448</v>
          </cell>
          <cell r="T566">
            <v>2522403</v>
          </cell>
          <cell r="U566">
            <v>0</v>
          </cell>
          <cell r="V566">
            <v>2522403</v>
          </cell>
          <cell r="W566">
            <v>16366</v>
          </cell>
          <cell r="X566">
            <v>2538768</v>
          </cell>
          <cell r="Y566">
            <v>18491</v>
          </cell>
          <cell r="Z566">
            <v>30535</v>
          </cell>
          <cell r="AA566">
            <v>49026</v>
          </cell>
          <cell r="AB566">
            <v>57867</v>
          </cell>
          <cell r="AC566">
            <v>106893</v>
          </cell>
          <cell r="AD566">
            <v>908983</v>
          </cell>
          <cell r="AE566">
            <v>0</v>
          </cell>
          <cell r="AF566">
            <v>908983</v>
          </cell>
          <cell r="AG566">
            <v>29</v>
          </cell>
          <cell r="AH566">
            <v>909012</v>
          </cell>
          <cell r="AI566">
            <v>2793584</v>
          </cell>
          <cell r="AJ566">
            <v>0</v>
          </cell>
          <cell r="AK566">
            <v>2793584</v>
          </cell>
          <cell r="AL566">
            <v>18481</v>
          </cell>
          <cell r="AM566">
            <v>2812065</v>
          </cell>
        </row>
        <row r="567">
          <cell r="I567" t="str">
            <v>TSA</v>
          </cell>
          <cell r="J567"/>
          <cell r="K567"/>
          <cell r="L567"/>
          <cell r="M567"/>
          <cell r="N567">
            <v>37402</v>
          </cell>
          <cell r="O567">
            <v>270162</v>
          </cell>
          <cell r="P567">
            <v>2503972</v>
          </cell>
          <cell r="Q567">
            <v>2774134</v>
          </cell>
          <cell r="R567"/>
          <cell r="S567">
            <v>2774134</v>
          </cell>
          <cell r="T567"/>
          <cell r="U567"/>
          <cell r="V567">
            <v>31511</v>
          </cell>
          <cell r="W567"/>
          <cell r="X567">
            <v>31511</v>
          </cell>
          <cell r="Y567"/>
          <cell r="Z567"/>
          <cell r="AA567"/>
          <cell r="AB567"/>
          <cell r="AC567">
            <v>26874</v>
          </cell>
          <cell r="AD567">
            <v>68583</v>
          </cell>
          <cell r="AE567">
            <v>1633115</v>
          </cell>
          <cell r="AF567">
            <v>1701698</v>
          </cell>
          <cell r="AG567"/>
          <cell r="AH567">
            <v>1701698</v>
          </cell>
          <cell r="AI567"/>
          <cell r="AJ567"/>
          <cell r="AK567">
            <v>35251</v>
          </cell>
          <cell r="AL567"/>
          <cell r="AM567">
            <v>35251</v>
          </cell>
        </row>
        <row r="568">
          <cell r="I568" t="str">
            <v>TTT</v>
          </cell>
          <cell r="J568"/>
          <cell r="K568"/>
          <cell r="L568"/>
          <cell r="M568"/>
          <cell r="N568">
            <v>43335</v>
          </cell>
          <cell r="O568"/>
          <cell r="P568">
            <v>290483</v>
          </cell>
          <cell r="Q568">
            <v>290483</v>
          </cell>
          <cell r="R568"/>
          <cell r="S568">
            <v>290483</v>
          </cell>
          <cell r="T568"/>
          <cell r="U568">
            <v>238</v>
          </cell>
          <cell r="V568">
            <v>238</v>
          </cell>
          <cell r="W568"/>
          <cell r="X568">
            <v>238</v>
          </cell>
          <cell r="Y568"/>
          <cell r="Z568"/>
          <cell r="AA568"/>
          <cell r="AB568"/>
          <cell r="AC568">
            <v>46155</v>
          </cell>
          <cell r="AD568"/>
          <cell r="AE568">
            <v>214304</v>
          </cell>
          <cell r="AF568">
            <v>214304</v>
          </cell>
          <cell r="AG568"/>
          <cell r="AH568">
            <v>214304</v>
          </cell>
          <cell r="AI568"/>
          <cell r="AJ568">
            <v>229</v>
          </cell>
          <cell r="AK568">
            <v>229</v>
          </cell>
          <cell r="AL568"/>
          <cell r="AM568">
            <v>229</v>
          </cell>
        </row>
        <row r="569">
          <cell r="I569" t="str">
            <v>WOT</v>
          </cell>
          <cell r="J569"/>
          <cell r="K569"/>
          <cell r="L569"/>
          <cell r="M569"/>
          <cell r="N569">
            <v>170</v>
          </cell>
          <cell r="O569"/>
          <cell r="P569">
            <v>1697</v>
          </cell>
          <cell r="Q569">
            <v>1697</v>
          </cell>
          <cell r="R569"/>
          <cell r="S569">
            <v>1697</v>
          </cell>
          <cell r="T569"/>
          <cell r="U569">
            <v>0</v>
          </cell>
          <cell r="V569">
            <v>0</v>
          </cell>
          <cell r="W569"/>
          <cell r="X569">
            <v>0</v>
          </cell>
          <cell r="Y569">
            <v>148</v>
          </cell>
          <cell r="Z569"/>
          <cell r="AA569">
            <v>148</v>
          </cell>
          <cell r="AB569"/>
          <cell r="AC569">
            <v>148</v>
          </cell>
          <cell r="AD569"/>
          <cell r="AE569">
            <v>1504</v>
          </cell>
          <cell r="AF569">
            <v>1504</v>
          </cell>
          <cell r="AG569"/>
          <cell r="AH569">
            <v>1504</v>
          </cell>
          <cell r="AI569"/>
          <cell r="AJ569">
            <v>1</v>
          </cell>
          <cell r="AK569">
            <v>1</v>
          </cell>
          <cell r="AL569"/>
          <cell r="AM569">
            <v>1</v>
          </cell>
        </row>
        <row r="570">
          <cell r="I570" t="str">
            <v>CCK</v>
          </cell>
          <cell r="J570"/>
          <cell r="K570"/>
          <cell r="L570">
            <v>173</v>
          </cell>
          <cell r="M570"/>
          <cell r="N570">
            <v>173</v>
          </cell>
          <cell r="O570">
            <v>0</v>
          </cell>
          <cell r="P570">
            <v>15197</v>
          </cell>
          <cell r="Q570">
            <v>15197</v>
          </cell>
          <cell r="R570"/>
          <cell r="S570">
            <v>15197</v>
          </cell>
          <cell r="T570"/>
          <cell r="U570"/>
          <cell r="V570"/>
          <cell r="W570"/>
          <cell r="X570"/>
          <cell r="Y570"/>
          <cell r="Z570"/>
          <cell r="AA570">
            <v>213</v>
          </cell>
          <cell r="AB570"/>
          <cell r="AC570">
            <v>213</v>
          </cell>
          <cell r="AD570">
            <v>0</v>
          </cell>
          <cell r="AE570">
            <v>17872</v>
          </cell>
          <cell r="AF570">
            <v>17872</v>
          </cell>
          <cell r="AG570"/>
          <cell r="AH570">
            <v>17872</v>
          </cell>
          <cell r="AI570"/>
          <cell r="AJ570"/>
          <cell r="AK570"/>
          <cell r="AL570"/>
          <cell r="AM570"/>
        </row>
        <row r="571">
          <cell r="I571" t="str">
            <v>AIT</v>
          </cell>
          <cell r="J571">
            <v>2814</v>
          </cell>
          <cell r="K571">
            <v>0</v>
          </cell>
          <cell r="L571">
            <v>2814</v>
          </cell>
          <cell r="M571">
            <v>0</v>
          </cell>
          <cell r="N571">
            <v>2814</v>
          </cell>
          <cell r="O571">
            <v>0</v>
          </cell>
          <cell r="P571">
            <v>62376</v>
          </cell>
          <cell r="Q571">
            <v>62376</v>
          </cell>
          <cell r="R571">
            <v>612</v>
          </cell>
          <cell r="S571">
            <v>62988</v>
          </cell>
          <cell r="T571"/>
          <cell r="U571"/>
          <cell r="V571"/>
          <cell r="W571"/>
          <cell r="X571"/>
          <cell r="Y571">
            <v>1665</v>
          </cell>
          <cell r="Z571">
            <v>0</v>
          </cell>
          <cell r="AA571">
            <v>1665</v>
          </cell>
          <cell r="AB571">
            <v>0</v>
          </cell>
          <cell r="AC571">
            <v>1665</v>
          </cell>
          <cell r="AD571">
            <v>0</v>
          </cell>
          <cell r="AE571">
            <v>30001</v>
          </cell>
          <cell r="AF571">
            <v>30001</v>
          </cell>
          <cell r="AG571">
            <v>561</v>
          </cell>
          <cell r="AH571">
            <v>30562</v>
          </cell>
          <cell r="AI571"/>
          <cell r="AJ571"/>
          <cell r="AK571"/>
          <cell r="AL571"/>
          <cell r="AM571"/>
        </row>
        <row r="572">
          <cell r="I572" t="str">
            <v>RAR</v>
          </cell>
          <cell r="J572">
            <v>6291</v>
          </cell>
          <cell r="K572">
            <v>0</v>
          </cell>
          <cell r="L572">
            <v>6291</v>
          </cell>
          <cell r="M572">
            <v>0</v>
          </cell>
          <cell r="N572">
            <v>6291</v>
          </cell>
          <cell r="O572">
            <v>238233</v>
          </cell>
          <cell r="P572">
            <v>76629</v>
          </cell>
          <cell r="Q572">
            <v>314862</v>
          </cell>
          <cell r="R572">
            <v>125</v>
          </cell>
          <cell r="S572">
            <v>314987</v>
          </cell>
          <cell r="T572"/>
          <cell r="U572"/>
          <cell r="V572"/>
          <cell r="W572"/>
          <cell r="X572"/>
          <cell r="Y572">
            <v>4091</v>
          </cell>
          <cell r="Z572">
            <v>0</v>
          </cell>
          <cell r="AA572">
            <v>4091</v>
          </cell>
          <cell r="AB572">
            <v>0</v>
          </cell>
          <cell r="AC572">
            <v>4091</v>
          </cell>
          <cell r="AD572">
            <v>61536</v>
          </cell>
          <cell r="AE572">
            <v>43426</v>
          </cell>
          <cell r="AF572">
            <v>104962</v>
          </cell>
          <cell r="AG572">
            <v>121</v>
          </cell>
          <cell r="AH572">
            <v>105083</v>
          </cell>
          <cell r="AI572"/>
          <cell r="AJ572"/>
          <cell r="AK572"/>
          <cell r="AL572"/>
          <cell r="AM572"/>
        </row>
        <row r="573">
          <cell r="I573" t="str">
            <v>NAN</v>
          </cell>
          <cell r="J573">
            <v>30648</v>
          </cell>
          <cell r="K573">
            <v>0</v>
          </cell>
          <cell r="L573">
            <v>30648</v>
          </cell>
          <cell r="M573">
            <v>25955</v>
          </cell>
          <cell r="N573">
            <v>56603</v>
          </cell>
          <cell r="O573">
            <v>1415693</v>
          </cell>
          <cell r="P573">
            <v>460320</v>
          </cell>
          <cell r="Q573">
            <v>1876013</v>
          </cell>
          <cell r="R573"/>
          <cell r="S573">
            <v>1876013</v>
          </cell>
          <cell r="T573"/>
          <cell r="U573"/>
          <cell r="V573"/>
          <cell r="W573"/>
          <cell r="X573"/>
          <cell r="Y573">
            <v>5817</v>
          </cell>
          <cell r="Z573">
            <v>0</v>
          </cell>
          <cell r="AA573">
            <v>5817</v>
          </cell>
          <cell r="AB573">
            <v>26183</v>
          </cell>
          <cell r="AC573">
            <v>32000</v>
          </cell>
          <cell r="AD573">
            <v>60632</v>
          </cell>
          <cell r="AE573">
            <v>72219</v>
          </cell>
          <cell r="AF573">
            <v>132851</v>
          </cell>
          <cell r="AG573"/>
          <cell r="AH573">
            <v>132851</v>
          </cell>
          <cell r="AI573"/>
          <cell r="AJ573"/>
          <cell r="AK573"/>
          <cell r="AL573"/>
          <cell r="AM573"/>
        </row>
        <row r="574">
          <cell r="I574" t="str">
            <v>SUV</v>
          </cell>
          <cell r="J574">
            <v>10675</v>
          </cell>
          <cell r="K574"/>
          <cell r="L574">
            <v>10675</v>
          </cell>
          <cell r="M574">
            <v>4436</v>
          </cell>
          <cell r="N574">
            <v>15111</v>
          </cell>
          <cell r="O574"/>
          <cell r="P574">
            <v>398941</v>
          </cell>
          <cell r="Q574">
            <v>398941</v>
          </cell>
          <cell r="R574"/>
          <cell r="S574">
            <v>398941</v>
          </cell>
          <cell r="T574"/>
          <cell r="U574"/>
          <cell r="V574"/>
          <cell r="W574"/>
          <cell r="X574"/>
          <cell r="Y574">
            <v>4985</v>
          </cell>
          <cell r="Z574"/>
          <cell r="AA574">
            <v>4985</v>
          </cell>
          <cell r="AB574">
            <v>4574</v>
          </cell>
          <cell r="AC574">
            <v>9559</v>
          </cell>
          <cell r="AD574"/>
          <cell r="AE574">
            <v>116624</v>
          </cell>
          <cell r="AF574">
            <v>116624</v>
          </cell>
          <cell r="AG574"/>
          <cell r="AH574">
            <v>116624</v>
          </cell>
          <cell r="AI574"/>
          <cell r="AJ574"/>
          <cell r="AK574"/>
          <cell r="AL574"/>
          <cell r="AM574"/>
        </row>
        <row r="575">
          <cell r="I575" t="str">
            <v>AHE</v>
          </cell>
          <cell r="J575">
            <v>330</v>
          </cell>
          <cell r="K575">
            <v>0</v>
          </cell>
          <cell r="L575">
            <v>330</v>
          </cell>
          <cell r="M575">
            <v>0</v>
          </cell>
          <cell r="N575">
            <v>330</v>
          </cell>
          <cell r="O575">
            <v>0</v>
          </cell>
          <cell r="P575">
            <v>5366</v>
          </cell>
          <cell r="Q575">
            <v>5366</v>
          </cell>
          <cell r="R575">
            <v>4280</v>
          </cell>
          <cell r="S575">
            <v>9646</v>
          </cell>
          <cell r="T575"/>
          <cell r="U575"/>
          <cell r="V575">
            <v>0</v>
          </cell>
          <cell r="W575">
            <v>0</v>
          </cell>
          <cell r="X575">
            <v>0</v>
          </cell>
          <cell r="Y575">
            <v>262</v>
          </cell>
          <cell r="Z575">
            <v>0</v>
          </cell>
          <cell r="AA575">
            <v>262</v>
          </cell>
          <cell r="AB575">
            <v>0</v>
          </cell>
          <cell r="AC575">
            <v>262</v>
          </cell>
          <cell r="AD575">
            <v>0</v>
          </cell>
          <cell r="AE575">
            <v>4687</v>
          </cell>
          <cell r="AF575">
            <v>4687</v>
          </cell>
          <cell r="AG575">
            <v>3020</v>
          </cell>
          <cell r="AH575">
            <v>7707</v>
          </cell>
          <cell r="AI575"/>
          <cell r="AJ575"/>
          <cell r="AK575">
            <v>0</v>
          </cell>
          <cell r="AL575">
            <v>0</v>
          </cell>
          <cell r="AM575">
            <v>0</v>
          </cell>
        </row>
        <row r="576">
          <cell r="I576" t="str">
            <v>AAA</v>
          </cell>
          <cell r="J576">
            <v>122</v>
          </cell>
          <cell r="K576">
            <v>0</v>
          </cell>
          <cell r="L576">
            <v>122</v>
          </cell>
          <cell r="M576">
            <v>0</v>
          </cell>
          <cell r="N576">
            <v>122</v>
          </cell>
          <cell r="O576">
            <v>0</v>
          </cell>
          <cell r="P576">
            <v>3062</v>
          </cell>
          <cell r="Q576">
            <v>3062</v>
          </cell>
          <cell r="R576">
            <v>865</v>
          </cell>
          <cell r="S576">
            <v>3927</v>
          </cell>
          <cell r="T576"/>
          <cell r="U576"/>
          <cell r="V576"/>
          <cell r="W576"/>
          <cell r="X576"/>
          <cell r="Y576">
            <v>120</v>
          </cell>
          <cell r="Z576">
            <v>0</v>
          </cell>
          <cell r="AA576">
            <v>120</v>
          </cell>
          <cell r="AB576">
            <v>0</v>
          </cell>
          <cell r="AC576">
            <v>120</v>
          </cell>
          <cell r="AD576">
            <v>0</v>
          </cell>
          <cell r="AE576">
            <v>2790</v>
          </cell>
          <cell r="AF576">
            <v>2790</v>
          </cell>
          <cell r="AG576">
            <v>989</v>
          </cell>
          <cell r="AH576">
            <v>3779</v>
          </cell>
          <cell r="AI576"/>
          <cell r="AJ576"/>
          <cell r="AK576"/>
          <cell r="AL576"/>
          <cell r="AM576"/>
        </row>
        <row r="577">
          <cell r="I577" t="str">
            <v>APK</v>
          </cell>
          <cell r="J577">
            <v>186</v>
          </cell>
          <cell r="K577">
            <v>0</v>
          </cell>
          <cell r="L577">
            <v>186</v>
          </cell>
          <cell r="M577">
            <v>0</v>
          </cell>
          <cell r="N577">
            <v>186</v>
          </cell>
          <cell r="O577">
            <v>0</v>
          </cell>
          <cell r="P577">
            <v>409</v>
          </cell>
          <cell r="Q577">
            <v>409</v>
          </cell>
          <cell r="R577">
            <v>0</v>
          </cell>
          <cell r="S577">
            <v>409</v>
          </cell>
          <cell r="T577"/>
          <cell r="U577"/>
          <cell r="V577"/>
          <cell r="W577"/>
          <cell r="X577"/>
          <cell r="Y577">
            <v>132</v>
          </cell>
          <cell r="Z577">
            <v>0</v>
          </cell>
          <cell r="AA577">
            <v>132</v>
          </cell>
          <cell r="AB577">
            <v>0</v>
          </cell>
          <cell r="AC577">
            <v>132</v>
          </cell>
          <cell r="AD577">
            <v>0</v>
          </cell>
          <cell r="AE577">
            <v>715</v>
          </cell>
          <cell r="AF577">
            <v>715</v>
          </cell>
          <cell r="AG577">
            <v>2</v>
          </cell>
          <cell r="AH577">
            <v>717</v>
          </cell>
          <cell r="AI577"/>
          <cell r="AJ577"/>
          <cell r="AK577"/>
          <cell r="AL577"/>
          <cell r="AM577"/>
        </row>
        <row r="578">
          <cell r="I578" t="str">
            <v>RKA</v>
          </cell>
          <cell r="J578">
            <v>162</v>
          </cell>
          <cell r="K578"/>
          <cell r="L578">
            <v>162</v>
          </cell>
          <cell r="M578">
            <v>0</v>
          </cell>
          <cell r="N578">
            <v>162</v>
          </cell>
          <cell r="O578">
            <v>0</v>
          </cell>
          <cell r="P578">
            <v>1335</v>
          </cell>
          <cell r="Q578">
            <v>1335</v>
          </cell>
          <cell r="R578"/>
          <cell r="S578">
            <v>1335</v>
          </cell>
          <cell r="T578"/>
          <cell r="U578"/>
          <cell r="V578"/>
          <cell r="W578"/>
          <cell r="X578"/>
          <cell r="Y578">
            <v>142</v>
          </cell>
          <cell r="Z578"/>
          <cell r="AA578">
            <v>142</v>
          </cell>
          <cell r="AB578">
            <v>0</v>
          </cell>
          <cell r="AC578">
            <v>142</v>
          </cell>
          <cell r="AD578">
            <v>0</v>
          </cell>
          <cell r="AE578">
            <v>1218</v>
          </cell>
          <cell r="AF578">
            <v>1218</v>
          </cell>
          <cell r="AG578">
            <v>1592</v>
          </cell>
          <cell r="AH578">
            <v>2810</v>
          </cell>
          <cell r="AI578"/>
          <cell r="AJ578"/>
          <cell r="AK578"/>
          <cell r="AL578"/>
          <cell r="AM578"/>
        </row>
        <row r="579">
          <cell r="I579" t="str">
            <v>AXR</v>
          </cell>
          <cell r="J579">
            <v>336</v>
          </cell>
          <cell r="K579">
            <v>0</v>
          </cell>
          <cell r="L579">
            <v>336</v>
          </cell>
          <cell r="M579">
            <v>0</v>
          </cell>
          <cell r="N579">
            <v>336</v>
          </cell>
          <cell r="O579">
            <v>0</v>
          </cell>
          <cell r="P579">
            <v>8435</v>
          </cell>
          <cell r="Q579">
            <v>8435</v>
          </cell>
          <cell r="R579">
            <v>2974</v>
          </cell>
          <cell r="S579">
            <v>11409</v>
          </cell>
          <cell r="T579"/>
          <cell r="U579"/>
          <cell r="V579"/>
          <cell r="W579"/>
          <cell r="X579"/>
          <cell r="Y579">
            <v>296</v>
          </cell>
          <cell r="Z579">
            <v>0</v>
          </cell>
          <cell r="AA579">
            <v>296</v>
          </cell>
          <cell r="AB579">
            <v>0</v>
          </cell>
          <cell r="AC579">
            <v>296</v>
          </cell>
          <cell r="AD579">
            <v>0</v>
          </cell>
          <cell r="AE579">
            <v>7501</v>
          </cell>
          <cell r="AF579">
            <v>7501</v>
          </cell>
          <cell r="AG579">
            <v>2545</v>
          </cell>
          <cell r="AH579">
            <v>10046</v>
          </cell>
          <cell r="AI579"/>
          <cell r="AJ579"/>
          <cell r="AK579"/>
          <cell r="AL579"/>
          <cell r="AM579"/>
        </row>
        <row r="580">
          <cell r="I580" t="str">
            <v>AUQ</v>
          </cell>
          <cell r="J580">
            <v>923</v>
          </cell>
          <cell r="K580">
            <v>0</v>
          </cell>
          <cell r="L580">
            <v>923</v>
          </cell>
          <cell r="M580">
            <v>0</v>
          </cell>
          <cell r="N580">
            <v>923</v>
          </cell>
          <cell r="O580">
            <v>0</v>
          </cell>
          <cell r="P580">
            <v>29660</v>
          </cell>
          <cell r="Q580">
            <v>29660</v>
          </cell>
          <cell r="R580">
            <v>8802</v>
          </cell>
          <cell r="S580">
            <v>38462</v>
          </cell>
          <cell r="T580">
            <v>0</v>
          </cell>
          <cell r="U580">
            <v>64</v>
          </cell>
          <cell r="V580">
            <v>64</v>
          </cell>
          <cell r="W580"/>
          <cell r="X580">
            <v>64</v>
          </cell>
          <cell r="Y580">
            <v>1079</v>
          </cell>
          <cell r="Z580">
            <v>0</v>
          </cell>
          <cell r="AA580">
            <v>1079</v>
          </cell>
          <cell r="AB580">
            <v>0</v>
          </cell>
          <cell r="AC580">
            <v>1079</v>
          </cell>
          <cell r="AD580">
            <v>0</v>
          </cell>
          <cell r="AE580">
            <v>24530</v>
          </cell>
          <cell r="AF580">
            <v>24530</v>
          </cell>
          <cell r="AG580">
            <v>7904</v>
          </cell>
          <cell r="AH580">
            <v>32434</v>
          </cell>
          <cell r="AI580">
            <v>0</v>
          </cell>
          <cell r="AJ580">
            <v>65</v>
          </cell>
          <cell r="AK580">
            <v>65</v>
          </cell>
          <cell r="AL580"/>
          <cell r="AM580">
            <v>65</v>
          </cell>
        </row>
        <row r="581">
          <cell r="I581" t="str">
            <v>BOB</v>
          </cell>
          <cell r="J581">
            <v>7702</v>
          </cell>
          <cell r="K581">
            <v>0</v>
          </cell>
          <cell r="L581">
            <v>7702</v>
          </cell>
          <cell r="M581">
            <v>274</v>
          </cell>
          <cell r="N581">
            <v>7976</v>
          </cell>
          <cell r="O581">
            <v>0</v>
          </cell>
          <cell r="P581">
            <v>300754</v>
          </cell>
          <cell r="Q581">
            <v>300754</v>
          </cell>
          <cell r="R581">
            <v>20301</v>
          </cell>
          <cell r="S581">
            <v>321055</v>
          </cell>
          <cell r="T581">
            <v>0</v>
          </cell>
          <cell r="U581">
            <v>213</v>
          </cell>
          <cell r="V581">
            <v>213</v>
          </cell>
          <cell r="W581">
            <v>10</v>
          </cell>
          <cell r="X581">
            <v>223</v>
          </cell>
          <cell r="Y581">
            <v>5122</v>
          </cell>
          <cell r="Z581">
            <v>0</v>
          </cell>
          <cell r="AA581">
            <v>5122</v>
          </cell>
          <cell r="AB581">
            <v>0</v>
          </cell>
          <cell r="AC581">
            <v>5122</v>
          </cell>
          <cell r="AD581">
            <v>0</v>
          </cell>
          <cell r="AE581">
            <v>158831</v>
          </cell>
          <cell r="AF581">
            <v>158831</v>
          </cell>
          <cell r="AG581">
            <v>21862</v>
          </cell>
          <cell r="AH581">
            <v>180693</v>
          </cell>
          <cell r="AI581">
            <v>0</v>
          </cell>
          <cell r="AJ581">
            <v>204</v>
          </cell>
          <cell r="AK581">
            <v>204</v>
          </cell>
          <cell r="AL581">
            <v>12</v>
          </cell>
          <cell r="AM581">
            <v>216</v>
          </cell>
        </row>
        <row r="582">
          <cell r="I582" t="str">
            <v>FAC</v>
          </cell>
          <cell r="J582">
            <v>60</v>
          </cell>
          <cell r="K582">
            <v>0</v>
          </cell>
          <cell r="L582">
            <v>60</v>
          </cell>
          <cell r="M582"/>
          <cell r="N582">
            <v>60</v>
          </cell>
          <cell r="O582">
            <v>0</v>
          </cell>
          <cell r="P582">
            <v>1132</v>
          </cell>
          <cell r="Q582">
            <v>1132</v>
          </cell>
          <cell r="R582">
            <v>1623</v>
          </cell>
          <cell r="S582">
            <v>2755</v>
          </cell>
          <cell r="T582"/>
          <cell r="U582"/>
          <cell r="V582"/>
          <cell r="W582"/>
          <cell r="X582"/>
          <cell r="Y582">
            <v>110</v>
          </cell>
          <cell r="Z582">
            <v>0</v>
          </cell>
          <cell r="AA582">
            <v>110</v>
          </cell>
          <cell r="AB582"/>
          <cell r="AC582">
            <v>110</v>
          </cell>
          <cell r="AD582">
            <v>0</v>
          </cell>
          <cell r="AE582">
            <v>1175</v>
          </cell>
          <cell r="AF582">
            <v>1175</v>
          </cell>
          <cell r="AG582">
            <v>1525</v>
          </cell>
          <cell r="AH582">
            <v>2700</v>
          </cell>
          <cell r="AI582"/>
          <cell r="AJ582"/>
          <cell r="AK582"/>
          <cell r="AL582"/>
          <cell r="AM582"/>
        </row>
        <row r="583">
          <cell r="I583" t="str">
            <v>FHZ</v>
          </cell>
          <cell r="J583">
            <v>82</v>
          </cell>
          <cell r="K583">
            <v>0</v>
          </cell>
          <cell r="L583">
            <v>82</v>
          </cell>
          <cell r="M583">
            <v>0</v>
          </cell>
          <cell r="N583">
            <v>82</v>
          </cell>
          <cell r="O583">
            <v>0</v>
          </cell>
          <cell r="P583">
            <v>537</v>
          </cell>
          <cell r="Q583">
            <v>537</v>
          </cell>
          <cell r="R583">
            <v>893</v>
          </cell>
          <cell r="S583">
            <v>1430</v>
          </cell>
          <cell r="T583"/>
          <cell r="U583"/>
          <cell r="V583"/>
          <cell r="W583"/>
          <cell r="X583"/>
          <cell r="Y583">
            <v>78</v>
          </cell>
          <cell r="Z583">
            <v>0</v>
          </cell>
          <cell r="AA583">
            <v>78</v>
          </cell>
          <cell r="AB583">
            <v>0</v>
          </cell>
          <cell r="AC583">
            <v>78</v>
          </cell>
          <cell r="AD583">
            <v>0</v>
          </cell>
          <cell r="AE583">
            <v>634</v>
          </cell>
          <cell r="AF583">
            <v>634</v>
          </cell>
          <cell r="AG583">
            <v>803</v>
          </cell>
          <cell r="AH583">
            <v>1437</v>
          </cell>
          <cell r="AI583"/>
          <cell r="AJ583"/>
          <cell r="AK583"/>
          <cell r="AL583"/>
          <cell r="AM583"/>
        </row>
        <row r="584">
          <cell r="I584" t="str">
            <v>FAV</v>
          </cell>
          <cell r="J584">
            <v>836</v>
          </cell>
          <cell r="K584"/>
          <cell r="L584">
            <v>836</v>
          </cell>
          <cell r="M584">
            <v>0</v>
          </cell>
          <cell r="N584">
            <v>836</v>
          </cell>
          <cell r="O584">
            <v>0</v>
          </cell>
          <cell r="P584">
            <v>37813</v>
          </cell>
          <cell r="Q584">
            <v>37813</v>
          </cell>
          <cell r="R584">
            <v>4146</v>
          </cell>
          <cell r="S584">
            <v>41959</v>
          </cell>
          <cell r="T584"/>
          <cell r="U584">
            <v>64</v>
          </cell>
          <cell r="V584">
            <v>64</v>
          </cell>
          <cell r="W584"/>
          <cell r="X584">
            <v>64</v>
          </cell>
          <cell r="Y584">
            <v>732</v>
          </cell>
          <cell r="Z584"/>
          <cell r="AA584">
            <v>732</v>
          </cell>
          <cell r="AB584">
            <v>0</v>
          </cell>
          <cell r="AC584">
            <v>732</v>
          </cell>
          <cell r="AD584">
            <v>0</v>
          </cell>
          <cell r="AE584">
            <v>27642</v>
          </cell>
          <cell r="AF584">
            <v>27642</v>
          </cell>
          <cell r="AG584">
            <v>2983</v>
          </cell>
          <cell r="AH584">
            <v>30625</v>
          </cell>
          <cell r="AI584"/>
          <cell r="AJ584">
            <v>54</v>
          </cell>
          <cell r="AK584">
            <v>54</v>
          </cell>
          <cell r="AL584"/>
          <cell r="AM584">
            <v>54</v>
          </cell>
        </row>
        <row r="585">
          <cell r="I585" t="str">
            <v>NIU</v>
          </cell>
          <cell r="J585">
            <v>118</v>
          </cell>
          <cell r="K585">
            <v>0</v>
          </cell>
          <cell r="L585">
            <v>118</v>
          </cell>
          <cell r="M585">
            <v>0</v>
          </cell>
          <cell r="N585">
            <v>118</v>
          </cell>
          <cell r="O585">
            <v>0</v>
          </cell>
          <cell r="P585">
            <v>1149</v>
          </cell>
          <cell r="Q585">
            <v>1149</v>
          </cell>
          <cell r="R585">
            <v>1197</v>
          </cell>
          <cell r="S585">
            <v>2346</v>
          </cell>
          <cell r="T585"/>
          <cell r="U585"/>
          <cell r="V585"/>
          <cell r="W585"/>
          <cell r="X585"/>
          <cell r="Y585">
            <v>114</v>
          </cell>
          <cell r="Z585">
            <v>0</v>
          </cell>
          <cell r="AA585">
            <v>114</v>
          </cell>
          <cell r="AB585">
            <v>0</v>
          </cell>
          <cell r="AC585">
            <v>114</v>
          </cell>
          <cell r="AD585">
            <v>0</v>
          </cell>
          <cell r="AE585">
            <v>1145</v>
          </cell>
          <cell r="AF585">
            <v>1145</v>
          </cell>
          <cell r="AG585">
            <v>1157</v>
          </cell>
          <cell r="AH585">
            <v>2302</v>
          </cell>
          <cell r="AI585"/>
          <cell r="AJ585"/>
          <cell r="AK585"/>
          <cell r="AL585"/>
          <cell r="AM585"/>
        </row>
        <row r="586">
          <cell r="I586" t="str">
            <v>FGU</v>
          </cell>
          <cell r="J586">
            <v>88</v>
          </cell>
          <cell r="K586">
            <v>0</v>
          </cell>
          <cell r="L586">
            <v>88</v>
          </cell>
          <cell r="M586">
            <v>0</v>
          </cell>
          <cell r="N586">
            <v>88</v>
          </cell>
          <cell r="O586">
            <v>0</v>
          </cell>
          <cell r="P586">
            <v>1945</v>
          </cell>
          <cell r="Q586">
            <v>1945</v>
          </cell>
          <cell r="R586">
            <v>183</v>
          </cell>
          <cell r="S586">
            <v>2128</v>
          </cell>
          <cell r="T586"/>
          <cell r="U586"/>
          <cell r="V586"/>
          <cell r="W586"/>
          <cell r="X586"/>
          <cell r="Y586">
            <v>84</v>
          </cell>
          <cell r="Z586">
            <v>0</v>
          </cell>
          <cell r="AA586">
            <v>84</v>
          </cell>
          <cell r="AB586">
            <v>0</v>
          </cell>
          <cell r="AC586">
            <v>84</v>
          </cell>
          <cell r="AD586">
            <v>0</v>
          </cell>
          <cell r="AE586">
            <v>1837</v>
          </cell>
          <cell r="AF586">
            <v>1837</v>
          </cell>
          <cell r="AG586">
            <v>295</v>
          </cell>
          <cell r="AH586">
            <v>2132</v>
          </cell>
          <cell r="AI586"/>
          <cell r="AJ586"/>
          <cell r="AK586"/>
          <cell r="AL586"/>
          <cell r="AM586"/>
        </row>
        <row r="587">
          <cell r="I587" t="str">
            <v>GMR</v>
          </cell>
          <cell r="J587">
            <v>210</v>
          </cell>
          <cell r="K587">
            <v>0</v>
          </cell>
          <cell r="L587">
            <v>210</v>
          </cell>
          <cell r="M587">
            <v>0</v>
          </cell>
          <cell r="N587">
            <v>210</v>
          </cell>
          <cell r="O587">
            <v>0</v>
          </cell>
          <cell r="P587">
            <v>9084</v>
          </cell>
          <cell r="Q587">
            <v>9084</v>
          </cell>
          <cell r="R587">
            <v>191</v>
          </cell>
          <cell r="S587">
            <v>9275</v>
          </cell>
          <cell r="T587"/>
          <cell r="U587"/>
          <cell r="V587"/>
          <cell r="W587"/>
          <cell r="X587"/>
          <cell r="Y587">
            <v>186</v>
          </cell>
          <cell r="Z587">
            <v>0</v>
          </cell>
          <cell r="AA587">
            <v>186</v>
          </cell>
          <cell r="AB587">
            <v>0</v>
          </cell>
          <cell r="AC587">
            <v>186</v>
          </cell>
          <cell r="AD587">
            <v>0</v>
          </cell>
          <cell r="AE587">
            <v>8056</v>
          </cell>
          <cell r="AF587">
            <v>8056</v>
          </cell>
          <cell r="AG587">
            <v>107</v>
          </cell>
          <cell r="AH587">
            <v>8163</v>
          </cell>
          <cell r="AI587"/>
          <cell r="AJ587"/>
          <cell r="AK587"/>
          <cell r="AL587"/>
          <cell r="AM587"/>
        </row>
        <row r="588">
          <cell r="I588" t="str">
            <v>HOI</v>
          </cell>
          <cell r="J588">
            <v>612</v>
          </cell>
          <cell r="K588">
            <v>0</v>
          </cell>
          <cell r="L588">
            <v>612</v>
          </cell>
          <cell r="M588">
            <v>0</v>
          </cell>
          <cell r="N588">
            <v>612</v>
          </cell>
          <cell r="O588">
            <v>0</v>
          </cell>
          <cell r="P588">
            <v>8975</v>
          </cell>
          <cell r="Q588">
            <v>8975</v>
          </cell>
          <cell r="R588">
            <v>8197</v>
          </cell>
          <cell r="S588">
            <v>17172</v>
          </cell>
          <cell r="T588"/>
          <cell r="U588"/>
          <cell r="V588"/>
          <cell r="W588"/>
          <cell r="X588"/>
          <cell r="Y588">
            <v>524</v>
          </cell>
          <cell r="Z588">
            <v>0</v>
          </cell>
          <cell r="AA588">
            <v>524</v>
          </cell>
          <cell r="AB588">
            <v>0</v>
          </cell>
          <cell r="AC588">
            <v>524</v>
          </cell>
          <cell r="AD588">
            <v>0</v>
          </cell>
          <cell r="AE588">
            <v>6790</v>
          </cell>
          <cell r="AF588">
            <v>6790</v>
          </cell>
          <cell r="AG588">
            <v>7194</v>
          </cell>
          <cell r="AH588">
            <v>13984</v>
          </cell>
          <cell r="AI588"/>
          <cell r="AJ588"/>
          <cell r="AK588"/>
          <cell r="AL588"/>
          <cell r="AM588"/>
        </row>
        <row r="589">
          <cell r="I589" t="str">
            <v>HHZ</v>
          </cell>
          <cell r="J589">
            <v>114</v>
          </cell>
          <cell r="K589">
            <v>0</v>
          </cell>
          <cell r="L589">
            <v>114</v>
          </cell>
          <cell r="M589">
            <v>0</v>
          </cell>
          <cell r="N589">
            <v>114</v>
          </cell>
          <cell r="O589">
            <v>0</v>
          </cell>
          <cell r="P589">
            <v>991</v>
          </cell>
          <cell r="Q589">
            <v>991</v>
          </cell>
          <cell r="R589">
            <v>1555</v>
          </cell>
          <cell r="S589">
            <v>2546</v>
          </cell>
          <cell r="T589"/>
          <cell r="U589"/>
          <cell r="V589"/>
          <cell r="W589"/>
          <cell r="X589"/>
          <cell r="Y589">
            <v>98</v>
          </cell>
          <cell r="Z589">
            <v>0</v>
          </cell>
          <cell r="AA589">
            <v>98</v>
          </cell>
          <cell r="AB589">
            <v>0</v>
          </cell>
          <cell r="AC589">
            <v>98</v>
          </cell>
          <cell r="AD589">
            <v>0</v>
          </cell>
          <cell r="AE589">
            <v>961</v>
          </cell>
          <cell r="AF589">
            <v>961</v>
          </cell>
          <cell r="AG589">
            <v>860</v>
          </cell>
          <cell r="AH589">
            <v>1821</v>
          </cell>
          <cell r="AI589"/>
          <cell r="AJ589"/>
          <cell r="AK589"/>
          <cell r="AL589"/>
          <cell r="AM589"/>
        </row>
        <row r="590">
          <cell r="I590" t="str">
            <v>HIX</v>
          </cell>
          <cell r="J590">
            <v>1110</v>
          </cell>
          <cell r="K590"/>
          <cell r="L590">
            <v>1110</v>
          </cell>
          <cell r="M590"/>
          <cell r="N590">
            <v>1110</v>
          </cell>
          <cell r="O590"/>
          <cell r="P590">
            <v>29925</v>
          </cell>
          <cell r="Q590">
            <v>29925</v>
          </cell>
          <cell r="R590">
            <v>8801</v>
          </cell>
          <cell r="S590">
            <v>38726</v>
          </cell>
          <cell r="T590"/>
          <cell r="U590"/>
          <cell r="V590"/>
          <cell r="W590"/>
          <cell r="X590"/>
          <cell r="Y590">
            <v>1079</v>
          </cell>
          <cell r="Z590"/>
          <cell r="AA590">
            <v>1079</v>
          </cell>
          <cell r="AB590"/>
          <cell r="AC590">
            <v>1079</v>
          </cell>
          <cell r="AD590"/>
          <cell r="AE590">
            <v>24524</v>
          </cell>
          <cell r="AF590">
            <v>24524</v>
          </cell>
          <cell r="AG590">
            <v>7904</v>
          </cell>
          <cell r="AH590">
            <v>32428</v>
          </cell>
          <cell r="AI590"/>
          <cell r="AJ590"/>
          <cell r="AK590"/>
          <cell r="AL590"/>
          <cell r="AM590"/>
        </row>
        <row r="591">
          <cell r="I591" t="str">
            <v>HUH</v>
          </cell>
          <cell r="J591">
            <v>3634</v>
          </cell>
          <cell r="K591"/>
          <cell r="L591">
            <v>3634</v>
          </cell>
          <cell r="M591"/>
          <cell r="N591">
            <v>3634</v>
          </cell>
          <cell r="O591">
            <v>0</v>
          </cell>
          <cell r="P591">
            <v>110845</v>
          </cell>
          <cell r="Q591">
            <v>110845</v>
          </cell>
          <cell r="R591">
            <v>36642</v>
          </cell>
          <cell r="S591">
            <v>147487</v>
          </cell>
          <cell r="T591">
            <v>0</v>
          </cell>
          <cell r="U591">
            <v>112</v>
          </cell>
          <cell r="V591">
            <v>112</v>
          </cell>
          <cell r="W591"/>
          <cell r="X591">
            <v>112</v>
          </cell>
          <cell r="Y591">
            <v>3140</v>
          </cell>
          <cell r="Z591"/>
          <cell r="AA591">
            <v>3140</v>
          </cell>
          <cell r="AB591"/>
          <cell r="AC591">
            <v>3140</v>
          </cell>
          <cell r="AD591">
            <v>0</v>
          </cell>
          <cell r="AE591">
            <v>77428</v>
          </cell>
          <cell r="AF591">
            <v>77428</v>
          </cell>
          <cell r="AG591">
            <v>31779</v>
          </cell>
          <cell r="AH591">
            <v>109207</v>
          </cell>
          <cell r="AI591">
            <v>0</v>
          </cell>
          <cell r="AJ591">
            <v>100</v>
          </cell>
          <cell r="AK591">
            <v>100</v>
          </cell>
          <cell r="AL591"/>
          <cell r="AM591">
            <v>100</v>
          </cell>
        </row>
        <row r="592">
          <cell r="I592" t="str">
            <v>KXU</v>
          </cell>
          <cell r="J592">
            <v>162</v>
          </cell>
          <cell r="K592">
            <v>0</v>
          </cell>
          <cell r="L592">
            <v>162</v>
          </cell>
          <cell r="M592">
            <v>0</v>
          </cell>
          <cell r="N592">
            <v>162</v>
          </cell>
          <cell r="O592">
            <v>0</v>
          </cell>
          <cell r="P592">
            <v>1270</v>
          </cell>
          <cell r="Q592">
            <v>1270</v>
          </cell>
          <cell r="R592">
            <v>1892</v>
          </cell>
          <cell r="S592">
            <v>3162</v>
          </cell>
          <cell r="T592"/>
          <cell r="U592"/>
          <cell r="V592"/>
          <cell r="W592"/>
          <cell r="X592"/>
          <cell r="Y592">
            <v>146</v>
          </cell>
          <cell r="Z592">
            <v>0</v>
          </cell>
          <cell r="AA592">
            <v>146</v>
          </cell>
          <cell r="AB592">
            <v>0</v>
          </cell>
          <cell r="AC592">
            <v>146</v>
          </cell>
          <cell r="AD592">
            <v>0</v>
          </cell>
          <cell r="AE592">
            <v>1510</v>
          </cell>
          <cell r="AF592">
            <v>1510</v>
          </cell>
          <cell r="AG592">
            <v>1602</v>
          </cell>
          <cell r="AH592">
            <v>3112</v>
          </cell>
          <cell r="AI592"/>
          <cell r="AJ592"/>
          <cell r="AK592"/>
          <cell r="AL592"/>
          <cell r="AM592"/>
        </row>
        <row r="593">
          <cell r="I593" t="str">
            <v>KHZ</v>
          </cell>
          <cell r="J593">
            <v>163</v>
          </cell>
          <cell r="K593">
            <v>0</v>
          </cell>
          <cell r="L593">
            <v>163</v>
          </cell>
          <cell r="M593">
            <v>0</v>
          </cell>
          <cell r="N593">
            <v>163</v>
          </cell>
          <cell r="O593">
            <v>0</v>
          </cell>
          <cell r="P593">
            <v>2252</v>
          </cell>
          <cell r="Q593">
            <v>2252</v>
          </cell>
          <cell r="R593">
            <v>1274</v>
          </cell>
          <cell r="S593">
            <v>3526</v>
          </cell>
          <cell r="T593"/>
          <cell r="U593"/>
          <cell r="V593"/>
          <cell r="W593"/>
          <cell r="X593"/>
          <cell r="Y593">
            <v>144</v>
          </cell>
          <cell r="Z593">
            <v>0</v>
          </cell>
          <cell r="AA593">
            <v>144</v>
          </cell>
          <cell r="AB593">
            <v>0</v>
          </cell>
          <cell r="AC593">
            <v>144</v>
          </cell>
          <cell r="AD593">
            <v>0</v>
          </cell>
          <cell r="AE593">
            <v>1799</v>
          </cell>
          <cell r="AF593">
            <v>1799</v>
          </cell>
          <cell r="AG593">
            <v>1371</v>
          </cell>
          <cell r="AH593">
            <v>3170</v>
          </cell>
          <cell r="AI593"/>
          <cell r="AJ593"/>
          <cell r="AK593"/>
          <cell r="AL593"/>
          <cell r="AM593"/>
        </row>
        <row r="594">
          <cell r="I594" t="str">
            <v>KKR</v>
          </cell>
          <cell r="J594">
            <v>122</v>
          </cell>
          <cell r="K594">
            <v>0</v>
          </cell>
          <cell r="L594">
            <v>122</v>
          </cell>
          <cell r="M594">
            <v>0</v>
          </cell>
          <cell r="N594">
            <v>122</v>
          </cell>
          <cell r="O594">
            <v>0</v>
          </cell>
          <cell r="P594">
            <v>2691</v>
          </cell>
          <cell r="Q594">
            <v>2691</v>
          </cell>
          <cell r="R594">
            <v>530</v>
          </cell>
          <cell r="S594">
            <v>3221</v>
          </cell>
          <cell r="T594"/>
          <cell r="U594"/>
          <cell r="V594"/>
          <cell r="W594"/>
          <cell r="X594"/>
          <cell r="Y594">
            <v>114</v>
          </cell>
          <cell r="Z594">
            <v>0</v>
          </cell>
          <cell r="AA594">
            <v>114</v>
          </cell>
          <cell r="AB594">
            <v>0</v>
          </cell>
          <cell r="AC594">
            <v>114</v>
          </cell>
          <cell r="AD594">
            <v>0</v>
          </cell>
          <cell r="AE594">
            <v>2375</v>
          </cell>
          <cell r="AF594">
            <v>2375</v>
          </cell>
          <cell r="AG594">
            <v>660</v>
          </cell>
          <cell r="AH594">
            <v>3035</v>
          </cell>
          <cell r="AI594"/>
          <cell r="AJ594"/>
          <cell r="AK594"/>
          <cell r="AL594"/>
          <cell r="AM594"/>
        </row>
        <row r="595">
          <cell r="I595" t="str">
            <v>MKP</v>
          </cell>
          <cell r="J595">
            <v>298</v>
          </cell>
          <cell r="K595">
            <v>0</v>
          </cell>
          <cell r="L595">
            <v>298</v>
          </cell>
          <cell r="M595">
            <v>0</v>
          </cell>
          <cell r="N595">
            <v>298</v>
          </cell>
          <cell r="O595">
            <v>0</v>
          </cell>
          <cell r="P595">
            <v>6216</v>
          </cell>
          <cell r="Q595">
            <v>6216</v>
          </cell>
          <cell r="R595">
            <v>2961</v>
          </cell>
          <cell r="S595">
            <v>9177</v>
          </cell>
          <cell r="T595"/>
          <cell r="U595"/>
          <cell r="V595"/>
          <cell r="W595"/>
          <cell r="X595"/>
          <cell r="Y595">
            <v>270</v>
          </cell>
          <cell r="Z595">
            <v>0</v>
          </cell>
          <cell r="AA595">
            <v>270</v>
          </cell>
          <cell r="AB595">
            <v>0</v>
          </cell>
          <cell r="AC595">
            <v>270</v>
          </cell>
          <cell r="AD595">
            <v>0</v>
          </cell>
          <cell r="AE595">
            <v>5765</v>
          </cell>
          <cell r="AF595">
            <v>5765</v>
          </cell>
          <cell r="AG595">
            <v>2534</v>
          </cell>
          <cell r="AH595">
            <v>8299</v>
          </cell>
          <cell r="AI595"/>
          <cell r="AJ595"/>
          <cell r="AK595"/>
          <cell r="AL595"/>
          <cell r="AM595"/>
        </row>
        <row r="596">
          <cell r="I596" t="str">
            <v>XMH</v>
          </cell>
          <cell r="J596">
            <v>334</v>
          </cell>
          <cell r="K596">
            <v>0</v>
          </cell>
          <cell r="L596">
            <v>334</v>
          </cell>
          <cell r="M596">
            <v>0</v>
          </cell>
          <cell r="N596">
            <v>334</v>
          </cell>
          <cell r="O596">
            <v>0</v>
          </cell>
          <cell r="P596">
            <v>5412</v>
          </cell>
          <cell r="Q596">
            <v>5412</v>
          </cell>
          <cell r="R596">
            <v>4340</v>
          </cell>
          <cell r="S596">
            <v>9752</v>
          </cell>
          <cell r="T596"/>
          <cell r="U596"/>
          <cell r="V596"/>
          <cell r="W596"/>
          <cell r="X596"/>
          <cell r="Y596">
            <v>285</v>
          </cell>
          <cell r="Z596">
            <v>0</v>
          </cell>
          <cell r="AA596">
            <v>285</v>
          </cell>
          <cell r="AB596">
            <v>0</v>
          </cell>
          <cell r="AC596">
            <v>285</v>
          </cell>
          <cell r="AD596">
            <v>0</v>
          </cell>
          <cell r="AE596">
            <v>5045</v>
          </cell>
          <cell r="AF596">
            <v>5045</v>
          </cell>
          <cell r="AG596">
            <v>3320</v>
          </cell>
          <cell r="AH596">
            <v>8365</v>
          </cell>
          <cell r="AI596"/>
          <cell r="AJ596"/>
          <cell r="AK596"/>
          <cell r="AL596"/>
          <cell r="AM596"/>
        </row>
        <row r="597">
          <cell r="I597" t="str">
            <v>MVT</v>
          </cell>
          <cell r="J597">
            <v>236</v>
          </cell>
          <cell r="K597">
            <v>0</v>
          </cell>
          <cell r="L597">
            <v>236</v>
          </cell>
          <cell r="M597">
            <v>0</v>
          </cell>
          <cell r="N597">
            <v>236</v>
          </cell>
          <cell r="O597">
            <v>0</v>
          </cell>
          <cell r="P597">
            <v>9367</v>
          </cell>
          <cell r="Q597">
            <v>9367</v>
          </cell>
          <cell r="R597">
            <v>1418</v>
          </cell>
          <cell r="S597">
            <v>10785</v>
          </cell>
          <cell r="T597"/>
          <cell r="U597"/>
          <cell r="V597"/>
          <cell r="W597"/>
          <cell r="X597"/>
          <cell r="Y597">
            <v>238</v>
          </cell>
          <cell r="Z597">
            <v>0</v>
          </cell>
          <cell r="AA597">
            <v>238</v>
          </cell>
          <cell r="AB597">
            <v>0</v>
          </cell>
          <cell r="AC597">
            <v>238</v>
          </cell>
          <cell r="AD597">
            <v>0</v>
          </cell>
          <cell r="AE597">
            <v>8907</v>
          </cell>
          <cell r="AF597">
            <v>8907</v>
          </cell>
          <cell r="AG597">
            <v>1125</v>
          </cell>
          <cell r="AH597">
            <v>10032</v>
          </cell>
          <cell r="AI597"/>
          <cell r="AJ597"/>
          <cell r="AK597"/>
          <cell r="AL597"/>
          <cell r="AM597"/>
        </row>
        <row r="598">
          <cell r="I598" t="str">
            <v>MAU</v>
          </cell>
          <cell r="J598">
            <v>1162</v>
          </cell>
          <cell r="K598">
            <v>2</v>
          </cell>
          <cell r="L598">
            <v>1164</v>
          </cell>
          <cell r="M598">
            <v>0</v>
          </cell>
          <cell r="N598">
            <v>1164</v>
          </cell>
          <cell r="O598">
            <v>0</v>
          </cell>
          <cell r="P598">
            <v>31939</v>
          </cell>
          <cell r="Q598">
            <v>31939</v>
          </cell>
          <cell r="R598">
            <v>290</v>
          </cell>
          <cell r="S598">
            <v>32229</v>
          </cell>
          <cell r="T598"/>
          <cell r="U598">
            <v>50</v>
          </cell>
          <cell r="V598">
            <v>50</v>
          </cell>
          <cell r="W598"/>
          <cell r="X598">
            <v>50</v>
          </cell>
          <cell r="Y598">
            <v>945</v>
          </cell>
          <cell r="Z598">
            <v>1</v>
          </cell>
          <cell r="AA598">
            <v>946</v>
          </cell>
          <cell r="AB598"/>
          <cell r="AC598">
            <v>946</v>
          </cell>
          <cell r="AD598">
            <v>0</v>
          </cell>
          <cell r="AE598">
            <v>22016</v>
          </cell>
          <cell r="AF598">
            <v>22016</v>
          </cell>
          <cell r="AG598">
            <v>344</v>
          </cell>
          <cell r="AH598">
            <v>22360</v>
          </cell>
          <cell r="AI598"/>
          <cell r="AJ598">
            <v>60</v>
          </cell>
          <cell r="AK598">
            <v>60</v>
          </cell>
          <cell r="AL598"/>
          <cell r="AM598">
            <v>60</v>
          </cell>
        </row>
        <row r="599">
          <cell r="I599" t="str">
            <v>MOZ</v>
          </cell>
          <cell r="J599">
            <v>1564</v>
          </cell>
          <cell r="K599"/>
          <cell r="L599">
            <v>1564</v>
          </cell>
          <cell r="M599"/>
          <cell r="N599">
            <v>1564</v>
          </cell>
          <cell r="O599">
            <v>0</v>
          </cell>
          <cell r="P599">
            <v>49011</v>
          </cell>
          <cell r="Q599">
            <v>49011</v>
          </cell>
          <cell r="R599">
            <v>6039</v>
          </cell>
          <cell r="S599">
            <v>55050</v>
          </cell>
          <cell r="T599"/>
          <cell r="U599">
            <v>0</v>
          </cell>
          <cell r="V599">
            <v>0</v>
          </cell>
          <cell r="W599"/>
          <cell r="X599">
            <v>0</v>
          </cell>
          <cell r="Y599">
            <v>919</v>
          </cell>
          <cell r="Z599"/>
          <cell r="AA599">
            <v>919</v>
          </cell>
          <cell r="AB599"/>
          <cell r="AC599">
            <v>919</v>
          </cell>
          <cell r="AD599">
            <v>0</v>
          </cell>
          <cell r="AE599">
            <v>18993</v>
          </cell>
          <cell r="AF599">
            <v>18993</v>
          </cell>
          <cell r="AG599">
            <v>6026</v>
          </cell>
          <cell r="AH599">
            <v>25019</v>
          </cell>
          <cell r="AI599"/>
          <cell r="AJ599">
            <v>0</v>
          </cell>
          <cell r="AK599">
            <v>0</v>
          </cell>
          <cell r="AL599"/>
          <cell r="AM599">
            <v>0</v>
          </cell>
        </row>
        <row r="600">
          <cell r="I600" t="str">
            <v>NAU</v>
          </cell>
          <cell r="J600">
            <v>84</v>
          </cell>
          <cell r="K600">
            <v>0</v>
          </cell>
          <cell r="L600">
            <v>84</v>
          </cell>
          <cell r="M600">
            <v>0</v>
          </cell>
          <cell r="N600">
            <v>84</v>
          </cell>
          <cell r="O600">
            <v>0</v>
          </cell>
          <cell r="P600">
            <v>1071</v>
          </cell>
          <cell r="Q600">
            <v>1071</v>
          </cell>
          <cell r="R600">
            <v>656</v>
          </cell>
          <cell r="S600">
            <v>1727</v>
          </cell>
          <cell r="T600"/>
          <cell r="U600"/>
          <cell r="V600"/>
          <cell r="W600"/>
          <cell r="X600"/>
          <cell r="Y600">
            <v>88</v>
          </cell>
          <cell r="Z600">
            <v>0</v>
          </cell>
          <cell r="AA600">
            <v>88</v>
          </cell>
          <cell r="AB600">
            <v>0</v>
          </cell>
          <cell r="AC600">
            <v>88</v>
          </cell>
          <cell r="AD600">
            <v>0</v>
          </cell>
          <cell r="AE600">
            <v>956</v>
          </cell>
          <cell r="AF600">
            <v>956</v>
          </cell>
          <cell r="AG600">
            <v>719</v>
          </cell>
          <cell r="AH600">
            <v>1675</v>
          </cell>
          <cell r="AI600"/>
          <cell r="AJ600"/>
          <cell r="AK600"/>
          <cell r="AL600"/>
          <cell r="AM600"/>
        </row>
        <row r="601">
          <cell r="I601" t="str">
            <v>NHV</v>
          </cell>
          <cell r="J601">
            <v>1054</v>
          </cell>
          <cell r="K601">
            <v>0</v>
          </cell>
          <cell r="L601">
            <v>1054</v>
          </cell>
          <cell r="M601"/>
          <cell r="N601">
            <v>1054</v>
          </cell>
          <cell r="O601"/>
          <cell r="P601">
            <v>36605</v>
          </cell>
          <cell r="Q601">
            <v>36605</v>
          </cell>
          <cell r="R601">
            <v>6770</v>
          </cell>
          <cell r="S601">
            <v>43375</v>
          </cell>
          <cell r="T601"/>
          <cell r="U601">
            <v>74</v>
          </cell>
          <cell r="V601">
            <v>74</v>
          </cell>
          <cell r="W601"/>
          <cell r="X601">
            <v>74</v>
          </cell>
          <cell r="Y601">
            <v>1058</v>
          </cell>
          <cell r="Z601">
            <v>0</v>
          </cell>
          <cell r="AA601">
            <v>1058</v>
          </cell>
          <cell r="AB601"/>
          <cell r="AC601">
            <v>1058</v>
          </cell>
          <cell r="AD601"/>
          <cell r="AE601">
            <v>29073</v>
          </cell>
          <cell r="AF601">
            <v>29073</v>
          </cell>
          <cell r="AG601">
            <v>6204</v>
          </cell>
          <cell r="AH601">
            <v>35277</v>
          </cell>
          <cell r="AI601"/>
          <cell r="AJ601">
            <v>70</v>
          </cell>
          <cell r="AK601">
            <v>70</v>
          </cell>
          <cell r="AL601"/>
          <cell r="AM601">
            <v>70</v>
          </cell>
        </row>
        <row r="602">
          <cell r="I602" t="str">
            <v>NUK</v>
          </cell>
          <cell r="J602">
            <v>72</v>
          </cell>
          <cell r="K602">
            <v>0</v>
          </cell>
          <cell r="L602">
            <v>72</v>
          </cell>
          <cell r="M602">
            <v>0</v>
          </cell>
          <cell r="N602">
            <v>72</v>
          </cell>
          <cell r="O602">
            <v>0</v>
          </cell>
          <cell r="P602">
            <v>593</v>
          </cell>
          <cell r="Q602">
            <v>593</v>
          </cell>
          <cell r="R602">
            <v>603</v>
          </cell>
          <cell r="S602">
            <v>1196</v>
          </cell>
          <cell r="T602"/>
          <cell r="U602"/>
          <cell r="V602"/>
          <cell r="W602"/>
          <cell r="X602"/>
          <cell r="Y602">
            <v>78</v>
          </cell>
          <cell r="Z602">
            <v>0</v>
          </cell>
          <cell r="AA602">
            <v>78</v>
          </cell>
          <cell r="AB602">
            <v>0</v>
          </cell>
          <cell r="AC602">
            <v>78</v>
          </cell>
          <cell r="AD602">
            <v>0</v>
          </cell>
          <cell r="AE602">
            <v>567</v>
          </cell>
          <cell r="AF602">
            <v>567</v>
          </cell>
          <cell r="AG602">
            <v>611</v>
          </cell>
          <cell r="AH602">
            <v>1178</v>
          </cell>
          <cell r="AI602"/>
          <cell r="AJ602"/>
          <cell r="AK602"/>
          <cell r="AL602"/>
          <cell r="AM602"/>
        </row>
        <row r="603">
          <cell r="I603" t="str">
            <v>PPT</v>
          </cell>
          <cell r="J603">
            <v>22625</v>
          </cell>
          <cell r="K603">
            <v>54</v>
          </cell>
          <cell r="L603">
            <v>22679</v>
          </cell>
          <cell r="M603">
            <v>13144</v>
          </cell>
          <cell r="N603">
            <v>35823</v>
          </cell>
          <cell r="O603">
            <v>621824</v>
          </cell>
          <cell r="P603">
            <v>755923</v>
          </cell>
          <cell r="Q603">
            <v>1377747</v>
          </cell>
          <cell r="R603">
            <v>3013</v>
          </cell>
          <cell r="S603">
            <v>1380760</v>
          </cell>
          <cell r="T603">
            <v>9033</v>
          </cell>
          <cell r="U603">
            <v>1875</v>
          </cell>
          <cell r="V603">
            <v>10908</v>
          </cell>
          <cell r="W603">
            <v>621</v>
          </cell>
          <cell r="X603">
            <v>11529</v>
          </cell>
          <cell r="Y603">
            <v>38635</v>
          </cell>
          <cell r="Z603">
            <v>79</v>
          </cell>
          <cell r="AA603">
            <v>38714</v>
          </cell>
          <cell r="AB603">
            <v>0</v>
          </cell>
          <cell r="AC603">
            <v>38714</v>
          </cell>
          <cell r="AD603">
            <v>247840</v>
          </cell>
          <cell r="AE603">
            <v>533701</v>
          </cell>
          <cell r="AF603">
            <v>781541</v>
          </cell>
          <cell r="AG603">
            <v>0</v>
          </cell>
          <cell r="AH603">
            <v>781541</v>
          </cell>
          <cell r="AI603">
            <v>6564</v>
          </cell>
          <cell r="AJ603">
            <v>1638</v>
          </cell>
          <cell r="AK603">
            <v>8202</v>
          </cell>
          <cell r="AL603">
            <v>436</v>
          </cell>
          <cell r="AM603">
            <v>8638</v>
          </cell>
        </row>
        <row r="604">
          <cell r="I604" t="str">
            <v>PKP</v>
          </cell>
          <cell r="J604">
            <v>82</v>
          </cell>
          <cell r="K604">
            <v>0</v>
          </cell>
          <cell r="L604">
            <v>82</v>
          </cell>
          <cell r="M604">
            <v>0</v>
          </cell>
          <cell r="N604">
            <v>82</v>
          </cell>
          <cell r="O604">
            <v>0</v>
          </cell>
          <cell r="P604">
            <v>607</v>
          </cell>
          <cell r="Q604">
            <v>607</v>
          </cell>
          <cell r="R604">
            <v>870</v>
          </cell>
          <cell r="S604">
            <v>1477</v>
          </cell>
          <cell r="T604"/>
          <cell r="U604"/>
          <cell r="V604"/>
          <cell r="W604"/>
          <cell r="X604"/>
          <cell r="Y604">
            <v>80</v>
          </cell>
          <cell r="Z604">
            <v>0</v>
          </cell>
          <cell r="AA604">
            <v>80</v>
          </cell>
          <cell r="AB604">
            <v>0</v>
          </cell>
          <cell r="AC604">
            <v>80</v>
          </cell>
          <cell r="AD604">
            <v>0</v>
          </cell>
          <cell r="AE604">
            <v>659</v>
          </cell>
          <cell r="AF604">
            <v>659</v>
          </cell>
          <cell r="AG604">
            <v>852</v>
          </cell>
          <cell r="AH604">
            <v>1511</v>
          </cell>
          <cell r="AI604"/>
          <cell r="AJ604"/>
          <cell r="AK604"/>
          <cell r="AL604"/>
          <cell r="AM604"/>
        </row>
        <row r="605">
          <cell r="I605" t="str">
            <v>PUK</v>
          </cell>
          <cell r="J605">
            <v>94</v>
          </cell>
          <cell r="K605">
            <v>0</v>
          </cell>
          <cell r="L605">
            <v>94</v>
          </cell>
          <cell r="M605">
            <v>0</v>
          </cell>
          <cell r="N605">
            <v>94</v>
          </cell>
          <cell r="O605">
            <v>0</v>
          </cell>
          <cell r="P605">
            <v>932</v>
          </cell>
          <cell r="Q605">
            <v>932</v>
          </cell>
          <cell r="R605">
            <v>978</v>
          </cell>
          <cell r="S605">
            <v>1910</v>
          </cell>
          <cell r="T605"/>
          <cell r="U605"/>
          <cell r="V605"/>
          <cell r="W605"/>
          <cell r="X605"/>
          <cell r="Y605">
            <v>84</v>
          </cell>
          <cell r="Z605">
            <v>0</v>
          </cell>
          <cell r="AA605">
            <v>84</v>
          </cell>
          <cell r="AB605">
            <v>0</v>
          </cell>
          <cell r="AC605">
            <v>84</v>
          </cell>
          <cell r="AD605">
            <v>0</v>
          </cell>
          <cell r="AE605">
            <v>763</v>
          </cell>
          <cell r="AF605">
            <v>763</v>
          </cell>
          <cell r="AG605">
            <v>950</v>
          </cell>
          <cell r="AH605">
            <v>1713</v>
          </cell>
          <cell r="AI605"/>
          <cell r="AJ605"/>
          <cell r="AK605"/>
          <cell r="AL605"/>
          <cell r="AM605"/>
        </row>
        <row r="606">
          <cell r="I606" t="str">
            <v>RFP</v>
          </cell>
          <cell r="J606">
            <v>6785</v>
          </cell>
          <cell r="K606">
            <v>6</v>
          </cell>
          <cell r="L606">
            <v>6791</v>
          </cell>
          <cell r="M606">
            <v>726</v>
          </cell>
          <cell r="N606">
            <v>7517</v>
          </cell>
          <cell r="O606">
            <v>0</v>
          </cell>
          <cell r="P606">
            <v>226249</v>
          </cell>
          <cell r="Q606">
            <v>226249</v>
          </cell>
          <cell r="R606">
            <v>27815</v>
          </cell>
          <cell r="S606">
            <v>254064</v>
          </cell>
          <cell r="T606">
            <v>0</v>
          </cell>
          <cell r="U606">
            <v>332</v>
          </cell>
          <cell r="V606">
            <v>332</v>
          </cell>
          <cell r="W606">
            <v>22</v>
          </cell>
          <cell r="X606">
            <v>353</v>
          </cell>
          <cell r="Y606">
            <v>7275</v>
          </cell>
          <cell r="Z606">
            <v>0</v>
          </cell>
          <cell r="AA606">
            <v>7275</v>
          </cell>
          <cell r="AB606">
            <v>0</v>
          </cell>
          <cell r="AC606">
            <v>7275</v>
          </cell>
          <cell r="AD606">
            <v>0</v>
          </cell>
          <cell r="AE606">
            <v>155657</v>
          </cell>
          <cell r="AF606">
            <v>155657</v>
          </cell>
          <cell r="AG606">
            <v>27274</v>
          </cell>
          <cell r="AH606">
            <v>182931</v>
          </cell>
          <cell r="AI606">
            <v>0</v>
          </cell>
          <cell r="AJ606">
            <v>291</v>
          </cell>
          <cell r="AK606">
            <v>291</v>
          </cell>
          <cell r="AL606">
            <v>25</v>
          </cell>
          <cell r="AM606">
            <v>316</v>
          </cell>
        </row>
        <row r="607">
          <cell r="I607" t="str">
            <v>RVV</v>
          </cell>
          <cell r="J607">
            <v>272</v>
          </cell>
          <cell r="K607">
            <v>0</v>
          </cell>
          <cell r="L607">
            <v>272</v>
          </cell>
          <cell r="M607"/>
          <cell r="N607">
            <v>272</v>
          </cell>
          <cell r="O607">
            <v>0</v>
          </cell>
          <cell r="P607">
            <v>20338</v>
          </cell>
          <cell r="Q607">
            <v>20338</v>
          </cell>
          <cell r="R607">
            <v>2790</v>
          </cell>
          <cell r="S607">
            <v>23128</v>
          </cell>
          <cell r="T607"/>
          <cell r="U607"/>
          <cell r="V607"/>
          <cell r="W607"/>
          <cell r="X607"/>
          <cell r="Y607">
            <v>264</v>
          </cell>
          <cell r="Z607">
            <v>0</v>
          </cell>
          <cell r="AA607">
            <v>264</v>
          </cell>
          <cell r="AB607"/>
          <cell r="AC607">
            <v>264</v>
          </cell>
          <cell r="AD607">
            <v>0</v>
          </cell>
          <cell r="AE607">
            <v>7085</v>
          </cell>
          <cell r="AF607">
            <v>7085</v>
          </cell>
          <cell r="AG607">
            <v>3177</v>
          </cell>
          <cell r="AH607">
            <v>10262</v>
          </cell>
          <cell r="AI607"/>
          <cell r="AJ607"/>
          <cell r="AK607"/>
          <cell r="AL607"/>
          <cell r="AM607"/>
        </row>
        <row r="608">
          <cell r="I608" t="str">
            <v>RGI</v>
          </cell>
          <cell r="J608">
            <v>2757</v>
          </cell>
          <cell r="K608">
            <v>0</v>
          </cell>
          <cell r="L608">
            <v>2757</v>
          </cell>
          <cell r="M608">
            <v>64</v>
          </cell>
          <cell r="N608">
            <v>2821</v>
          </cell>
          <cell r="O608">
            <v>0</v>
          </cell>
          <cell r="P608">
            <v>89250</v>
          </cell>
          <cell r="Q608">
            <v>89250</v>
          </cell>
          <cell r="R608">
            <v>23332</v>
          </cell>
          <cell r="S608">
            <v>112582</v>
          </cell>
          <cell r="T608">
            <v>0</v>
          </cell>
          <cell r="U608">
            <v>181</v>
          </cell>
          <cell r="V608">
            <v>181</v>
          </cell>
          <cell r="W608">
            <v>3</v>
          </cell>
          <cell r="X608">
            <v>185</v>
          </cell>
          <cell r="Y608">
            <v>2200</v>
          </cell>
          <cell r="Z608">
            <v>0</v>
          </cell>
          <cell r="AA608">
            <v>2200</v>
          </cell>
          <cell r="AB608">
            <v>0</v>
          </cell>
          <cell r="AC608">
            <v>2200</v>
          </cell>
          <cell r="AD608">
            <v>0</v>
          </cell>
          <cell r="AE608">
            <v>57393</v>
          </cell>
          <cell r="AF608">
            <v>57393</v>
          </cell>
          <cell r="AG608">
            <v>20602</v>
          </cell>
          <cell r="AH608">
            <v>77995</v>
          </cell>
          <cell r="AI608">
            <v>0</v>
          </cell>
          <cell r="AJ608">
            <v>183</v>
          </cell>
          <cell r="AK608">
            <v>183</v>
          </cell>
          <cell r="AL608">
            <v>2</v>
          </cell>
          <cell r="AM608">
            <v>185</v>
          </cell>
        </row>
        <row r="609">
          <cell r="I609" t="str">
            <v>RRR</v>
          </cell>
          <cell r="J609">
            <v>128</v>
          </cell>
          <cell r="K609">
            <v>0</v>
          </cell>
          <cell r="L609">
            <v>128</v>
          </cell>
          <cell r="M609">
            <v>0</v>
          </cell>
          <cell r="N609">
            <v>128</v>
          </cell>
          <cell r="O609">
            <v>0</v>
          </cell>
          <cell r="P609">
            <v>1130</v>
          </cell>
          <cell r="Q609">
            <v>1130</v>
          </cell>
          <cell r="R609">
            <v>1498</v>
          </cell>
          <cell r="S609">
            <v>2628</v>
          </cell>
          <cell r="T609"/>
          <cell r="U609"/>
          <cell r="V609"/>
          <cell r="W609"/>
          <cell r="X609"/>
          <cell r="Y609">
            <v>118</v>
          </cell>
          <cell r="Z609">
            <v>0</v>
          </cell>
          <cell r="AA609">
            <v>118</v>
          </cell>
          <cell r="AB609">
            <v>0</v>
          </cell>
          <cell r="AC609">
            <v>118</v>
          </cell>
          <cell r="AD609">
            <v>0</v>
          </cell>
          <cell r="AE609">
            <v>1027</v>
          </cell>
          <cell r="AF609">
            <v>1027</v>
          </cell>
          <cell r="AG609">
            <v>1201</v>
          </cell>
          <cell r="AH609">
            <v>2228</v>
          </cell>
          <cell r="AI609"/>
          <cell r="AJ609"/>
          <cell r="AK609"/>
          <cell r="AL609"/>
          <cell r="AM609"/>
        </row>
        <row r="610">
          <cell r="I610" t="str">
            <v>REA</v>
          </cell>
          <cell r="J610">
            <v>100</v>
          </cell>
          <cell r="K610">
            <v>0</v>
          </cell>
          <cell r="L610">
            <v>100</v>
          </cell>
          <cell r="M610">
            <v>0</v>
          </cell>
          <cell r="N610">
            <v>100</v>
          </cell>
          <cell r="O610">
            <v>0</v>
          </cell>
          <cell r="P610">
            <v>1391</v>
          </cell>
          <cell r="Q610">
            <v>1391</v>
          </cell>
          <cell r="R610">
            <v>697</v>
          </cell>
          <cell r="S610">
            <v>2088</v>
          </cell>
          <cell r="T610"/>
          <cell r="U610"/>
          <cell r="V610"/>
          <cell r="W610"/>
          <cell r="X610"/>
          <cell r="Y610">
            <v>88</v>
          </cell>
          <cell r="Z610">
            <v>0</v>
          </cell>
          <cell r="AA610">
            <v>88</v>
          </cell>
          <cell r="AB610">
            <v>0</v>
          </cell>
          <cell r="AC610">
            <v>88</v>
          </cell>
          <cell r="AD610">
            <v>0</v>
          </cell>
          <cell r="AE610">
            <v>1357</v>
          </cell>
          <cell r="AF610">
            <v>1357</v>
          </cell>
          <cell r="AG610">
            <v>702</v>
          </cell>
          <cell r="AH610">
            <v>2059</v>
          </cell>
          <cell r="AI610"/>
          <cell r="AJ610"/>
          <cell r="AK610"/>
          <cell r="AL610"/>
          <cell r="AM610"/>
        </row>
        <row r="611">
          <cell r="I611" t="str">
            <v>RMT</v>
          </cell>
          <cell r="J611">
            <v>270</v>
          </cell>
          <cell r="K611">
            <v>0</v>
          </cell>
          <cell r="L611">
            <v>270</v>
          </cell>
          <cell r="M611">
            <v>0</v>
          </cell>
          <cell r="N611">
            <v>270</v>
          </cell>
          <cell r="O611">
            <v>0</v>
          </cell>
          <cell r="P611">
            <v>6788</v>
          </cell>
          <cell r="Q611">
            <v>6788</v>
          </cell>
          <cell r="R611">
            <v>3309</v>
          </cell>
          <cell r="S611">
            <v>10097</v>
          </cell>
          <cell r="T611"/>
          <cell r="U611"/>
          <cell r="V611"/>
          <cell r="W611"/>
          <cell r="X611"/>
          <cell r="Y611">
            <v>261</v>
          </cell>
          <cell r="Z611">
            <v>0</v>
          </cell>
          <cell r="AA611">
            <v>261</v>
          </cell>
          <cell r="AB611">
            <v>0</v>
          </cell>
          <cell r="AC611">
            <v>261</v>
          </cell>
          <cell r="AD611">
            <v>0</v>
          </cell>
          <cell r="AE611">
            <v>5564</v>
          </cell>
          <cell r="AF611">
            <v>5564</v>
          </cell>
          <cell r="AG611">
            <v>3779</v>
          </cell>
          <cell r="AH611">
            <v>9343</v>
          </cell>
          <cell r="AI611"/>
          <cell r="AJ611"/>
          <cell r="AK611"/>
          <cell r="AL611"/>
          <cell r="AM611"/>
        </row>
        <row r="612">
          <cell r="I612" t="str">
            <v>RUR</v>
          </cell>
          <cell r="J612">
            <v>635</v>
          </cell>
          <cell r="K612">
            <v>0</v>
          </cell>
          <cell r="L612">
            <v>635</v>
          </cell>
          <cell r="M612">
            <v>0</v>
          </cell>
          <cell r="N612">
            <v>635</v>
          </cell>
          <cell r="O612">
            <v>0</v>
          </cell>
          <cell r="P612">
            <v>21632</v>
          </cell>
          <cell r="Q612">
            <v>21632</v>
          </cell>
          <cell r="R612">
            <v>6144</v>
          </cell>
          <cell r="S612">
            <v>27776</v>
          </cell>
          <cell r="T612"/>
          <cell r="U612"/>
          <cell r="V612"/>
          <cell r="W612"/>
          <cell r="X612"/>
          <cell r="Y612">
            <v>499</v>
          </cell>
          <cell r="Z612">
            <v>0</v>
          </cell>
          <cell r="AA612">
            <v>499</v>
          </cell>
          <cell r="AB612">
            <v>0</v>
          </cell>
          <cell r="AC612">
            <v>499</v>
          </cell>
          <cell r="AD612">
            <v>0</v>
          </cell>
          <cell r="AE612">
            <v>17175</v>
          </cell>
          <cell r="AF612">
            <v>17175</v>
          </cell>
          <cell r="AG612">
            <v>5031</v>
          </cell>
          <cell r="AH612">
            <v>22206</v>
          </cell>
          <cell r="AI612"/>
          <cell r="AJ612"/>
          <cell r="AK612"/>
          <cell r="AL612"/>
          <cell r="AM612"/>
        </row>
        <row r="613">
          <cell r="I613" t="str">
            <v>TKP</v>
          </cell>
          <cell r="J613">
            <v>158</v>
          </cell>
          <cell r="K613">
            <v>0</v>
          </cell>
          <cell r="L613">
            <v>158</v>
          </cell>
          <cell r="M613">
            <v>0</v>
          </cell>
          <cell r="N613">
            <v>158</v>
          </cell>
          <cell r="O613">
            <v>0</v>
          </cell>
          <cell r="P613">
            <v>2635</v>
          </cell>
          <cell r="Q613">
            <v>2635</v>
          </cell>
          <cell r="R613">
            <v>1377</v>
          </cell>
          <cell r="S613">
            <v>4012</v>
          </cell>
          <cell r="T613"/>
          <cell r="U613"/>
          <cell r="V613"/>
          <cell r="W613"/>
          <cell r="X613"/>
          <cell r="Y613">
            <v>160</v>
          </cell>
          <cell r="Z613">
            <v>0</v>
          </cell>
          <cell r="AA613">
            <v>160</v>
          </cell>
          <cell r="AB613">
            <v>0</v>
          </cell>
          <cell r="AC613">
            <v>160</v>
          </cell>
          <cell r="AD613">
            <v>0</v>
          </cell>
          <cell r="AE613">
            <v>2687</v>
          </cell>
          <cell r="AF613">
            <v>2687</v>
          </cell>
          <cell r="AG613">
            <v>1085</v>
          </cell>
          <cell r="AH613">
            <v>3772</v>
          </cell>
          <cell r="AI613"/>
          <cell r="AJ613"/>
          <cell r="AK613"/>
          <cell r="AL613"/>
          <cell r="AM613"/>
        </row>
        <row r="614">
          <cell r="I614" t="str">
            <v>TKX</v>
          </cell>
          <cell r="J614">
            <v>162</v>
          </cell>
          <cell r="K614">
            <v>0</v>
          </cell>
          <cell r="L614">
            <v>162</v>
          </cell>
          <cell r="M614">
            <v>0</v>
          </cell>
          <cell r="N614">
            <v>162</v>
          </cell>
          <cell r="O614">
            <v>0</v>
          </cell>
          <cell r="P614">
            <v>2964</v>
          </cell>
          <cell r="Q614">
            <v>2964</v>
          </cell>
          <cell r="R614">
            <v>1228</v>
          </cell>
          <cell r="S614">
            <v>4192</v>
          </cell>
          <cell r="T614"/>
          <cell r="U614"/>
          <cell r="V614"/>
          <cell r="W614"/>
          <cell r="X614"/>
          <cell r="Y614">
            <v>168</v>
          </cell>
          <cell r="Z614">
            <v>0</v>
          </cell>
          <cell r="AA614">
            <v>168</v>
          </cell>
          <cell r="AB614">
            <v>0</v>
          </cell>
          <cell r="AC614">
            <v>168</v>
          </cell>
          <cell r="AD614">
            <v>0</v>
          </cell>
          <cell r="AE614">
            <v>2684</v>
          </cell>
          <cell r="AF614">
            <v>2684</v>
          </cell>
          <cell r="AG614">
            <v>1506</v>
          </cell>
          <cell r="AH614">
            <v>4190</v>
          </cell>
          <cell r="AI614"/>
          <cell r="AJ614"/>
          <cell r="AK614"/>
          <cell r="AL614"/>
          <cell r="AM614"/>
        </row>
        <row r="615">
          <cell r="I615" t="str">
            <v>TJN</v>
          </cell>
          <cell r="J615">
            <v>40</v>
          </cell>
          <cell r="K615">
            <v>0</v>
          </cell>
          <cell r="L615">
            <v>40</v>
          </cell>
          <cell r="M615">
            <v>0</v>
          </cell>
          <cell r="N615">
            <v>40</v>
          </cell>
          <cell r="O615">
            <v>0</v>
          </cell>
          <cell r="P615">
            <v>118</v>
          </cell>
          <cell r="Q615">
            <v>118</v>
          </cell>
          <cell r="R615">
            <v>0</v>
          </cell>
          <cell r="S615">
            <v>118</v>
          </cell>
          <cell r="T615"/>
          <cell r="U615"/>
          <cell r="V615"/>
          <cell r="W615"/>
          <cell r="X615"/>
          <cell r="Y615">
            <v>28</v>
          </cell>
          <cell r="Z615">
            <v>0</v>
          </cell>
          <cell r="AA615">
            <v>28</v>
          </cell>
          <cell r="AB615">
            <v>0</v>
          </cell>
          <cell r="AC615">
            <v>28</v>
          </cell>
          <cell r="AD615">
            <v>0</v>
          </cell>
          <cell r="AE615">
            <v>79</v>
          </cell>
          <cell r="AF615">
            <v>79</v>
          </cell>
          <cell r="AG615">
            <v>3</v>
          </cell>
          <cell r="AH615">
            <v>82</v>
          </cell>
          <cell r="AI615"/>
          <cell r="AJ615"/>
          <cell r="AK615"/>
          <cell r="AL615"/>
          <cell r="AM615"/>
        </row>
        <row r="616">
          <cell r="I616" t="str">
            <v>TKV</v>
          </cell>
          <cell r="J616">
            <v>98</v>
          </cell>
          <cell r="K616">
            <v>0</v>
          </cell>
          <cell r="L616">
            <v>98</v>
          </cell>
          <cell r="M616">
            <v>0</v>
          </cell>
          <cell r="N616">
            <v>98</v>
          </cell>
          <cell r="O616">
            <v>0</v>
          </cell>
          <cell r="P616">
            <v>717</v>
          </cell>
          <cell r="Q616">
            <v>717</v>
          </cell>
          <cell r="R616">
            <v>1101</v>
          </cell>
          <cell r="S616">
            <v>1818</v>
          </cell>
          <cell r="T616"/>
          <cell r="U616"/>
          <cell r="V616"/>
          <cell r="W616"/>
          <cell r="X616"/>
          <cell r="Y616">
            <v>82</v>
          </cell>
          <cell r="Z616">
            <v>0</v>
          </cell>
          <cell r="AA616">
            <v>82</v>
          </cell>
          <cell r="AB616">
            <v>0</v>
          </cell>
          <cell r="AC616">
            <v>82</v>
          </cell>
          <cell r="AD616">
            <v>0</v>
          </cell>
          <cell r="AE616">
            <v>649</v>
          </cell>
          <cell r="AF616">
            <v>649</v>
          </cell>
          <cell r="AG616">
            <v>871</v>
          </cell>
          <cell r="AH616">
            <v>1520</v>
          </cell>
          <cell r="AI616"/>
          <cell r="AJ616"/>
          <cell r="AK616"/>
          <cell r="AL616"/>
          <cell r="AM616"/>
        </row>
        <row r="617">
          <cell r="I617" t="str">
            <v>TIH</v>
          </cell>
          <cell r="J617">
            <v>1134</v>
          </cell>
          <cell r="K617">
            <v>0</v>
          </cell>
          <cell r="L617">
            <v>1134</v>
          </cell>
          <cell r="M617">
            <v>0</v>
          </cell>
          <cell r="N617">
            <v>1134</v>
          </cell>
          <cell r="O617">
            <v>0</v>
          </cell>
          <cell r="P617">
            <v>38270</v>
          </cell>
          <cell r="Q617">
            <v>38270</v>
          </cell>
          <cell r="R617">
            <v>11648</v>
          </cell>
          <cell r="S617">
            <v>49918</v>
          </cell>
          <cell r="T617"/>
          <cell r="U617">
            <v>50</v>
          </cell>
          <cell r="V617">
            <v>50</v>
          </cell>
          <cell r="W617"/>
          <cell r="X617">
            <v>50</v>
          </cell>
          <cell r="Y617">
            <v>1024</v>
          </cell>
          <cell r="Z617">
            <v>0</v>
          </cell>
          <cell r="AA617">
            <v>1024</v>
          </cell>
          <cell r="AB617">
            <v>0</v>
          </cell>
          <cell r="AC617">
            <v>1024</v>
          </cell>
          <cell r="AD617">
            <v>0</v>
          </cell>
          <cell r="AE617">
            <v>28964</v>
          </cell>
          <cell r="AF617">
            <v>28964</v>
          </cell>
          <cell r="AG617">
            <v>9946</v>
          </cell>
          <cell r="AH617">
            <v>38910</v>
          </cell>
          <cell r="AI617"/>
          <cell r="AJ617">
            <v>45</v>
          </cell>
          <cell r="AK617">
            <v>45</v>
          </cell>
          <cell r="AL617"/>
          <cell r="AM617">
            <v>45</v>
          </cell>
        </row>
        <row r="618">
          <cell r="I618" t="str">
            <v>TUB</v>
          </cell>
          <cell r="J618">
            <v>622</v>
          </cell>
          <cell r="K618">
            <v>0</v>
          </cell>
          <cell r="L618">
            <v>622</v>
          </cell>
          <cell r="M618">
            <v>0</v>
          </cell>
          <cell r="N618">
            <v>622</v>
          </cell>
          <cell r="O618">
            <v>0</v>
          </cell>
          <cell r="P618">
            <v>20338</v>
          </cell>
          <cell r="Q618">
            <v>20338</v>
          </cell>
          <cell r="R618">
            <v>5522</v>
          </cell>
          <cell r="S618">
            <v>25860</v>
          </cell>
          <cell r="T618"/>
          <cell r="U618"/>
          <cell r="V618"/>
          <cell r="W618"/>
          <cell r="X618"/>
          <cell r="Y618">
            <v>512</v>
          </cell>
          <cell r="Z618">
            <v>0</v>
          </cell>
          <cell r="AA618">
            <v>512</v>
          </cell>
          <cell r="AB618">
            <v>0</v>
          </cell>
          <cell r="AC618">
            <v>512</v>
          </cell>
          <cell r="AD618">
            <v>0</v>
          </cell>
          <cell r="AE618">
            <v>15862</v>
          </cell>
          <cell r="AF618">
            <v>15862</v>
          </cell>
          <cell r="AG618">
            <v>5223</v>
          </cell>
          <cell r="AH618">
            <v>21085</v>
          </cell>
          <cell r="AI618"/>
          <cell r="AJ618"/>
          <cell r="AK618"/>
          <cell r="AL618"/>
          <cell r="AM618"/>
        </row>
        <row r="619">
          <cell r="I619" t="str">
            <v>ZTA</v>
          </cell>
          <cell r="J619">
            <v>84</v>
          </cell>
          <cell r="K619">
            <v>0</v>
          </cell>
          <cell r="L619">
            <v>84</v>
          </cell>
          <cell r="M619">
            <v>0</v>
          </cell>
          <cell r="N619">
            <v>84</v>
          </cell>
          <cell r="O619">
            <v>0</v>
          </cell>
          <cell r="P619">
            <v>801</v>
          </cell>
          <cell r="Q619">
            <v>801</v>
          </cell>
          <cell r="R619">
            <v>591</v>
          </cell>
          <cell r="S619">
            <v>1392</v>
          </cell>
          <cell r="T619"/>
          <cell r="U619"/>
          <cell r="V619"/>
          <cell r="W619"/>
          <cell r="X619"/>
          <cell r="Y619">
            <v>94</v>
          </cell>
          <cell r="Z619">
            <v>0</v>
          </cell>
          <cell r="AA619">
            <v>94</v>
          </cell>
          <cell r="AB619">
            <v>0</v>
          </cell>
          <cell r="AC619">
            <v>94</v>
          </cell>
          <cell r="AD619">
            <v>0</v>
          </cell>
          <cell r="AE619">
            <v>769</v>
          </cell>
          <cell r="AF619">
            <v>769</v>
          </cell>
          <cell r="AG619">
            <v>659</v>
          </cell>
          <cell r="AH619">
            <v>1428</v>
          </cell>
          <cell r="AI619"/>
          <cell r="AJ619"/>
          <cell r="AK619"/>
          <cell r="AL619"/>
          <cell r="AM619"/>
        </row>
        <row r="620">
          <cell r="I620" t="str">
            <v>UAH</v>
          </cell>
          <cell r="J620">
            <v>775</v>
          </cell>
          <cell r="K620">
            <v>0</v>
          </cell>
          <cell r="L620">
            <v>775</v>
          </cell>
          <cell r="M620">
            <v>0</v>
          </cell>
          <cell r="N620">
            <v>775</v>
          </cell>
          <cell r="O620">
            <v>0</v>
          </cell>
          <cell r="P620">
            <v>2225</v>
          </cell>
          <cell r="Q620">
            <v>2225</v>
          </cell>
          <cell r="R620">
            <v>224</v>
          </cell>
          <cell r="S620">
            <v>2449</v>
          </cell>
          <cell r="T620"/>
          <cell r="U620"/>
          <cell r="V620"/>
          <cell r="W620"/>
          <cell r="X620"/>
          <cell r="Y620">
            <v>236</v>
          </cell>
          <cell r="Z620">
            <v>0</v>
          </cell>
          <cell r="AA620">
            <v>236</v>
          </cell>
          <cell r="AB620">
            <v>0</v>
          </cell>
          <cell r="AC620">
            <v>236</v>
          </cell>
          <cell r="AD620">
            <v>0</v>
          </cell>
          <cell r="AE620">
            <v>1379</v>
          </cell>
          <cell r="AF620">
            <v>1379</v>
          </cell>
          <cell r="AG620">
            <v>244</v>
          </cell>
          <cell r="AH620">
            <v>1623</v>
          </cell>
          <cell r="AI620"/>
          <cell r="AJ620"/>
          <cell r="AK620"/>
          <cell r="AL620"/>
          <cell r="AM620"/>
        </row>
        <row r="621">
          <cell r="I621" t="str">
            <v>UAP</v>
          </cell>
          <cell r="J621">
            <v>359</v>
          </cell>
          <cell r="K621">
            <v>0</v>
          </cell>
          <cell r="L621">
            <v>359</v>
          </cell>
          <cell r="M621">
            <v>0</v>
          </cell>
          <cell r="N621">
            <v>359</v>
          </cell>
          <cell r="O621">
            <v>0</v>
          </cell>
          <cell r="P621">
            <v>3321</v>
          </cell>
          <cell r="Q621">
            <v>3321</v>
          </cell>
          <cell r="R621">
            <v>0</v>
          </cell>
          <cell r="S621">
            <v>3321</v>
          </cell>
          <cell r="T621"/>
          <cell r="U621"/>
          <cell r="V621"/>
          <cell r="W621"/>
          <cell r="X621"/>
          <cell r="Y621">
            <v>318</v>
          </cell>
          <cell r="Z621">
            <v>0</v>
          </cell>
          <cell r="AA621">
            <v>318</v>
          </cell>
          <cell r="AB621">
            <v>0</v>
          </cell>
          <cell r="AC621">
            <v>318</v>
          </cell>
          <cell r="AD621">
            <v>0</v>
          </cell>
          <cell r="AE621">
            <v>3695</v>
          </cell>
          <cell r="AF621">
            <v>3695</v>
          </cell>
          <cell r="AG621">
            <v>236</v>
          </cell>
          <cell r="AH621">
            <v>3931</v>
          </cell>
          <cell r="AI621"/>
          <cell r="AJ621"/>
          <cell r="AK621"/>
          <cell r="AL621"/>
          <cell r="AM621"/>
        </row>
        <row r="622">
          <cell r="I622" t="str">
            <v>VHZ</v>
          </cell>
          <cell r="J622">
            <v>78</v>
          </cell>
          <cell r="K622">
            <v>0</v>
          </cell>
          <cell r="L622">
            <v>78</v>
          </cell>
          <cell r="M622">
            <v>0</v>
          </cell>
          <cell r="N622">
            <v>78</v>
          </cell>
          <cell r="O622">
            <v>0</v>
          </cell>
          <cell r="P622">
            <v>458</v>
          </cell>
          <cell r="Q622">
            <v>458</v>
          </cell>
          <cell r="R622">
            <v>646</v>
          </cell>
          <cell r="S622">
            <v>1104</v>
          </cell>
          <cell r="T622"/>
          <cell r="U622"/>
          <cell r="V622"/>
          <cell r="W622"/>
          <cell r="X622"/>
          <cell r="Y622">
            <v>72</v>
          </cell>
          <cell r="Z622">
            <v>0</v>
          </cell>
          <cell r="AA622">
            <v>72</v>
          </cell>
          <cell r="AB622">
            <v>0</v>
          </cell>
          <cell r="AC622">
            <v>72</v>
          </cell>
          <cell r="AD622">
            <v>0</v>
          </cell>
          <cell r="AE622">
            <v>422</v>
          </cell>
          <cell r="AF622">
            <v>422</v>
          </cell>
          <cell r="AG622">
            <v>579</v>
          </cell>
          <cell r="AH622">
            <v>1001</v>
          </cell>
          <cell r="AI622"/>
          <cell r="AJ622"/>
          <cell r="AK622"/>
          <cell r="AL622"/>
          <cell r="AM622"/>
        </row>
        <row r="623">
          <cell r="I623" t="str">
            <v>GUM</v>
          </cell>
          <cell r="J623">
            <v>11694</v>
          </cell>
          <cell r="K623">
            <v>2648</v>
          </cell>
          <cell r="L623">
            <v>14342</v>
          </cell>
          <cell r="M623">
            <v>6897</v>
          </cell>
          <cell r="N623">
            <v>21239</v>
          </cell>
          <cell r="O623">
            <v>807247</v>
          </cell>
          <cell r="P623">
            <v>200354</v>
          </cell>
          <cell r="Q623">
            <v>1007601</v>
          </cell>
          <cell r="R623"/>
          <cell r="S623">
            <v>1007601</v>
          </cell>
          <cell r="T623">
            <v>15567</v>
          </cell>
          <cell r="U623">
            <v>0</v>
          </cell>
          <cell r="V623">
            <v>15567</v>
          </cell>
          <cell r="W623">
            <v>15678</v>
          </cell>
          <cell r="X623">
            <v>31245</v>
          </cell>
          <cell r="Y623">
            <v>7050</v>
          </cell>
          <cell r="Z623">
            <v>2340</v>
          </cell>
          <cell r="AA623">
            <v>9390</v>
          </cell>
          <cell r="AB623">
            <v>3392</v>
          </cell>
          <cell r="AC623">
            <v>12782</v>
          </cell>
          <cell r="AD623">
            <v>138207</v>
          </cell>
          <cell r="AE623">
            <v>156259</v>
          </cell>
          <cell r="AF623">
            <v>294466</v>
          </cell>
          <cell r="AG623"/>
          <cell r="AH623">
            <v>294466</v>
          </cell>
          <cell r="AI623">
            <v>15582</v>
          </cell>
          <cell r="AJ623">
            <v>0</v>
          </cell>
          <cell r="AK623">
            <v>15582</v>
          </cell>
          <cell r="AL623">
            <v>18801</v>
          </cell>
          <cell r="AM623">
            <v>34383</v>
          </cell>
        </row>
        <row r="624">
          <cell r="I624" t="str">
            <v>HKG</v>
          </cell>
          <cell r="J624">
            <v>59837</v>
          </cell>
          <cell r="K624">
            <v>74586</v>
          </cell>
          <cell r="L624">
            <v>134423</v>
          </cell>
          <cell r="M624">
            <v>14426</v>
          </cell>
          <cell r="N624">
            <v>148849</v>
          </cell>
          <cell r="O624">
            <v>5639014</v>
          </cell>
          <cell r="P624">
            <v>3148</v>
          </cell>
          <cell r="Q624">
            <v>5642162</v>
          </cell>
          <cell r="R624">
            <v>8296</v>
          </cell>
          <cell r="S624">
            <v>5650458</v>
          </cell>
          <cell r="T624">
            <v>4169125</v>
          </cell>
          <cell r="U624">
            <v>0</v>
          </cell>
          <cell r="V624">
            <v>4169125</v>
          </cell>
          <cell r="W624">
            <v>29812</v>
          </cell>
          <cell r="X624">
            <v>4198937</v>
          </cell>
          <cell r="Y624">
            <v>58245</v>
          </cell>
          <cell r="Z624">
            <v>83181</v>
          </cell>
          <cell r="AA624">
            <v>141426</v>
          </cell>
          <cell r="AB624">
            <v>15445</v>
          </cell>
          <cell r="AC624">
            <v>156871</v>
          </cell>
          <cell r="AD624">
            <v>1344877</v>
          </cell>
          <cell r="AE624">
            <v>6608</v>
          </cell>
          <cell r="AF624">
            <v>1351485</v>
          </cell>
          <cell r="AG624">
            <v>3115</v>
          </cell>
          <cell r="AH624">
            <v>1354600</v>
          </cell>
          <cell r="AI624">
            <v>4986256</v>
          </cell>
          <cell r="AJ624">
            <v>0</v>
          </cell>
          <cell r="AK624">
            <v>4986256</v>
          </cell>
          <cell r="AL624">
            <v>39239</v>
          </cell>
          <cell r="AM624">
            <v>5025495</v>
          </cell>
        </row>
        <row r="625">
          <cell r="I625" t="str">
            <v>AIP</v>
          </cell>
          <cell r="J625"/>
          <cell r="K625"/>
          <cell r="L625"/>
          <cell r="M625"/>
          <cell r="N625">
            <v>0</v>
          </cell>
          <cell r="O625"/>
          <cell r="P625">
            <v>0</v>
          </cell>
          <cell r="Q625">
            <v>0</v>
          </cell>
          <cell r="R625"/>
          <cell r="S625">
            <v>0</v>
          </cell>
          <cell r="T625"/>
          <cell r="U625"/>
          <cell r="V625"/>
          <cell r="W625"/>
          <cell r="X625"/>
          <cell r="Y625"/>
          <cell r="Z625"/>
          <cell r="AA625"/>
          <cell r="AB625"/>
          <cell r="AC625">
            <v>212</v>
          </cell>
          <cell r="AD625"/>
          <cell r="AE625">
            <v>11892</v>
          </cell>
          <cell r="AF625">
            <v>11892</v>
          </cell>
          <cell r="AG625"/>
          <cell r="AH625">
            <v>11892</v>
          </cell>
          <cell r="AI625"/>
          <cell r="AJ625"/>
          <cell r="AK625"/>
          <cell r="AL625"/>
          <cell r="AM625"/>
        </row>
        <row r="626">
          <cell r="I626" t="str">
            <v>IXA</v>
          </cell>
          <cell r="J626"/>
          <cell r="K626"/>
          <cell r="L626"/>
          <cell r="M626"/>
          <cell r="N626">
            <v>11483</v>
          </cell>
          <cell r="O626">
            <v>0</v>
          </cell>
          <cell r="P626">
            <v>1299276</v>
          </cell>
          <cell r="Q626">
            <v>1299276</v>
          </cell>
          <cell r="R626"/>
          <cell r="S626">
            <v>1299276</v>
          </cell>
          <cell r="T626">
            <v>0</v>
          </cell>
          <cell r="U626">
            <v>4300</v>
          </cell>
          <cell r="V626">
            <v>4300</v>
          </cell>
          <cell r="W626"/>
          <cell r="X626">
            <v>4300</v>
          </cell>
          <cell r="Y626"/>
          <cell r="Z626"/>
          <cell r="AA626"/>
          <cell r="AB626"/>
          <cell r="AC626">
            <v>8002</v>
          </cell>
          <cell r="AD626">
            <v>0</v>
          </cell>
          <cell r="AE626">
            <v>913156</v>
          </cell>
          <cell r="AF626">
            <v>913156</v>
          </cell>
          <cell r="AG626"/>
          <cell r="AH626">
            <v>913156</v>
          </cell>
          <cell r="AI626">
            <v>0</v>
          </cell>
          <cell r="AJ626">
            <v>3443</v>
          </cell>
          <cell r="AK626">
            <v>3443</v>
          </cell>
          <cell r="AL626"/>
          <cell r="AM626">
            <v>3443</v>
          </cell>
        </row>
        <row r="627">
          <cell r="I627" t="str">
            <v>AGX</v>
          </cell>
          <cell r="J627"/>
          <cell r="K627"/>
          <cell r="L627"/>
          <cell r="M627"/>
          <cell r="N627">
            <v>2084</v>
          </cell>
          <cell r="O627">
            <v>0</v>
          </cell>
          <cell r="P627">
            <v>47601</v>
          </cell>
          <cell r="Q627">
            <v>47601</v>
          </cell>
          <cell r="R627"/>
          <cell r="S627">
            <v>47601</v>
          </cell>
          <cell r="T627">
            <v>0</v>
          </cell>
          <cell r="U627">
            <v>47</v>
          </cell>
          <cell r="V627">
            <v>47</v>
          </cell>
          <cell r="W627"/>
          <cell r="X627">
            <v>47</v>
          </cell>
          <cell r="Y627"/>
          <cell r="Z627"/>
          <cell r="AA627"/>
          <cell r="AB627"/>
          <cell r="AC627">
            <v>1644</v>
          </cell>
          <cell r="AD627">
            <v>0</v>
          </cell>
          <cell r="AE627">
            <v>26459</v>
          </cell>
          <cell r="AF627">
            <v>26459</v>
          </cell>
          <cell r="AG627"/>
          <cell r="AH627">
            <v>26459</v>
          </cell>
          <cell r="AI627">
            <v>0</v>
          </cell>
          <cell r="AJ627">
            <v>93</v>
          </cell>
          <cell r="AK627">
            <v>93</v>
          </cell>
          <cell r="AL627"/>
          <cell r="AM627">
            <v>93</v>
          </cell>
        </row>
        <row r="628">
          <cell r="I628" t="str">
            <v>AGR</v>
          </cell>
          <cell r="J628"/>
          <cell r="K628"/>
          <cell r="L628"/>
          <cell r="M628"/>
          <cell r="N628">
            <v>1756</v>
          </cell>
          <cell r="O628">
            <v>363</v>
          </cell>
          <cell r="P628">
            <v>116789</v>
          </cell>
          <cell r="Q628">
            <v>117152</v>
          </cell>
          <cell r="R628"/>
          <cell r="S628">
            <v>117152</v>
          </cell>
          <cell r="T628">
            <v>0</v>
          </cell>
          <cell r="U628">
            <v>0</v>
          </cell>
          <cell r="V628">
            <v>0</v>
          </cell>
          <cell r="W628"/>
          <cell r="X628">
            <v>0</v>
          </cell>
          <cell r="Y628"/>
          <cell r="Z628"/>
          <cell r="AA628"/>
          <cell r="AB628"/>
          <cell r="AC628">
            <v>772</v>
          </cell>
          <cell r="AD628">
            <v>0</v>
          </cell>
          <cell r="AE628">
            <v>53918</v>
          </cell>
          <cell r="AF628">
            <v>53918</v>
          </cell>
          <cell r="AG628"/>
          <cell r="AH628">
            <v>53918</v>
          </cell>
          <cell r="AI628">
            <v>0</v>
          </cell>
          <cell r="AJ628">
            <v>0</v>
          </cell>
          <cell r="AK628">
            <v>0</v>
          </cell>
          <cell r="AL628"/>
          <cell r="AM628">
            <v>0</v>
          </cell>
        </row>
        <row r="629">
          <cell r="I629" t="str">
            <v>AMD</v>
          </cell>
          <cell r="J629">
            <v>70639</v>
          </cell>
          <cell r="K629"/>
          <cell r="L629">
            <v>70639</v>
          </cell>
          <cell r="M629">
            <v>6150</v>
          </cell>
          <cell r="N629">
            <v>76789</v>
          </cell>
          <cell r="O629">
            <v>1326102</v>
          </cell>
          <cell r="P629">
            <v>7356728</v>
          </cell>
          <cell r="Q629">
            <v>8682830</v>
          </cell>
          <cell r="R629">
            <v>31994</v>
          </cell>
          <cell r="S629">
            <v>8714824</v>
          </cell>
          <cell r="T629">
            <v>47134</v>
          </cell>
          <cell r="U629">
            <v>45961</v>
          </cell>
          <cell r="V629">
            <v>93095</v>
          </cell>
          <cell r="W629">
            <v>1100</v>
          </cell>
          <cell r="X629">
            <v>94195</v>
          </cell>
          <cell r="Y629">
            <v>54586</v>
          </cell>
          <cell r="Z629"/>
          <cell r="AA629">
            <v>54586</v>
          </cell>
          <cell r="AB629">
            <v>6689</v>
          </cell>
          <cell r="AC629">
            <v>61275</v>
          </cell>
          <cell r="AD629">
            <v>472400</v>
          </cell>
          <cell r="AE629">
            <v>5198609</v>
          </cell>
          <cell r="AF629">
            <v>5671009</v>
          </cell>
          <cell r="AG629">
            <v>13075</v>
          </cell>
          <cell r="AH629">
            <v>5684084</v>
          </cell>
          <cell r="AI629">
            <v>45600</v>
          </cell>
          <cell r="AJ629">
            <v>41187</v>
          </cell>
          <cell r="AK629">
            <v>86787</v>
          </cell>
          <cell r="AL629">
            <v>1215</v>
          </cell>
          <cell r="AM629">
            <v>88002</v>
          </cell>
        </row>
        <row r="630">
          <cell r="I630" t="str">
            <v>AJL</v>
          </cell>
          <cell r="J630"/>
          <cell r="K630"/>
          <cell r="L630"/>
          <cell r="M630"/>
          <cell r="N630">
            <v>1651</v>
          </cell>
          <cell r="O630">
            <v>0</v>
          </cell>
          <cell r="P630">
            <v>330595</v>
          </cell>
          <cell r="Q630">
            <v>330595</v>
          </cell>
          <cell r="R630"/>
          <cell r="S630">
            <v>330595</v>
          </cell>
          <cell r="T630">
            <v>0</v>
          </cell>
          <cell r="U630">
            <v>424</v>
          </cell>
          <cell r="V630">
            <v>424</v>
          </cell>
          <cell r="W630"/>
          <cell r="X630">
            <v>424</v>
          </cell>
          <cell r="Y630"/>
          <cell r="Z630"/>
          <cell r="AA630"/>
          <cell r="AB630"/>
          <cell r="AC630">
            <v>1821</v>
          </cell>
          <cell r="AD630">
            <v>0</v>
          </cell>
          <cell r="AE630">
            <v>160267</v>
          </cell>
          <cell r="AF630">
            <v>160267</v>
          </cell>
          <cell r="AG630"/>
          <cell r="AH630">
            <v>160267</v>
          </cell>
          <cell r="AI630">
            <v>0</v>
          </cell>
          <cell r="AJ630">
            <v>334</v>
          </cell>
          <cell r="AK630">
            <v>334</v>
          </cell>
          <cell r="AL630"/>
          <cell r="AM630">
            <v>334</v>
          </cell>
        </row>
        <row r="631">
          <cell r="I631" t="str">
            <v>IXD</v>
          </cell>
          <cell r="J631"/>
          <cell r="K631"/>
          <cell r="L631"/>
          <cell r="M631"/>
          <cell r="N631">
            <v>7712</v>
          </cell>
          <cell r="O631">
            <v>0</v>
          </cell>
          <cell r="P631">
            <v>543441</v>
          </cell>
          <cell r="Q631">
            <v>543441</v>
          </cell>
          <cell r="R631"/>
          <cell r="S631">
            <v>543441</v>
          </cell>
          <cell r="T631">
            <v>0</v>
          </cell>
          <cell r="U631">
            <v>88</v>
          </cell>
          <cell r="V631">
            <v>88</v>
          </cell>
          <cell r="W631"/>
          <cell r="X631">
            <v>88</v>
          </cell>
          <cell r="Y631"/>
          <cell r="Z631"/>
          <cell r="AA631"/>
          <cell r="AB631"/>
          <cell r="AC631">
            <v>6180</v>
          </cell>
          <cell r="AD631">
            <v>0</v>
          </cell>
          <cell r="AE631">
            <v>440942</v>
          </cell>
          <cell r="AF631">
            <v>440942</v>
          </cell>
          <cell r="AG631"/>
          <cell r="AH631">
            <v>440942</v>
          </cell>
          <cell r="AI631">
            <v>0</v>
          </cell>
          <cell r="AJ631">
            <v>0</v>
          </cell>
          <cell r="AK631">
            <v>0</v>
          </cell>
          <cell r="AL631"/>
          <cell r="AM631">
            <v>0</v>
          </cell>
        </row>
        <row r="632">
          <cell r="I632" t="str">
            <v>ATQ</v>
          </cell>
          <cell r="J632">
            <v>18355</v>
          </cell>
          <cell r="K632"/>
          <cell r="L632">
            <v>18355</v>
          </cell>
          <cell r="M632">
            <v>2615</v>
          </cell>
          <cell r="N632">
            <v>20970</v>
          </cell>
          <cell r="O632">
            <v>649625</v>
          </cell>
          <cell r="P632">
            <v>1588185</v>
          </cell>
          <cell r="Q632">
            <v>2237810</v>
          </cell>
          <cell r="R632">
            <v>1217</v>
          </cell>
          <cell r="S632">
            <v>2239027</v>
          </cell>
          <cell r="T632">
            <v>1132</v>
          </cell>
          <cell r="U632">
            <v>1034</v>
          </cell>
          <cell r="V632">
            <v>2166</v>
          </cell>
          <cell r="W632">
            <v>0</v>
          </cell>
          <cell r="X632">
            <v>2166</v>
          </cell>
          <cell r="Y632">
            <v>12816</v>
          </cell>
          <cell r="Z632"/>
          <cell r="AA632">
            <v>12816</v>
          </cell>
          <cell r="AB632">
            <v>1170</v>
          </cell>
          <cell r="AC632">
            <v>13986</v>
          </cell>
          <cell r="AD632">
            <v>305123</v>
          </cell>
          <cell r="AE632">
            <v>1013974</v>
          </cell>
          <cell r="AF632">
            <v>1319097</v>
          </cell>
          <cell r="AG632">
            <v>2719</v>
          </cell>
          <cell r="AH632">
            <v>1321816</v>
          </cell>
          <cell r="AI632">
            <v>696</v>
          </cell>
          <cell r="AJ632">
            <v>886</v>
          </cell>
          <cell r="AK632">
            <v>1582</v>
          </cell>
          <cell r="AL632">
            <v>0</v>
          </cell>
          <cell r="AM632">
            <v>1582</v>
          </cell>
        </row>
        <row r="633">
          <cell r="I633" t="str">
            <v>IXU</v>
          </cell>
          <cell r="J633"/>
          <cell r="K633"/>
          <cell r="L633"/>
          <cell r="M633"/>
          <cell r="N633">
            <v>4015</v>
          </cell>
          <cell r="O633">
            <v>0</v>
          </cell>
          <cell r="P633">
            <v>392810</v>
          </cell>
          <cell r="Q633">
            <v>392810</v>
          </cell>
          <cell r="R633"/>
          <cell r="S633">
            <v>392810</v>
          </cell>
          <cell r="T633">
            <v>0</v>
          </cell>
          <cell r="U633">
            <v>1203</v>
          </cell>
          <cell r="V633">
            <v>1203</v>
          </cell>
          <cell r="W633"/>
          <cell r="X633">
            <v>1203</v>
          </cell>
          <cell r="Y633"/>
          <cell r="Z633"/>
          <cell r="AA633"/>
          <cell r="AB633"/>
          <cell r="AC633">
            <v>2936</v>
          </cell>
          <cell r="AD633">
            <v>0</v>
          </cell>
          <cell r="AE633">
            <v>252469</v>
          </cell>
          <cell r="AF633">
            <v>252469</v>
          </cell>
          <cell r="AG633"/>
          <cell r="AH633">
            <v>252469</v>
          </cell>
          <cell r="AI633">
            <v>0</v>
          </cell>
          <cell r="AJ633">
            <v>934</v>
          </cell>
          <cell r="AK633">
            <v>934</v>
          </cell>
          <cell r="AL633"/>
          <cell r="AM633">
            <v>934</v>
          </cell>
        </row>
        <row r="634">
          <cell r="I634" t="str">
            <v>IXB</v>
          </cell>
          <cell r="J634"/>
          <cell r="K634"/>
          <cell r="L634"/>
          <cell r="M634"/>
          <cell r="N634">
            <v>17634</v>
          </cell>
          <cell r="O634">
            <v>7180</v>
          </cell>
          <cell r="P634">
            <v>2399289</v>
          </cell>
          <cell r="Q634">
            <v>2406469</v>
          </cell>
          <cell r="R634"/>
          <cell r="S634">
            <v>2406469</v>
          </cell>
          <cell r="T634">
            <v>0</v>
          </cell>
          <cell r="U634">
            <v>8881</v>
          </cell>
          <cell r="V634">
            <v>8881</v>
          </cell>
          <cell r="W634"/>
          <cell r="X634">
            <v>8881</v>
          </cell>
          <cell r="Y634"/>
          <cell r="Z634"/>
          <cell r="AA634"/>
          <cell r="AB634"/>
          <cell r="AC634">
            <v>16624</v>
          </cell>
          <cell r="AD634">
            <v>1013</v>
          </cell>
          <cell r="AE634">
            <v>2088099</v>
          </cell>
          <cell r="AF634">
            <v>2089112</v>
          </cell>
          <cell r="AG634"/>
          <cell r="AH634">
            <v>2089112</v>
          </cell>
          <cell r="AI634">
            <v>0</v>
          </cell>
          <cell r="AJ634">
            <v>8793</v>
          </cell>
          <cell r="AK634">
            <v>8793</v>
          </cell>
          <cell r="AL634"/>
          <cell r="AM634">
            <v>8793</v>
          </cell>
        </row>
        <row r="635">
          <cell r="I635" t="str">
            <v>BLR</v>
          </cell>
          <cell r="J635">
            <v>200309</v>
          </cell>
          <cell r="K635"/>
          <cell r="L635">
            <v>200309</v>
          </cell>
          <cell r="M635">
            <v>412</v>
          </cell>
          <cell r="N635">
            <v>200721</v>
          </cell>
          <cell r="O635">
            <v>3142153</v>
          </cell>
          <cell r="P635">
            <v>24361664</v>
          </cell>
          <cell r="Q635">
            <v>27503817</v>
          </cell>
          <cell r="R635">
            <v>0</v>
          </cell>
          <cell r="S635">
            <v>27503817</v>
          </cell>
          <cell r="T635">
            <v>260844</v>
          </cell>
          <cell r="U635">
            <v>151831</v>
          </cell>
          <cell r="V635">
            <v>412675</v>
          </cell>
          <cell r="W635">
            <v>0</v>
          </cell>
          <cell r="X635">
            <v>412675</v>
          </cell>
          <cell r="Y635">
            <v>152690</v>
          </cell>
          <cell r="Z635"/>
          <cell r="AA635">
            <v>152690</v>
          </cell>
          <cell r="AB635">
            <v>283</v>
          </cell>
          <cell r="AC635">
            <v>152973</v>
          </cell>
          <cell r="AD635">
            <v>947549</v>
          </cell>
          <cell r="AE635">
            <v>15125460</v>
          </cell>
          <cell r="AF635">
            <v>16073009</v>
          </cell>
          <cell r="AG635">
            <v>0</v>
          </cell>
          <cell r="AH635">
            <v>16073009</v>
          </cell>
          <cell r="AI635">
            <v>265717</v>
          </cell>
          <cell r="AJ635">
            <v>140823</v>
          </cell>
          <cell r="AK635">
            <v>406540</v>
          </cell>
          <cell r="AL635">
            <v>0</v>
          </cell>
          <cell r="AM635">
            <v>406540</v>
          </cell>
        </row>
        <row r="636">
          <cell r="I636" t="str">
            <v>BEK</v>
          </cell>
          <cell r="J636"/>
          <cell r="K636"/>
          <cell r="L636"/>
          <cell r="M636"/>
          <cell r="N636">
            <v>1572</v>
          </cell>
          <cell r="O636"/>
          <cell r="P636">
            <v>147917</v>
          </cell>
          <cell r="Q636">
            <v>147917</v>
          </cell>
          <cell r="R636"/>
          <cell r="S636">
            <v>147917</v>
          </cell>
          <cell r="T636"/>
          <cell r="U636"/>
          <cell r="V636"/>
          <cell r="W636"/>
          <cell r="X636"/>
          <cell r="Y636"/>
          <cell r="Z636"/>
          <cell r="AA636"/>
          <cell r="AB636"/>
          <cell r="AC636">
            <v>849</v>
          </cell>
          <cell r="AD636"/>
          <cell r="AE636">
            <v>69980</v>
          </cell>
          <cell r="AF636">
            <v>69980</v>
          </cell>
          <cell r="AG636"/>
          <cell r="AH636">
            <v>69980</v>
          </cell>
          <cell r="AI636"/>
          <cell r="AJ636"/>
          <cell r="AK636"/>
          <cell r="AL636"/>
          <cell r="AM636"/>
        </row>
        <row r="637">
          <cell r="I637" t="str">
            <v>BUP</v>
          </cell>
          <cell r="J637"/>
          <cell r="K637"/>
          <cell r="L637"/>
          <cell r="M637"/>
          <cell r="N637">
            <v>32</v>
          </cell>
          <cell r="O637">
            <v>0</v>
          </cell>
          <cell r="P637">
            <v>118</v>
          </cell>
          <cell r="Q637">
            <v>118</v>
          </cell>
          <cell r="R637"/>
          <cell r="S637">
            <v>118</v>
          </cell>
          <cell r="T637">
            <v>0</v>
          </cell>
          <cell r="U637">
            <v>0</v>
          </cell>
          <cell r="V637">
            <v>0</v>
          </cell>
          <cell r="W637"/>
          <cell r="X637">
            <v>0</v>
          </cell>
          <cell r="Y637"/>
          <cell r="Z637"/>
          <cell r="AA637"/>
          <cell r="AB637"/>
          <cell r="AC637">
            <v>30</v>
          </cell>
          <cell r="AD637">
            <v>0</v>
          </cell>
          <cell r="AE637">
            <v>126</v>
          </cell>
          <cell r="AF637">
            <v>126</v>
          </cell>
          <cell r="AG637"/>
          <cell r="AH637">
            <v>126</v>
          </cell>
          <cell r="AI637">
            <v>0</v>
          </cell>
          <cell r="AJ637">
            <v>0</v>
          </cell>
          <cell r="AK637">
            <v>0</v>
          </cell>
          <cell r="AL637"/>
          <cell r="AM637">
            <v>0</v>
          </cell>
        </row>
        <row r="638">
          <cell r="I638" t="str">
            <v>IXG</v>
          </cell>
          <cell r="J638"/>
          <cell r="K638"/>
          <cell r="L638"/>
          <cell r="M638"/>
          <cell r="N638">
            <v>5917</v>
          </cell>
          <cell r="O638">
            <v>0</v>
          </cell>
          <cell r="P638">
            <v>460964</v>
          </cell>
          <cell r="Q638">
            <v>460964</v>
          </cell>
          <cell r="R638"/>
          <cell r="S638">
            <v>460964</v>
          </cell>
          <cell r="T638">
            <v>0</v>
          </cell>
          <cell r="U638">
            <v>40</v>
          </cell>
          <cell r="V638">
            <v>40</v>
          </cell>
          <cell r="W638"/>
          <cell r="X638">
            <v>40</v>
          </cell>
          <cell r="Y638"/>
          <cell r="Z638"/>
          <cell r="AA638"/>
          <cell r="AB638"/>
          <cell r="AC638">
            <v>7229</v>
          </cell>
          <cell r="AD638">
            <v>0</v>
          </cell>
          <cell r="AE638">
            <v>167821</v>
          </cell>
          <cell r="AF638">
            <v>167821</v>
          </cell>
          <cell r="AG638"/>
          <cell r="AH638">
            <v>167821</v>
          </cell>
          <cell r="AI638">
            <v>0</v>
          </cell>
          <cell r="AJ638">
            <v>36</v>
          </cell>
          <cell r="AK638">
            <v>36</v>
          </cell>
          <cell r="AL638"/>
          <cell r="AM638">
            <v>36</v>
          </cell>
        </row>
        <row r="639">
          <cell r="I639" t="str">
            <v>BHU</v>
          </cell>
          <cell r="J639"/>
          <cell r="K639"/>
          <cell r="L639"/>
          <cell r="M639"/>
          <cell r="N639">
            <v>1695</v>
          </cell>
          <cell r="O639">
            <v>0</v>
          </cell>
          <cell r="P639">
            <v>48333</v>
          </cell>
          <cell r="Q639">
            <v>48333</v>
          </cell>
          <cell r="R639"/>
          <cell r="S639">
            <v>48333</v>
          </cell>
          <cell r="T639">
            <v>0</v>
          </cell>
          <cell r="U639">
            <v>0</v>
          </cell>
          <cell r="V639">
            <v>0</v>
          </cell>
          <cell r="W639"/>
          <cell r="X639">
            <v>0</v>
          </cell>
          <cell r="Y639"/>
          <cell r="Z639"/>
          <cell r="AA639"/>
          <cell r="AB639"/>
          <cell r="AC639">
            <v>940</v>
          </cell>
          <cell r="AD639">
            <v>0</v>
          </cell>
          <cell r="AE639">
            <v>32030</v>
          </cell>
          <cell r="AF639">
            <v>32030</v>
          </cell>
          <cell r="AG639"/>
          <cell r="AH639">
            <v>32030</v>
          </cell>
          <cell r="AI639">
            <v>0</v>
          </cell>
          <cell r="AJ639">
            <v>0</v>
          </cell>
          <cell r="AK639">
            <v>0</v>
          </cell>
          <cell r="AL639"/>
          <cell r="AM639">
            <v>0</v>
          </cell>
        </row>
        <row r="640">
          <cell r="I640" t="str">
            <v>BHO</v>
          </cell>
          <cell r="J640"/>
          <cell r="K640"/>
          <cell r="L640"/>
          <cell r="M640"/>
          <cell r="N640">
            <v>12121</v>
          </cell>
          <cell r="O640">
            <v>0</v>
          </cell>
          <cell r="P640">
            <v>1049154</v>
          </cell>
          <cell r="Q640">
            <v>1049154</v>
          </cell>
          <cell r="R640"/>
          <cell r="S640">
            <v>1049154</v>
          </cell>
          <cell r="T640">
            <v>0</v>
          </cell>
          <cell r="U640">
            <v>2889</v>
          </cell>
          <cell r="V640">
            <v>2889</v>
          </cell>
          <cell r="W640"/>
          <cell r="X640">
            <v>2889</v>
          </cell>
          <cell r="Y640"/>
          <cell r="Z640"/>
          <cell r="AA640"/>
          <cell r="AB640"/>
          <cell r="AC640">
            <v>9353</v>
          </cell>
          <cell r="AD640">
            <v>0</v>
          </cell>
          <cell r="AE640">
            <v>731542</v>
          </cell>
          <cell r="AF640">
            <v>731542</v>
          </cell>
          <cell r="AG640"/>
          <cell r="AH640">
            <v>731542</v>
          </cell>
          <cell r="AI640">
            <v>0</v>
          </cell>
          <cell r="AJ640">
            <v>2193</v>
          </cell>
          <cell r="AK640">
            <v>2193</v>
          </cell>
          <cell r="AL640"/>
          <cell r="AM640">
            <v>2193</v>
          </cell>
        </row>
        <row r="641">
          <cell r="I641" t="str">
            <v>BBI</v>
          </cell>
          <cell r="J641">
            <v>27195</v>
          </cell>
          <cell r="K641"/>
          <cell r="L641">
            <v>27195</v>
          </cell>
          <cell r="M641">
            <v>2682</v>
          </cell>
          <cell r="N641">
            <v>29877</v>
          </cell>
          <cell r="O641">
            <v>24</v>
          </cell>
          <cell r="P641">
            <v>3219251</v>
          </cell>
          <cell r="Q641">
            <v>3219275</v>
          </cell>
          <cell r="R641">
            <v>0</v>
          </cell>
          <cell r="S641">
            <v>3219275</v>
          </cell>
          <cell r="T641">
            <v>0</v>
          </cell>
          <cell r="U641">
            <v>10530</v>
          </cell>
          <cell r="V641">
            <v>10530</v>
          </cell>
          <cell r="W641">
            <v>0</v>
          </cell>
          <cell r="X641">
            <v>10530</v>
          </cell>
          <cell r="Y641">
            <v>19832</v>
          </cell>
          <cell r="Z641"/>
          <cell r="AA641">
            <v>19832</v>
          </cell>
          <cell r="AB641">
            <v>5153</v>
          </cell>
          <cell r="AC641">
            <v>24985</v>
          </cell>
          <cell r="AD641">
            <v>18</v>
          </cell>
          <cell r="AE641">
            <v>2169334</v>
          </cell>
          <cell r="AF641">
            <v>2169352</v>
          </cell>
          <cell r="AG641">
            <v>0</v>
          </cell>
          <cell r="AH641">
            <v>2169352</v>
          </cell>
          <cell r="AI641">
            <v>31</v>
          </cell>
          <cell r="AJ641">
            <v>10759</v>
          </cell>
          <cell r="AK641">
            <v>10790</v>
          </cell>
          <cell r="AL641">
            <v>0</v>
          </cell>
          <cell r="AM641">
            <v>10790</v>
          </cell>
        </row>
        <row r="642">
          <cell r="I642" t="str">
            <v>BHJ</v>
          </cell>
          <cell r="J642"/>
          <cell r="K642"/>
          <cell r="L642"/>
          <cell r="M642"/>
          <cell r="N642">
            <v>898</v>
          </cell>
          <cell r="O642">
            <v>0</v>
          </cell>
          <cell r="P642">
            <v>35698</v>
          </cell>
          <cell r="Q642">
            <v>35698</v>
          </cell>
          <cell r="R642"/>
          <cell r="S642">
            <v>35698</v>
          </cell>
          <cell r="T642">
            <v>0</v>
          </cell>
          <cell r="U642">
            <v>0</v>
          </cell>
          <cell r="V642">
            <v>0</v>
          </cell>
          <cell r="W642"/>
          <cell r="X642">
            <v>0</v>
          </cell>
          <cell r="Y642"/>
          <cell r="Z642"/>
          <cell r="AA642"/>
          <cell r="AB642"/>
          <cell r="AC642">
            <v>372</v>
          </cell>
          <cell r="AD642">
            <v>0</v>
          </cell>
          <cell r="AE642">
            <v>16763</v>
          </cell>
          <cell r="AF642">
            <v>16763</v>
          </cell>
          <cell r="AG642"/>
          <cell r="AH642">
            <v>16763</v>
          </cell>
          <cell r="AI642">
            <v>0</v>
          </cell>
          <cell r="AJ642">
            <v>0</v>
          </cell>
          <cell r="AK642">
            <v>0</v>
          </cell>
          <cell r="AL642"/>
          <cell r="AM642">
            <v>0</v>
          </cell>
        </row>
        <row r="643">
          <cell r="I643" t="str">
            <v>KUU</v>
          </cell>
          <cell r="J643"/>
          <cell r="K643"/>
          <cell r="L643"/>
          <cell r="M643"/>
          <cell r="N643">
            <v>976</v>
          </cell>
          <cell r="O643">
            <v>0</v>
          </cell>
          <cell r="P643">
            <v>17753</v>
          </cell>
          <cell r="Q643">
            <v>17753</v>
          </cell>
          <cell r="R643"/>
          <cell r="S643">
            <v>17753</v>
          </cell>
          <cell r="T643">
            <v>0</v>
          </cell>
          <cell r="U643">
            <v>0</v>
          </cell>
          <cell r="V643">
            <v>0</v>
          </cell>
          <cell r="W643"/>
          <cell r="X643">
            <v>0</v>
          </cell>
          <cell r="Y643"/>
          <cell r="Z643"/>
          <cell r="AA643"/>
          <cell r="AB643"/>
          <cell r="AC643">
            <v>973</v>
          </cell>
          <cell r="AD643">
            <v>0</v>
          </cell>
          <cell r="AE643">
            <v>18221</v>
          </cell>
          <cell r="AF643">
            <v>18221</v>
          </cell>
          <cell r="AG643"/>
          <cell r="AH643">
            <v>18221</v>
          </cell>
          <cell r="AI643">
            <v>0</v>
          </cell>
          <cell r="AJ643">
            <v>0</v>
          </cell>
          <cell r="AK643">
            <v>0</v>
          </cell>
          <cell r="AL643"/>
          <cell r="AM643">
            <v>0</v>
          </cell>
        </row>
        <row r="644">
          <cell r="I644" t="str">
            <v>IXX</v>
          </cell>
          <cell r="J644"/>
          <cell r="K644"/>
          <cell r="L644"/>
          <cell r="M644"/>
          <cell r="N644">
            <v>200</v>
          </cell>
          <cell r="O644"/>
          <cell r="P644">
            <v>7600</v>
          </cell>
          <cell r="Q644">
            <v>7600</v>
          </cell>
          <cell r="R644"/>
          <cell r="S644">
            <v>7600</v>
          </cell>
          <cell r="T644"/>
          <cell r="U644"/>
          <cell r="V644"/>
          <cell r="W644"/>
          <cell r="X644"/>
          <cell r="Y644"/>
          <cell r="Z644"/>
          <cell r="AA644"/>
          <cell r="AB644"/>
          <cell r="AC644">
            <v>222</v>
          </cell>
          <cell r="AD644"/>
          <cell r="AE644">
            <v>7723</v>
          </cell>
          <cell r="AF644">
            <v>7723</v>
          </cell>
          <cell r="AG644"/>
          <cell r="AH644">
            <v>7723</v>
          </cell>
          <cell r="AI644"/>
          <cell r="AJ644"/>
          <cell r="AK644"/>
          <cell r="AL644"/>
          <cell r="AM644"/>
        </row>
        <row r="645">
          <cell r="I645" t="str">
            <v>DBR</v>
          </cell>
          <cell r="J645"/>
          <cell r="K645"/>
          <cell r="L645"/>
          <cell r="M645"/>
          <cell r="N645">
            <v>4060</v>
          </cell>
          <cell r="O645"/>
          <cell r="P645">
            <v>591503</v>
          </cell>
          <cell r="Q645">
            <v>591503</v>
          </cell>
          <cell r="R645"/>
          <cell r="S645">
            <v>591503</v>
          </cell>
          <cell r="T645"/>
          <cell r="U645">
            <v>276</v>
          </cell>
          <cell r="V645">
            <v>276</v>
          </cell>
          <cell r="W645"/>
          <cell r="X645">
            <v>276</v>
          </cell>
          <cell r="Y645"/>
          <cell r="Z645"/>
          <cell r="AA645"/>
          <cell r="AB645"/>
          <cell r="AC645">
            <v>4484</v>
          </cell>
          <cell r="AD645"/>
          <cell r="AE645">
            <v>604779</v>
          </cell>
          <cell r="AF645">
            <v>604779</v>
          </cell>
          <cell r="AG645"/>
          <cell r="AH645">
            <v>604779</v>
          </cell>
          <cell r="AI645"/>
          <cell r="AJ645">
            <v>80</v>
          </cell>
          <cell r="AK645">
            <v>80</v>
          </cell>
          <cell r="AL645"/>
          <cell r="AM645">
            <v>80</v>
          </cell>
        </row>
        <row r="646">
          <cell r="I646" t="str">
            <v>BKB</v>
          </cell>
          <cell r="J646"/>
          <cell r="K646"/>
          <cell r="L646"/>
          <cell r="M646"/>
          <cell r="N646">
            <v>645</v>
          </cell>
          <cell r="O646">
            <v>0</v>
          </cell>
          <cell r="P646">
            <v>21883</v>
          </cell>
          <cell r="Q646">
            <v>21883</v>
          </cell>
          <cell r="R646"/>
          <cell r="S646">
            <v>21883</v>
          </cell>
          <cell r="T646">
            <v>0</v>
          </cell>
          <cell r="U646">
            <v>0</v>
          </cell>
          <cell r="V646">
            <v>0</v>
          </cell>
          <cell r="W646"/>
          <cell r="X646">
            <v>0</v>
          </cell>
          <cell r="Y646"/>
          <cell r="Z646"/>
          <cell r="AA646"/>
          <cell r="AB646"/>
          <cell r="AC646">
            <v>468</v>
          </cell>
          <cell r="AD646">
            <v>0</v>
          </cell>
          <cell r="AE646">
            <v>17846</v>
          </cell>
          <cell r="AF646">
            <v>17846</v>
          </cell>
          <cell r="AG646"/>
          <cell r="AH646">
            <v>17846</v>
          </cell>
          <cell r="AI646">
            <v>0</v>
          </cell>
          <cell r="AJ646">
            <v>0</v>
          </cell>
          <cell r="AK646">
            <v>0</v>
          </cell>
          <cell r="AL646"/>
          <cell r="AM646">
            <v>0</v>
          </cell>
        </row>
        <row r="647">
          <cell r="I647" t="str">
            <v>PAB</v>
          </cell>
          <cell r="J647"/>
          <cell r="K647"/>
          <cell r="L647"/>
          <cell r="M647"/>
          <cell r="N647">
            <v>1060</v>
          </cell>
          <cell r="O647"/>
          <cell r="P647">
            <v>36481</v>
          </cell>
          <cell r="Q647">
            <v>36481</v>
          </cell>
          <cell r="R647"/>
          <cell r="S647">
            <v>36481</v>
          </cell>
          <cell r="T647"/>
          <cell r="U647"/>
          <cell r="V647"/>
          <cell r="W647"/>
          <cell r="X647"/>
          <cell r="Y647"/>
          <cell r="Z647"/>
          <cell r="AA647"/>
          <cell r="AB647"/>
          <cell r="AC647">
            <v>662</v>
          </cell>
          <cell r="AD647"/>
          <cell r="AE647">
            <v>21874</v>
          </cell>
          <cell r="AF647">
            <v>21874</v>
          </cell>
          <cell r="AG647"/>
          <cell r="AH647">
            <v>21874</v>
          </cell>
          <cell r="AI647"/>
          <cell r="AJ647"/>
          <cell r="AK647"/>
          <cell r="AL647"/>
          <cell r="AM647"/>
        </row>
        <row r="648">
          <cell r="I648" t="str">
            <v>CCU</v>
          </cell>
          <cell r="J648">
            <v>129987</v>
          </cell>
          <cell r="K648"/>
          <cell r="L648">
            <v>129987</v>
          </cell>
          <cell r="M648">
            <v>2120</v>
          </cell>
          <cell r="N648">
            <v>132107</v>
          </cell>
          <cell r="O648">
            <v>1577854</v>
          </cell>
          <cell r="P648">
            <v>14759318</v>
          </cell>
          <cell r="Q648">
            <v>16337172</v>
          </cell>
          <cell r="R648">
            <v>3485</v>
          </cell>
          <cell r="S648">
            <v>16340657</v>
          </cell>
          <cell r="T648">
            <v>41253</v>
          </cell>
          <cell r="U648">
            <v>95802</v>
          </cell>
          <cell r="V648">
            <v>137055</v>
          </cell>
          <cell r="W648">
            <v>8408</v>
          </cell>
          <cell r="X648">
            <v>145463</v>
          </cell>
          <cell r="Y648">
            <v>100989</v>
          </cell>
          <cell r="Z648"/>
          <cell r="AA648">
            <v>100989</v>
          </cell>
          <cell r="AB648">
            <v>3220</v>
          </cell>
          <cell r="AC648">
            <v>104209</v>
          </cell>
          <cell r="AD648">
            <v>277537</v>
          </cell>
          <cell r="AE648">
            <v>10864030</v>
          </cell>
          <cell r="AF648">
            <v>11141567</v>
          </cell>
          <cell r="AG648">
            <v>0</v>
          </cell>
          <cell r="AH648">
            <v>11141567</v>
          </cell>
          <cell r="AI648">
            <v>46434</v>
          </cell>
          <cell r="AJ648">
            <v>90873</v>
          </cell>
          <cell r="AK648">
            <v>137307</v>
          </cell>
          <cell r="AL648">
            <v>6827</v>
          </cell>
          <cell r="AM648">
            <v>144134</v>
          </cell>
        </row>
        <row r="649">
          <cell r="I649" t="str">
            <v>CCJ</v>
          </cell>
          <cell r="J649">
            <v>21951</v>
          </cell>
          <cell r="K649"/>
          <cell r="L649">
            <v>21951</v>
          </cell>
          <cell r="M649">
            <v>128</v>
          </cell>
          <cell r="N649">
            <v>22079</v>
          </cell>
          <cell r="O649">
            <v>2255882</v>
          </cell>
          <cell r="P649">
            <v>526502</v>
          </cell>
          <cell r="Q649">
            <v>2782384</v>
          </cell>
          <cell r="R649">
            <v>0</v>
          </cell>
          <cell r="S649">
            <v>2782384</v>
          </cell>
          <cell r="T649">
            <v>12321</v>
          </cell>
          <cell r="U649">
            <v>422</v>
          </cell>
          <cell r="V649">
            <v>12743</v>
          </cell>
          <cell r="W649">
            <v>0</v>
          </cell>
          <cell r="X649">
            <v>12743</v>
          </cell>
          <cell r="Y649">
            <v>14138</v>
          </cell>
          <cell r="Z649"/>
          <cell r="AA649">
            <v>14138</v>
          </cell>
          <cell r="AB649">
            <v>225</v>
          </cell>
          <cell r="AC649">
            <v>14363</v>
          </cell>
          <cell r="AD649">
            <v>1228399</v>
          </cell>
          <cell r="AE649">
            <v>305171</v>
          </cell>
          <cell r="AF649">
            <v>1533570</v>
          </cell>
          <cell r="AG649">
            <v>0</v>
          </cell>
          <cell r="AH649">
            <v>1533570</v>
          </cell>
          <cell r="AI649">
            <v>9529</v>
          </cell>
          <cell r="AJ649">
            <v>679</v>
          </cell>
          <cell r="AK649">
            <v>10208</v>
          </cell>
          <cell r="AL649">
            <v>2</v>
          </cell>
          <cell r="AM649">
            <v>10210</v>
          </cell>
        </row>
        <row r="650">
          <cell r="I650" t="str">
            <v>IXC</v>
          </cell>
          <cell r="J650"/>
          <cell r="K650"/>
          <cell r="L650"/>
          <cell r="M650"/>
          <cell r="N650">
            <v>27418</v>
          </cell>
          <cell r="O650">
            <v>115004</v>
          </cell>
          <cell r="P650">
            <v>3297114</v>
          </cell>
          <cell r="Q650">
            <v>3412118</v>
          </cell>
          <cell r="R650"/>
          <cell r="S650">
            <v>3412118</v>
          </cell>
          <cell r="T650">
            <v>0</v>
          </cell>
          <cell r="U650">
            <v>10742</v>
          </cell>
          <cell r="V650">
            <v>10742</v>
          </cell>
          <cell r="W650"/>
          <cell r="X650">
            <v>10742</v>
          </cell>
          <cell r="Y650"/>
          <cell r="Z650"/>
          <cell r="AA650"/>
          <cell r="AB650"/>
          <cell r="AC650">
            <v>21104</v>
          </cell>
          <cell r="AD650">
            <v>12359</v>
          </cell>
          <cell r="AE650">
            <v>2304483</v>
          </cell>
          <cell r="AF650">
            <v>2316842</v>
          </cell>
          <cell r="AG650"/>
          <cell r="AH650">
            <v>2316842</v>
          </cell>
          <cell r="AI650">
            <v>0</v>
          </cell>
          <cell r="AJ650">
            <v>11388</v>
          </cell>
          <cell r="AK650">
            <v>11388</v>
          </cell>
          <cell r="AL650"/>
          <cell r="AM650">
            <v>11388</v>
          </cell>
        </row>
        <row r="651">
          <cell r="I651" t="str">
            <v>COK</v>
          </cell>
          <cell r="J651">
            <v>54075</v>
          </cell>
          <cell r="K651"/>
          <cell r="L651">
            <v>54075</v>
          </cell>
          <cell r="M651">
            <v>4543</v>
          </cell>
          <cell r="N651">
            <v>58618</v>
          </cell>
          <cell r="O651">
            <v>3843706</v>
          </cell>
          <cell r="P651">
            <v>4083641</v>
          </cell>
          <cell r="Q651">
            <v>7927347</v>
          </cell>
          <cell r="R651">
            <v>0</v>
          </cell>
          <cell r="S651">
            <v>7927347</v>
          </cell>
          <cell r="T651">
            <v>44948</v>
          </cell>
          <cell r="U651">
            <v>13278</v>
          </cell>
          <cell r="V651">
            <v>58226</v>
          </cell>
          <cell r="W651">
            <v>1814</v>
          </cell>
          <cell r="X651">
            <v>60040</v>
          </cell>
          <cell r="Y651">
            <v>38623</v>
          </cell>
          <cell r="Z651"/>
          <cell r="AA651">
            <v>38623</v>
          </cell>
          <cell r="AB651">
            <v>4187</v>
          </cell>
          <cell r="AC651">
            <v>42810</v>
          </cell>
          <cell r="AD651">
            <v>1844898</v>
          </cell>
          <cell r="AE651">
            <v>2426965</v>
          </cell>
          <cell r="AF651">
            <v>4271863</v>
          </cell>
          <cell r="AG651">
            <v>0</v>
          </cell>
          <cell r="AH651">
            <v>4271863</v>
          </cell>
          <cell r="AI651">
            <v>40953</v>
          </cell>
          <cell r="AJ651">
            <v>12737</v>
          </cell>
          <cell r="AK651">
            <v>53690</v>
          </cell>
          <cell r="AL651">
            <v>1395</v>
          </cell>
          <cell r="AM651">
            <v>55085</v>
          </cell>
        </row>
        <row r="652">
          <cell r="I652" t="str">
            <v>CJB</v>
          </cell>
          <cell r="J652">
            <v>16097</v>
          </cell>
          <cell r="K652"/>
          <cell r="L652">
            <v>16097</v>
          </cell>
          <cell r="M652">
            <v>1100</v>
          </cell>
          <cell r="N652">
            <v>17197</v>
          </cell>
          <cell r="O652">
            <v>169787</v>
          </cell>
          <cell r="P652">
            <v>2138473</v>
          </cell>
          <cell r="Q652">
            <v>2308260</v>
          </cell>
          <cell r="R652">
            <v>1265</v>
          </cell>
          <cell r="S652">
            <v>2309525</v>
          </cell>
          <cell r="T652">
            <v>929</v>
          </cell>
          <cell r="U652">
            <v>8370</v>
          </cell>
          <cell r="V652">
            <v>9299</v>
          </cell>
          <cell r="W652">
            <v>0</v>
          </cell>
          <cell r="X652">
            <v>9299</v>
          </cell>
          <cell r="Y652">
            <v>11198</v>
          </cell>
          <cell r="Z652"/>
          <cell r="AA652">
            <v>11198</v>
          </cell>
          <cell r="AB652">
            <v>1111</v>
          </cell>
          <cell r="AC652">
            <v>12309</v>
          </cell>
          <cell r="AD652">
            <v>51780</v>
          </cell>
          <cell r="AE652">
            <v>1221586</v>
          </cell>
          <cell r="AF652">
            <v>1273366</v>
          </cell>
          <cell r="AG652">
            <v>154</v>
          </cell>
          <cell r="AH652">
            <v>1273520</v>
          </cell>
          <cell r="AI652">
            <v>708</v>
          </cell>
          <cell r="AJ652">
            <v>6726</v>
          </cell>
          <cell r="AK652">
            <v>7434</v>
          </cell>
          <cell r="AL652">
            <v>0</v>
          </cell>
          <cell r="AM652">
            <v>7434</v>
          </cell>
        </row>
        <row r="653">
          <cell r="I653" t="str">
            <v>COH</v>
          </cell>
          <cell r="J653"/>
          <cell r="K653"/>
          <cell r="L653"/>
          <cell r="M653"/>
          <cell r="N653">
            <v>2</v>
          </cell>
          <cell r="O653"/>
          <cell r="P653">
            <v>3</v>
          </cell>
          <cell r="Q653">
            <v>3</v>
          </cell>
          <cell r="R653"/>
          <cell r="S653">
            <v>3</v>
          </cell>
          <cell r="T653"/>
          <cell r="U653"/>
          <cell r="V653"/>
          <cell r="W653"/>
          <cell r="X653"/>
          <cell r="Y653"/>
          <cell r="Z653"/>
          <cell r="AA653"/>
          <cell r="AB653"/>
          <cell r="AC653">
            <v>6</v>
          </cell>
          <cell r="AD653"/>
          <cell r="AE653">
            <v>10</v>
          </cell>
          <cell r="AF653">
            <v>10</v>
          </cell>
          <cell r="AG653"/>
          <cell r="AH653">
            <v>10</v>
          </cell>
          <cell r="AI653"/>
          <cell r="AJ653"/>
          <cell r="AK653"/>
          <cell r="AL653"/>
          <cell r="AM653"/>
        </row>
        <row r="654">
          <cell r="I654" t="str">
            <v>DED</v>
          </cell>
          <cell r="J654"/>
          <cell r="K654"/>
          <cell r="L654"/>
          <cell r="M654"/>
          <cell r="N654">
            <v>16733</v>
          </cell>
          <cell r="O654"/>
          <cell r="P654">
            <v>1500575</v>
          </cell>
          <cell r="Q654">
            <v>1500575</v>
          </cell>
          <cell r="R654"/>
          <cell r="S654">
            <v>1500575</v>
          </cell>
          <cell r="T654">
            <v>0</v>
          </cell>
          <cell r="U654">
            <v>1416</v>
          </cell>
          <cell r="V654">
            <v>1416</v>
          </cell>
          <cell r="W654"/>
          <cell r="X654">
            <v>1416</v>
          </cell>
          <cell r="Y654"/>
          <cell r="Z654"/>
          <cell r="AA654"/>
          <cell r="AB654"/>
          <cell r="AC654">
            <v>11827</v>
          </cell>
          <cell r="AD654"/>
          <cell r="AE654">
            <v>965154</v>
          </cell>
          <cell r="AF654">
            <v>965154</v>
          </cell>
          <cell r="AG654"/>
          <cell r="AH654">
            <v>965154</v>
          </cell>
          <cell r="AI654">
            <v>0</v>
          </cell>
          <cell r="AJ654">
            <v>472</v>
          </cell>
          <cell r="AK654">
            <v>472</v>
          </cell>
          <cell r="AL654"/>
          <cell r="AM654">
            <v>472</v>
          </cell>
        </row>
        <row r="655">
          <cell r="I655" t="str">
            <v>DIB</v>
          </cell>
          <cell r="J655"/>
          <cell r="K655"/>
          <cell r="L655"/>
          <cell r="M655"/>
          <cell r="N655">
            <v>7002</v>
          </cell>
          <cell r="O655">
            <v>0</v>
          </cell>
          <cell r="P655">
            <v>658849</v>
          </cell>
          <cell r="Q655">
            <v>658849</v>
          </cell>
          <cell r="R655"/>
          <cell r="S655">
            <v>658849</v>
          </cell>
          <cell r="T655">
            <v>0</v>
          </cell>
          <cell r="U655">
            <v>1308</v>
          </cell>
          <cell r="V655">
            <v>1308</v>
          </cell>
          <cell r="W655"/>
          <cell r="X655">
            <v>1308</v>
          </cell>
          <cell r="Y655"/>
          <cell r="Z655"/>
          <cell r="AA655"/>
          <cell r="AB655"/>
          <cell r="AC655">
            <v>5480</v>
          </cell>
          <cell r="AD655">
            <v>0</v>
          </cell>
          <cell r="AE655">
            <v>537960</v>
          </cell>
          <cell r="AF655">
            <v>537960</v>
          </cell>
          <cell r="AG655"/>
          <cell r="AH655">
            <v>537960</v>
          </cell>
          <cell r="AI655">
            <v>0</v>
          </cell>
          <cell r="AJ655">
            <v>974</v>
          </cell>
          <cell r="AK655">
            <v>974</v>
          </cell>
          <cell r="AL655"/>
          <cell r="AM655">
            <v>974</v>
          </cell>
        </row>
        <row r="656">
          <cell r="I656" t="str">
            <v>DMU</v>
          </cell>
          <cell r="J656"/>
          <cell r="K656"/>
          <cell r="L656"/>
          <cell r="M656"/>
          <cell r="N656">
            <v>5438</v>
          </cell>
          <cell r="O656">
            <v>0</v>
          </cell>
          <cell r="P656">
            <v>279517</v>
          </cell>
          <cell r="Q656">
            <v>279517</v>
          </cell>
          <cell r="R656"/>
          <cell r="S656">
            <v>279517</v>
          </cell>
          <cell r="T656">
            <v>0</v>
          </cell>
          <cell r="U656">
            <v>1326</v>
          </cell>
          <cell r="V656">
            <v>1326</v>
          </cell>
          <cell r="W656"/>
          <cell r="X656">
            <v>1326</v>
          </cell>
          <cell r="Y656"/>
          <cell r="Z656"/>
          <cell r="AA656"/>
          <cell r="AB656"/>
          <cell r="AC656">
            <v>4455</v>
          </cell>
          <cell r="AD656">
            <v>0</v>
          </cell>
          <cell r="AE656">
            <v>200857</v>
          </cell>
          <cell r="AF656">
            <v>200857</v>
          </cell>
          <cell r="AG656"/>
          <cell r="AH656">
            <v>200857</v>
          </cell>
          <cell r="AI656">
            <v>0</v>
          </cell>
          <cell r="AJ656">
            <v>778</v>
          </cell>
          <cell r="AK656">
            <v>778</v>
          </cell>
          <cell r="AL656"/>
          <cell r="AM656">
            <v>778</v>
          </cell>
        </row>
        <row r="657">
          <cell r="I657" t="str">
            <v>DIU</v>
          </cell>
          <cell r="J657"/>
          <cell r="K657"/>
          <cell r="L657"/>
          <cell r="M657"/>
          <cell r="N657">
            <v>1300</v>
          </cell>
          <cell r="O657">
            <v>0</v>
          </cell>
          <cell r="P657">
            <v>38047</v>
          </cell>
          <cell r="Q657">
            <v>38047</v>
          </cell>
          <cell r="R657"/>
          <cell r="S657">
            <v>38047</v>
          </cell>
          <cell r="T657">
            <v>0</v>
          </cell>
          <cell r="U657">
            <v>0</v>
          </cell>
          <cell r="V657">
            <v>0</v>
          </cell>
          <cell r="W657"/>
          <cell r="X657">
            <v>0</v>
          </cell>
          <cell r="Y657"/>
          <cell r="Z657"/>
          <cell r="AA657"/>
          <cell r="AB657"/>
          <cell r="AC657">
            <v>1318</v>
          </cell>
          <cell r="AD657">
            <v>0</v>
          </cell>
          <cell r="AE657">
            <v>29453</v>
          </cell>
          <cell r="AF657">
            <v>29453</v>
          </cell>
          <cell r="AG657"/>
          <cell r="AH657">
            <v>29453</v>
          </cell>
          <cell r="AI657">
            <v>0</v>
          </cell>
          <cell r="AJ657">
            <v>0</v>
          </cell>
          <cell r="AK657">
            <v>0</v>
          </cell>
          <cell r="AL657"/>
          <cell r="AM657">
            <v>0</v>
          </cell>
        </row>
        <row r="658">
          <cell r="I658" t="str">
            <v>RDP</v>
          </cell>
          <cell r="J658"/>
          <cell r="K658"/>
          <cell r="L658"/>
          <cell r="M658"/>
          <cell r="N658">
            <v>3072</v>
          </cell>
          <cell r="O658">
            <v>0</v>
          </cell>
          <cell r="P658">
            <v>446721</v>
          </cell>
          <cell r="Q658">
            <v>446721</v>
          </cell>
          <cell r="R658"/>
          <cell r="S658">
            <v>446721</v>
          </cell>
          <cell r="T658">
            <v>0</v>
          </cell>
          <cell r="U658">
            <v>488</v>
          </cell>
          <cell r="V658">
            <v>488</v>
          </cell>
          <cell r="W658"/>
          <cell r="X658">
            <v>488</v>
          </cell>
          <cell r="Y658"/>
          <cell r="Z658"/>
          <cell r="AA658"/>
          <cell r="AB658"/>
          <cell r="AC658">
            <v>1744</v>
          </cell>
          <cell r="AD658">
            <v>0</v>
          </cell>
          <cell r="AE658">
            <v>221903</v>
          </cell>
          <cell r="AF658">
            <v>221903</v>
          </cell>
          <cell r="AG658"/>
          <cell r="AH658">
            <v>221903</v>
          </cell>
          <cell r="AI658">
            <v>0</v>
          </cell>
          <cell r="AJ658">
            <v>2</v>
          </cell>
          <cell r="AK658">
            <v>2</v>
          </cell>
          <cell r="AL658"/>
          <cell r="AM658">
            <v>2</v>
          </cell>
        </row>
        <row r="659">
          <cell r="I659" t="str">
            <v>DHM</v>
          </cell>
          <cell r="J659"/>
          <cell r="K659"/>
          <cell r="L659"/>
          <cell r="M659"/>
          <cell r="N659">
            <v>3709</v>
          </cell>
          <cell r="O659">
            <v>0</v>
          </cell>
          <cell r="P659">
            <v>174795</v>
          </cell>
          <cell r="Q659">
            <v>174795</v>
          </cell>
          <cell r="R659"/>
          <cell r="S659">
            <v>174795</v>
          </cell>
          <cell r="T659"/>
          <cell r="U659"/>
          <cell r="V659"/>
          <cell r="W659"/>
          <cell r="X659"/>
          <cell r="Y659"/>
          <cell r="Z659"/>
          <cell r="AA659"/>
          <cell r="AB659"/>
          <cell r="AC659">
            <v>2844</v>
          </cell>
          <cell r="AD659">
            <v>0</v>
          </cell>
          <cell r="AE659">
            <v>134593</v>
          </cell>
          <cell r="AF659">
            <v>134593</v>
          </cell>
          <cell r="AG659"/>
          <cell r="AH659">
            <v>134593</v>
          </cell>
          <cell r="AI659"/>
          <cell r="AJ659"/>
          <cell r="AK659"/>
          <cell r="AL659"/>
          <cell r="AM659"/>
        </row>
        <row r="660">
          <cell r="I660" t="str">
            <v>PYG</v>
          </cell>
          <cell r="J660"/>
          <cell r="K660"/>
          <cell r="L660"/>
          <cell r="M660"/>
          <cell r="N660">
            <v>610</v>
          </cell>
          <cell r="O660"/>
          <cell r="P660">
            <v>33234</v>
          </cell>
          <cell r="Q660">
            <v>33234</v>
          </cell>
          <cell r="R660"/>
          <cell r="S660">
            <v>33234</v>
          </cell>
          <cell r="T660"/>
          <cell r="U660"/>
          <cell r="V660"/>
          <cell r="W660"/>
          <cell r="X660"/>
          <cell r="Y660"/>
          <cell r="Z660"/>
          <cell r="AA660"/>
          <cell r="AB660"/>
          <cell r="AC660">
            <v>646</v>
          </cell>
          <cell r="AD660"/>
          <cell r="AE660">
            <v>38185</v>
          </cell>
          <cell r="AF660">
            <v>38185</v>
          </cell>
          <cell r="AG660"/>
          <cell r="AH660">
            <v>38185</v>
          </cell>
          <cell r="AI660"/>
          <cell r="AJ660"/>
          <cell r="AK660"/>
          <cell r="AL660"/>
          <cell r="AM660"/>
        </row>
        <row r="661">
          <cell r="I661" t="str">
            <v>GAY</v>
          </cell>
          <cell r="J661"/>
          <cell r="K661"/>
          <cell r="L661"/>
          <cell r="M661"/>
          <cell r="N661">
            <v>1562</v>
          </cell>
          <cell r="O661">
            <v>25365</v>
          </cell>
          <cell r="P661">
            <v>121113</v>
          </cell>
          <cell r="Q661">
            <v>146478</v>
          </cell>
          <cell r="R661"/>
          <cell r="S661">
            <v>146478</v>
          </cell>
          <cell r="T661">
            <v>0</v>
          </cell>
          <cell r="U661">
            <v>0</v>
          </cell>
          <cell r="V661">
            <v>0</v>
          </cell>
          <cell r="W661"/>
          <cell r="X661">
            <v>0</v>
          </cell>
          <cell r="Y661"/>
          <cell r="Z661"/>
          <cell r="AA661"/>
          <cell r="AB661"/>
          <cell r="AC661">
            <v>686</v>
          </cell>
          <cell r="AD661">
            <v>162</v>
          </cell>
          <cell r="AE661">
            <v>55185</v>
          </cell>
          <cell r="AF661">
            <v>55347</v>
          </cell>
          <cell r="AG661"/>
          <cell r="AH661">
            <v>55347</v>
          </cell>
          <cell r="AI661">
            <v>0</v>
          </cell>
          <cell r="AJ661">
            <v>0</v>
          </cell>
          <cell r="AK661">
            <v>0</v>
          </cell>
          <cell r="AL661"/>
          <cell r="AM661">
            <v>0</v>
          </cell>
        </row>
        <row r="662">
          <cell r="I662" t="str">
            <v>VDX</v>
          </cell>
          <cell r="J662"/>
          <cell r="K662"/>
          <cell r="L662"/>
          <cell r="M662"/>
          <cell r="N662">
            <v>662</v>
          </cell>
          <cell r="O662"/>
          <cell r="P662">
            <v>26919</v>
          </cell>
          <cell r="Q662">
            <v>26919</v>
          </cell>
          <cell r="R662"/>
          <cell r="S662">
            <v>26919</v>
          </cell>
          <cell r="T662"/>
          <cell r="U662"/>
          <cell r="V662"/>
          <cell r="W662"/>
          <cell r="X662"/>
          <cell r="Y662"/>
          <cell r="Z662"/>
          <cell r="AA662"/>
          <cell r="AB662"/>
          <cell r="AC662">
            <v>710</v>
          </cell>
          <cell r="AD662"/>
          <cell r="AE662">
            <v>27777</v>
          </cell>
          <cell r="AF662">
            <v>27777</v>
          </cell>
          <cell r="AG662"/>
          <cell r="AH662">
            <v>27777</v>
          </cell>
          <cell r="AI662"/>
          <cell r="AJ662"/>
          <cell r="AK662"/>
          <cell r="AL662"/>
          <cell r="AM662"/>
        </row>
        <row r="663">
          <cell r="I663" t="str">
            <v>GOI</v>
          </cell>
          <cell r="J663">
            <v>55080</v>
          </cell>
          <cell r="K663"/>
          <cell r="L663">
            <v>55080</v>
          </cell>
          <cell r="M663">
            <v>958</v>
          </cell>
          <cell r="N663">
            <v>56038</v>
          </cell>
          <cell r="O663">
            <v>320621</v>
          </cell>
          <cell r="P663">
            <v>7498016</v>
          </cell>
          <cell r="Q663">
            <v>7818637</v>
          </cell>
          <cell r="R663">
            <v>10993</v>
          </cell>
          <cell r="S663">
            <v>7829630</v>
          </cell>
          <cell r="T663">
            <v>2005</v>
          </cell>
          <cell r="U663">
            <v>3997</v>
          </cell>
          <cell r="V663">
            <v>6002</v>
          </cell>
          <cell r="W663">
            <v>0</v>
          </cell>
          <cell r="X663">
            <v>6002</v>
          </cell>
          <cell r="Y663">
            <v>39708</v>
          </cell>
          <cell r="Z663"/>
          <cell r="AA663">
            <v>39708</v>
          </cell>
          <cell r="AB663">
            <v>851</v>
          </cell>
          <cell r="AC663">
            <v>40559</v>
          </cell>
          <cell r="AD663">
            <v>67733</v>
          </cell>
          <cell r="AE663">
            <v>5143114</v>
          </cell>
          <cell r="AF663">
            <v>5210847</v>
          </cell>
          <cell r="AG663">
            <v>931</v>
          </cell>
          <cell r="AH663">
            <v>5211778</v>
          </cell>
          <cell r="AI663">
            <v>376</v>
          </cell>
          <cell r="AJ663">
            <v>4990</v>
          </cell>
          <cell r="AK663">
            <v>5366</v>
          </cell>
          <cell r="AL663">
            <v>0</v>
          </cell>
          <cell r="AM663">
            <v>5366</v>
          </cell>
        </row>
        <row r="664">
          <cell r="I664" t="str">
            <v>GDB</v>
          </cell>
          <cell r="J664"/>
          <cell r="K664"/>
          <cell r="L664"/>
          <cell r="M664"/>
          <cell r="N664">
            <v>500</v>
          </cell>
          <cell r="O664"/>
          <cell r="P664">
            <v>10703</v>
          </cell>
          <cell r="Q664">
            <v>10703</v>
          </cell>
          <cell r="R664"/>
          <cell r="S664">
            <v>10703</v>
          </cell>
          <cell r="T664"/>
          <cell r="U664"/>
          <cell r="V664"/>
          <cell r="W664"/>
          <cell r="X664"/>
          <cell r="Y664"/>
          <cell r="Z664"/>
          <cell r="AA664"/>
          <cell r="AB664"/>
          <cell r="AC664">
            <v>44</v>
          </cell>
          <cell r="AD664"/>
          <cell r="AE664">
            <v>22</v>
          </cell>
          <cell r="AF664">
            <v>22</v>
          </cell>
          <cell r="AG664"/>
          <cell r="AH664">
            <v>22</v>
          </cell>
          <cell r="AI664"/>
          <cell r="AJ664"/>
          <cell r="AK664"/>
          <cell r="AL664"/>
          <cell r="AM664"/>
        </row>
        <row r="665">
          <cell r="I665" t="str">
            <v>GOP</v>
          </cell>
          <cell r="J665"/>
          <cell r="K665"/>
          <cell r="L665"/>
          <cell r="M665"/>
          <cell r="N665">
            <v>6787</v>
          </cell>
          <cell r="O665">
            <v>0</v>
          </cell>
          <cell r="P665">
            <v>676125</v>
          </cell>
          <cell r="Q665">
            <v>676125</v>
          </cell>
          <cell r="R665"/>
          <cell r="S665">
            <v>676125</v>
          </cell>
          <cell r="T665">
            <v>0</v>
          </cell>
          <cell r="U665">
            <v>0</v>
          </cell>
          <cell r="V665">
            <v>0</v>
          </cell>
          <cell r="W665"/>
          <cell r="X665">
            <v>0</v>
          </cell>
          <cell r="Y665"/>
          <cell r="Z665"/>
          <cell r="AA665"/>
          <cell r="AB665"/>
          <cell r="AC665">
            <v>6658</v>
          </cell>
          <cell r="AD665">
            <v>0</v>
          </cell>
          <cell r="AE665">
            <v>618183</v>
          </cell>
          <cell r="AF665">
            <v>618183</v>
          </cell>
          <cell r="AG665"/>
          <cell r="AH665">
            <v>618183</v>
          </cell>
          <cell r="AI665">
            <v>0</v>
          </cell>
          <cell r="AJ665">
            <v>0</v>
          </cell>
          <cell r="AK665">
            <v>0</v>
          </cell>
          <cell r="AL665"/>
          <cell r="AM665">
            <v>0</v>
          </cell>
        </row>
        <row r="666">
          <cell r="I666" t="str">
            <v>GBI</v>
          </cell>
          <cell r="J666"/>
          <cell r="K666"/>
          <cell r="L666"/>
          <cell r="M666"/>
          <cell r="N666">
            <v>2064</v>
          </cell>
          <cell r="O666"/>
          <cell r="P666">
            <v>84510</v>
          </cell>
          <cell r="Q666">
            <v>84510</v>
          </cell>
          <cell r="R666"/>
          <cell r="S666">
            <v>84510</v>
          </cell>
          <cell r="T666"/>
          <cell r="U666"/>
          <cell r="V666"/>
          <cell r="W666"/>
          <cell r="X666"/>
          <cell r="Y666"/>
          <cell r="Z666"/>
          <cell r="AA666"/>
          <cell r="AB666"/>
          <cell r="AC666">
            <v>2157</v>
          </cell>
          <cell r="AD666"/>
          <cell r="AE666">
            <v>88474</v>
          </cell>
          <cell r="AF666">
            <v>88474</v>
          </cell>
          <cell r="AG666"/>
          <cell r="AH666">
            <v>88474</v>
          </cell>
          <cell r="AI666"/>
          <cell r="AJ666"/>
          <cell r="AK666"/>
          <cell r="AL666"/>
          <cell r="AM666"/>
        </row>
        <row r="667">
          <cell r="I667" t="str">
            <v>GAU</v>
          </cell>
          <cell r="J667">
            <v>43215</v>
          </cell>
          <cell r="K667"/>
          <cell r="L667">
            <v>43215</v>
          </cell>
          <cell r="M667">
            <v>3432</v>
          </cell>
          <cell r="N667">
            <v>46647</v>
          </cell>
          <cell r="O667">
            <v>7196</v>
          </cell>
          <cell r="P667">
            <v>4627965</v>
          </cell>
          <cell r="Q667">
            <v>4635161</v>
          </cell>
          <cell r="R667">
            <v>2350</v>
          </cell>
          <cell r="S667">
            <v>4637511</v>
          </cell>
          <cell r="T667">
            <v>0</v>
          </cell>
          <cell r="U667">
            <v>23181</v>
          </cell>
          <cell r="V667">
            <v>23181</v>
          </cell>
          <cell r="W667">
            <v>0</v>
          </cell>
          <cell r="X667">
            <v>23181</v>
          </cell>
          <cell r="Y667">
            <v>33620</v>
          </cell>
          <cell r="Z667"/>
          <cell r="AA667">
            <v>33620</v>
          </cell>
          <cell r="AB667">
            <v>8853</v>
          </cell>
          <cell r="AC667">
            <v>42473</v>
          </cell>
          <cell r="AD667">
            <v>16</v>
          </cell>
          <cell r="AE667">
            <v>3190412</v>
          </cell>
          <cell r="AF667">
            <v>3190428</v>
          </cell>
          <cell r="AG667">
            <v>0</v>
          </cell>
          <cell r="AH667">
            <v>3190428</v>
          </cell>
          <cell r="AI667">
            <v>44</v>
          </cell>
          <cell r="AJ667">
            <v>21739</v>
          </cell>
          <cell r="AK667">
            <v>21783</v>
          </cell>
          <cell r="AL667">
            <v>0</v>
          </cell>
          <cell r="AM667">
            <v>21783</v>
          </cell>
        </row>
        <row r="668">
          <cell r="I668" t="str">
            <v>GWL</v>
          </cell>
          <cell r="J668"/>
          <cell r="K668"/>
          <cell r="L668"/>
          <cell r="M668"/>
          <cell r="N668">
            <v>3803</v>
          </cell>
          <cell r="O668">
            <v>0</v>
          </cell>
          <cell r="P668">
            <v>206429</v>
          </cell>
          <cell r="Q668">
            <v>206429</v>
          </cell>
          <cell r="R668"/>
          <cell r="S668">
            <v>206429</v>
          </cell>
          <cell r="T668">
            <v>0</v>
          </cell>
          <cell r="U668">
            <v>70</v>
          </cell>
          <cell r="V668">
            <v>70</v>
          </cell>
          <cell r="W668"/>
          <cell r="X668">
            <v>70</v>
          </cell>
          <cell r="Y668"/>
          <cell r="Z668"/>
          <cell r="AA668"/>
          <cell r="AB668"/>
          <cell r="AC668">
            <v>3539</v>
          </cell>
          <cell r="AD668">
            <v>0</v>
          </cell>
          <cell r="AE668">
            <v>155747</v>
          </cell>
          <cell r="AF668">
            <v>155747</v>
          </cell>
          <cell r="AG668"/>
          <cell r="AH668">
            <v>155747</v>
          </cell>
          <cell r="AI668">
            <v>0</v>
          </cell>
          <cell r="AJ668">
            <v>0</v>
          </cell>
          <cell r="AK668">
            <v>0</v>
          </cell>
          <cell r="AL668"/>
          <cell r="AM668">
            <v>0</v>
          </cell>
        </row>
        <row r="669">
          <cell r="I669" t="str">
            <v>HSS</v>
          </cell>
          <cell r="J669"/>
          <cell r="K669"/>
          <cell r="L669"/>
          <cell r="M669"/>
          <cell r="N669">
            <v>28</v>
          </cell>
          <cell r="O669"/>
          <cell r="P669">
            <v>120</v>
          </cell>
          <cell r="Q669">
            <v>120</v>
          </cell>
          <cell r="R669"/>
          <cell r="S669">
            <v>120</v>
          </cell>
          <cell r="T669"/>
          <cell r="U669"/>
          <cell r="V669"/>
          <cell r="W669"/>
          <cell r="X669"/>
          <cell r="Y669"/>
          <cell r="Z669"/>
          <cell r="AA669"/>
          <cell r="AB669"/>
          <cell r="AC669">
            <v>437</v>
          </cell>
          <cell r="AD669"/>
          <cell r="AE669">
            <v>477</v>
          </cell>
          <cell r="AF669">
            <v>477</v>
          </cell>
          <cell r="AG669"/>
          <cell r="AH669">
            <v>477</v>
          </cell>
          <cell r="AI669"/>
          <cell r="AJ669"/>
          <cell r="AK669"/>
          <cell r="AL669"/>
          <cell r="AM669"/>
        </row>
        <row r="670">
          <cell r="I670" t="str">
            <v>HBX</v>
          </cell>
          <cell r="J670"/>
          <cell r="K670"/>
          <cell r="L670"/>
          <cell r="M670"/>
          <cell r="N670">
            <v>5221</v>
          </cell>
          <cell r="O670">
            <v>0</v>
          </cell>
          <cell r="P670">
            <v>274449</v>
          </cell>
          <cell r="Q670">
            <v>274449</v>
          </cell>
          <cell r="R670"/>
          <cell r="S670">
            <v>274449</v>
          </cell>
          <cell r="T670">
            <v>0</v>
          </cell>
          <cell r="U670">
            <v>53</v>
          </cell>
          <cell r="V670">
            <v>53</v>
          </cell>
          <cell r="W670"/>
          <cell r="X670">
            <v>53</v>
          </cell>
          <cell r="Y670"/>
          <cell r="Z670"/>
          <cell r="AA670"/>
          <cell r="AB670"/>
          <cell r="AC670">
            <v>5195</v>
          </cell>
          <cell r="AD670">
            <v>0</v>
          </cell>
          <cell r="AE670">
            <v>156679</v>
          </cell>
          <cell r="AF670">
            <v>156679</v>
          </cell>
          <cell r="AG670"/>
          <cell r="AH670">
            <v>156679</v>
          </cell>
          <cell r="AI670">
            <v>0</v>
          </cell>
          <cell r="AJ670">
            <v>39</v>
          </cell>
          <cell r="AK670">
            <v>39</v>
          </cell>
          <cell r="AL670"/>
          <cell r="AM670">
            <v>39</v>
          </cell>
        </row>
        <row r="671">
          <cell r="I671" t="str">
            <v>BPM</v>
          </cell>
          <cell r="J671"/>
          <cell r="K671"/>
          <cell r="L671"/>
          <cell r="M671"/>
          <cell r="N671">
            <v>1609</v>
          </cell>
          <cell r="O671">
            <v>31</v>
          </cell>
          <cell r="P671">
            <v>2538</v>
          </cell>
          <cell r="Q671">
            <v>2569</v>
          </cell>
          <cell r="R671"/>
          <cell r="S671">
            <v>2569</v>
          </cell>
          <cell r="T671"/>
          <cell r="U671"/>
          <cell r="V671"/>
          <cell r="W671"/>
          <cell r="X671"/>
          <cell r="Y671"/>
          <cell r="Z671"/>
          <cell r="AA671"/>
          <cell r="AB671"/>
          <cell r="AC671">
            <v>2522</v>
          </cell>
          <cell r="AD671">
            <v>0</v>
          </cell>
          <cell r="AE671">
            <v>2959</v>
          </cell>
          <cell r="AF671">
            <v>2959</v>
          </cell>
          <cell r="AG671"/>
          <cell r="AH671">
            <v>2959</v>
          </cell>
          <cell r="AI671"/>
          <cell r="AJ671"/>
          <cell r="AK671"/>
          <cell r="AL671"/>
          <cell r="AM671"/>
        </row>
        <row r="672">
          <cell r="I672" t="str">
            <v>HYD</v>
          </cell>
          <cell r="J672">
            <v>145366</v>
          </cell>
          <cell r="K672">
            <v>4200</v>
          </cell>
          <cell r="L672">
            <v>149566</v>
          </cell>
          <cell r="M672">
            <v>1429</v>
          </cell>
          <cell r="N672">
            <v>150995</v>
          </cell>
          <cell r="O672">
            <v>2991739</v>
          </cell>
          <cell r="P672">
            <v>16050760</v>
          </cell>
          <cell r="Q672">
            <v>19042499</v>
          </cell>
          <cell r="R672">
            <v>139301</v>
          </cell>
          <cell r="S672">
            <v>19181800</v>
          </cell>
          <cell r="T672">
            <v>75551</v>
          </cell>
          <cell r="U672">
            <v>64270</v>
          </cell>
          <cell r="V672">
            <v>139821</v>
          </cell>
          <cell r="W672">
            <v>3510</v>
          </cell>
          <cell r="X672">
            <v>143332</v>
          </cell>
          <cell r="Y672">
            <v>110116</v>
          </cell>
          <cell r="Z672">
            <v>4958</v>
          </cell>
          <cell r="AA672">
            <v>115074</v>
          </cell>
          <cell r="AB672">
            <v>286</v>
          </cell>
          <cell r="AC672">
            <v>115360</v>
          </cell>
          <cell r="AD672">
            <v>1192975</v>
          </cell>
          <cell r="AE672">
            <v>10796364</v>
          </cell>
          <cell r="AF672">
            <v>11989339</v>
          </cell>
          <cell r="AG672">
            <v>42803</v>
          </cell>
          <cell r="AH672">
            <v>12032142</v>
          </cell>
          <cell r="AI672">
            <v>75352</v>
          </cell>
          <cell r="AJ672">
            <v>62716</v>
          </cell>
          <cell r="AK672">
            <v>138068</v>
          </cell>
          <cell r="AL672">
            <v>3983</v>
          </cell>
          <cell r="AM672">
            <v>142051</v>
          </cell>
        </row>
        <row r="673">
          <cell r="I673" t="str">
            <v>IMF</v>
          </cell>
          <cell r="J673">
            <v>11271</v>
          </cell>
          <cell r="K673"/>
          <cell r="L673">
            <v>11271</v>
          </cell>
          <cell r="M673">
            <v>1149</v>
          </cell>
          <cell r="N673">
            <v>12420</v>
          </cell>
          <cell r="O673">
            <v>0</v>
          </cell>
          <cell r="P673">
            <v>1134407</v>
          </cell>
          <cell r="Q673">
            <v>1134407</v>
          </cell>
          <cell r="R673">
            <v>0</v>
          </cell>
          <cell r="S673">
            <v>1134407</v>
          </cell>
          <cell r="T673">
            <v>0</v>
          </cell>
          <cell r="U673">
            <v>8252</v>
          </cell>
          <cell r="V673">
            <v>8252</v>
          </cell>
          <cell r="W673">
            <v>0</v>
          </cell>
          <cell r="X673">
            <v>8252</v>
          </cell>
          <cell r="Y673">
            <v>8786</v>
          </cell>
          <cell r="Z673"/>
          <cell r="AA673">
            <v>8786</v>
          </cell>
          <cell r="AB673">
            <v>830</v>
          </cell>
          <cell r="AC673">
            <v>9616</v>
          </cell>
          <cell r="AD673">
            <v>22</v>
          </cell>
          <cell r="AE673">
            <v>813563</v>
          </cell>
          <cell r="AF673">
            <v>813585</v>
          </cell>
          <cell r="AG673">
            <v>0</v>
          </cell>
          <cell r="AH673">
            <v>813585</v>
          </cell>
          <cell r="AI673">
            <v>0</v>
          </cell>
          <cell r="AJ673">
            <v>7278</v>
          </cell>
          <cell r="AK673">
            <v>7278</v>
          </cell>
          <cell r="AL673">
            <v>25</v>
          </cell>
          <cell r="AM673">
            <v>7303</v>
          </cell>
        </row>
        <row r="674">
          <cell r="I674" t="str">
            <v>IDR</v>
          </cell>
          <cell r="J674"/>
          <cell r="K674"/>
          <cell r="L674"/>
          <cell r="M674"/>
          <cell r="N674">
            <v>23550</v>
          </cell>
          <cell r="O674">
            <v>14648</v>
          </cell>
          <cell r="P674">
            <v>2535222</v>
          </cell>
          <cell r="Q674">
            <v>2549870</v>
          </cell>
          <cell r="R674"/>
          <cell r="S674">
            <v>2549870</v>
          </cell>
          <cell r="T674">
            <v>66</v>
          </cell>
          <cell r="U674">
            <v>10524</v>
          </cell>
          <cell r="V674">
            <v>10590</v>
          </cell>
          <cell r="W674"/>
          <cell r="X674">
            <v>10590</v>
          </cell>
          <cell r="Y674"/>
          <cell r="Z674"/>
          <cell r="AA674"/>
          <cell r="AB674"/>
          <cell r="AC674">
            <v>16042</v>
          </cell>
          <cell r="AD674">
            <v>3913</v>
          </cell>
          <cell r="AE674">
            <v>1561940</v>
          </cell>
          <cell r="AF674">
            <v>1565853</v>
          </cell>
          <cell r="AG674"/>
          <cell r="AH674">
            <v>1565853</v>
          </cell>
          <cell r="AI674">
            <v>83</v>
          </cell>
          <cell r="AJ674">
            <v>9888</v>
          </cell>
          <cell r="AK674">
            <v>9971</v>
          </cell>
          <cell r="AL674"/>
          <cell r="AM674">
            <v>9971</v>
          </cell>
        </row>
        <row r="675">
          <cell r="I675" t="str">
            <v>HGI</v>
          </cell>
          <cell r="J675"/>
          <cell r="K675"/>
          <cell r="L675"/>
          <cell r="M675"/>
          <cell r="N675">
            <v>134</v>
          </cell>
          <cell r="O675"/>
          <cell r="P675">
            <v>7580</v>
          </cell>
          <cell r="Q675">
            <v>7580</v>
          </cell>
          <cell r="R675"/>
          <cell r="S675">
            <v>7580</v>
          </cell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</row>
        <row r="676">
          <cell r="I676" t="str">
            <v>JLR</v>
          </cell>
          <cell r="J676"/>
          <cell r="K676"/>
          <cell r="L676"/>
          <cell r="M676"/>
          <cell r="N676">
            <v>7094</v>
          </cell>
          <cell r="O676">
            <v>0</v>
          </cell>
          <cell r="P676">
            <v>416436</v>
          </cell>
          <cell r="Q676">
            <v>416436</v>
          </cell>
          <cell r="R676"/>
          <cell r="S676">
            <v>416436</v>
          </cell>
          <cell r="T676">
            <v>0</v>
          </cell>
          <cell r="U676">
            <v>0</v>
          </cell>
          <cell r="V676">
            <v>0</v>
          </cell>
          <cell r="W676"/>
          <cell r="X676">
            <v>0</v>
          </cell>
          <cell r="Y676"/>
          <cell r="Z676"/>
          <cell r="AA676"/>
          <cell r="AB676"/>
          <cell r="AC676">
            <v>4688</v>
          </cell>
          <cell r="AD676">
            <v>0</v>
          </cell>
          <cell r="AE676">
            <v>261594</v>
          </cell>
          <cell r="AF676">
            <v>261594</v>
          </cell>
          <cell r="AG676"/>
          <cell r="AH676">
            <v>261594</v>
          </cell>
          <cell r="AI676">
            <v>0</v>
          </cell>
          <cell r="AJ676">
            <v>0</v>
          </cell>
          <cell r="AK676">
            <v>0</v>
          </cell>
          <cell r="AL676"/>
          <cell r="AM676">
            <v>0</v>
          </cell>
        </row>
        <row r="677">
          <cell r="I677" t="str">
            <v>JGB</v>
          </cell>
          <cell r="J677"/>
          <cell r="K677"/>
          <cell r="L677"/>
          <cell r="M677"/>
          <cell r="N677">
            <v>1572</v>
          </cell>
          <cell r="O677"/>
          <cell r="P677">
            <v>60207</v>
          </cell>
          <cell r="Q677">
            <v>60207</v>
          </cell>
          <cell r="R677"/>
          <cell r="S677">
            <v>60207</v>
          </cell>
          <cell r="T677"/>
          <cell r="U677"/>
          <cell r="V677"/>
          <cell r="W677"/>
          <cell r="X677"/>
          <cell r="Y677"/>
          <cell r="Z677"/>
          <cell r="AA677"/>
          <cell r="AB677"/>
          <cell r="AC677">
            <v>1412</v>
          </cell>
          <cell r="AD677"/>
          <cell r="AE677">
            <v>47073</v>
          </cell>
          <cell r="AF677">
            <v>47073</v>
          </cell>
          <cell r="AG677"/>
          <cell r="AH677">
            <v>47073</v>
          </cell>
          <cell r="AI677"/>
          <cell r="AJ677"/>
          <cell r="AK677"/>
          <cell r="AL677"/>
          <cell r="AM677"/>
        </row>
        <row r="678">
          <cell r="I678" t="str">
            <v>JAI</v>
          </cell>
          <cell r="J678">
            <v>37913</v>
          </cell>
          <cell r="K678"/>
          <cell r="L678">
            <v>37913</v>
          </cell>
          <cell r="M678">
            <v>2293</v>
          </cell>
          <cell r="N678">
            <v>40206</v>
          </cell>
          <cell r="O678">
            <v>358760</v>
          </cell>
          <cell r="P678">
            <v>3935883</v>
          </cell>
          <cell r="Q678">
            <v>4294643</v>
          </cell>
          <cell r="R678">
            <v>4946</v>
          </cell>
          <cell r="S678">
            <v>4299589</v>
          </cell>
          <cell r="T678">
            <v>704</v>
          </cell>
          <cell r="U678">
            <v>16124</v>
          </cell>
          <cell r="V678">
            <v>16828</v>
          </cell>
          <cell r="W678">
            <v>0</v>
          </cell>
          <cell r="X678">
            <v>16828</v>
          </cell>
          <cell r="Y678">
            <v>26674</v>
          </cell>
          <cell r="Z678"/>
          <cell r="AA678">
            <v>26674</v>
          </cell>
          <cell r="AB678">
            <v>2349</v>
          </cell>
          <cell r="AC678">
            <v>29023</v>
          </cell>
          <cell r="AD678">
            <v>160047</v>
          </cell>
          <cell r="AE678">
            <v>2665290</v>
          </cell>
          <cell r="AF678">
            <v>2825337</v>
          </cell>
          <cell r="AG678">
            <v>1181</v>
          </cell>
          <cell r="AH678">
            <v>2826518</v>
          </cell>
          <cell r="AI678">
            <v>251</v>
          </cell>
          <cell r="AJ678">
            <v>13987</v>
          </cell>
          <cell r="AK678">
            <v>14238</v>
          </cell>
          <cell r="AL678">
            <v>0</v>
          </cell>
          <cell r="AM678">
            <v>14238</v>
          </cell>
        </row>
        <row r="679">
          <cell r="I679" t="str">
            <v>JSA</v>
          </cell>
          <cell r="J679"/>
          <cell r="K679"/>
          <cell r="L679"/>
          <cell r="M679"/>
          <cell r="N679">
            <v>1038</v>
          </cell>
          <cell r="O679">
            <v>0</v>
          </cell>
          <cell r="P679">
            <v>83536</v>
          </cell>
          <cell r="Q679">
            <v>83536</v>
          </cell>
          <cell r="R679"/>
          <cell r="S679">
            <v>83536</v>
          </cell>
          <cell r="T679">
            <v>0</v>
          </cell>
          <cell r="U679">
            <v>0</v>
          </cell>
          <cell r="V679">
            <v>0</v>
          </cell>
          <cell r="W679"/>
          <cell r="X679">
            <v>0</v>
          </cell>
          <cell r="Y679"/>
          <cell r="Z679"/>
          <cell r="AA679"/>
          <cell r="AB679"/>
          <cell r="AC679">
            <v>1194</v>
          </cell>
          <cell r="AD679">
            <v>0</v>
          </cell>
          <cell r="AE679">
            <v>77763</v>
          </cell>
          <cell r="AF679">
            <v>77763</v>
          </cell>
          <cell r="AG679"/>
          <cell r="AH679">
            <v>77763</v>
          </cell>
          <cell r="AI679">
            <v>0</v>
          </cell>
          <cell r="AJ679">
            <v>0</v>
          </cell>
          <cell r="AK679">
            <v>0</v>
          </cell>
          <cell r="AL679"/>
          <cell r="AM679">
            <v>0</v>
          </cell>
        </row>
        <row r="680">
          <cell r="I680" t="str">
            <v>JLG</v>
          </cell>
          <cell r="J680"/>
          <cell r="K680"/>
          <cell r="L680"/>
          <cell r="M680"/>
          <cell r="N680">
            <v>150</v>
          </cell>
          <cell r="O680"/>
          <cell r="P680">
            <v>1502</v>
          </cell>
          <cell r="Q680">
            <v>1502</v>
          </cell>
          <cell r="R680"/>
          <cell r="S680">
            <v>1502</v>
          </cell>
          <cell r="T680"/>
          <cell r="U680"/>
          <cell r="V680"/>
          <cell r="W680"/>
          <cell r="X680"/>
          <cell r="Y680"/>
          <cell r="Z680"/>
          <cell r="AA680"/>
          <cell r="AB680"/>
          <cell r="AC680">
            <v>456</v>
          </cell>
          <cell r="AD680"/>
          <cell r="AE680">
            <v>8852</v>
          </cell>
          <cell r="AF680">
            <v>8852</v>
          </cell>
          <cell r="AG680"/>
          <cell r="AH680">
            <v>8852</v>
          </cell>
          <cell r="AI680"/>
          <cell r="AJ680"/>
          <cell r="AK680"/>
          <cell r="AL680"/>
          <cell r="AM680"/>
        </row>
        <row r="681">
          <cell r="I681" t="str">
            <v>IXJ</v>
          </cell>
          <cell r="J681"/>
          <cell r="K681"/>
          <cell r="L681"/>
          <cell r="M681"/>
          <cell r="N681">
            <v>13883</v>
          </cell>
          <cell r="O681"/>
          <cell r="P681">
            <v>1538015</v>
          </cell>
          <cell r="Q681">
            <v>1538015</v>
          </cell>
          <cell r="R681"/>
          <cell r="S681">
            <v>1538015</v>
          </cell>
          <cell r="T681">
            <v>0</v>
          </cell>
          <cell r="U681">
            <v>1618</v>
          </cell>
          <cell r="V681">
            <v>1618</v>
          </cell>
          <cell r="W681"/>
          <cell r="X681">
            <v>1618</v>
          </cell>
          <cell r="Y681"/>
          <cell r="Z681"/>
          <cell r="AA681"/>
          <cell r="AB681"/>
          <cell r="AC681">
            <v>12052</v>
          </cell>
          <cell r="AD681"/>
          <cell r="AE681">
            <v>1224710</v>
          </cell>
          <cell r="AF681">
            <v>1224710</v>
          </cell>
          <cell r="AG681"/>
          <cell r="AH681">
            <v>1224710</v>
          </cell>
          <cell r="AI681">
            <v>0</v>
          </cell>
          <cell r="AJ681">
            <v>1433</v>
          </cell>
          <cell r="AK681">
            <v>1433</v>
          </cell>
          <cell r="AL681"/>
          <cell r="AM681">
            <v>1433</v>
          </cell>
        </row>
        <row r="682">
          <cell r="I682" t="str">
            <v>JGA</v>
          </cell>
          <cell r="J682"/>
          <cell r="K682"/>
          <cell r="L682"/>
          <cell r="M682"/>
          <cell r="N682">
            <v>1676</v>
          </cell>
          <cell r="O682">
            <v>0</v>
          </cell>
          <cell r="P682">
            <v>110020</v>
          </cell>
          <cell r="Q682">
            <v>110020</v>
          </cell>
          <cell r="R682"/>
          <cell r="S682">
            <v>110020</v>
          </cell>
          <cell r="T682">
            <v>0</v>
          </cell>
          <cell r="U682">
            <v>0</v>
          </cell>
          <cell r="V682">
            <v>0</v>
          </cell>
          <cell r="W682"/>
          <cell r="X682">
            <v>0</v>
          </cell>
          <cell r="Y682"/>
          <cell r="Z682"/>
          <cell r="AA682"/>
          <cell r="AB682"/>
          <cell r="AC682">
            <v>786</v>
          </cell>
          <cell r="AD682">
            <v>0</v>
          </cell>
          <cell r="AE682">
            <v>48829</v>
          </cell>
          <cell r="AF682">
            <v>48829</v>
          </cell>
          <cell r="AG682"/>
          <cell r="AH682">
            <v>48829</v>
          </cell>
          <cell r="AI682">
            <v>0</v>
          </cell>
          <cell r="AJ682">
            <v>0</v>
          </cell>
          <cell r="AK682">
            <v>0</v>
          </cell>
          <cell r="AL682"/>
          <cell r="AM682">
            <v>0</v>
          </cell>
        </row>
        <row r="683">
          <cell r="I683" t="str">
            <v>IXW</v>
          </cell>
          <cell r="J683"/>
          <cell r="K683"/>
          <cell r="L683"/>
          <cell r="M683"/>
          <cell r="N683">
            <v>1353</v>
          </cell>
          <cell r="O683"/>
          <cell r="P683">
            <v>2310</v>
          </cell>
          <cell r="Q683">
            <v>2310</v>
          </cell>
          <cell r="R683"/>
          <cell r="S683">
            <v>2310</v>
          </cell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</row>
        <row r="684">
          <cell r="I684" t="str">
            <v>PYB</v>
          </cell>
          <cell r="J684"/>
          <cell r="K684"/>
          <cell r="L684"/>
          <cell r="M684"/>
          <cell r="N684">
            <v>116</v>
          </cell>
          <cell r="O684"/>
          <cell r="P684">
            <v>1669</v>
          </cell>
          <cell r="Q684">
            <v>1669</v>
          </cell>
          <cell r="R684"/>
          <cell r="S684">
            <v>1669</v>
          </cell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</row>
        <row r="685">
          <cell r="I685" t="str">
            <v>JRG</v>
          </cell>
          <cell r="J685"/>
          <cell r="K685"/>
          <cell r="L685"/>
          <cell r="M685"/>
          <cell r="N685">
            <v>3761</v>
          </cell>
          <cell r="O685"/>
          <cell r="P685">
            <v>243290</v>
          </cell>
          <cell r="Q685">
            <v>243290</v>
          </cell>
          <cell r="R685"/>
          <cell r="S685">
            <v>243290</v>
          </cell>
          <cell r="T685"/>
          <cell r="U685">
            <v>43</v>
          </cell>
          <cell r="V685">
            <v>43</v>
          </cell>
          <cell r="W685"/>
          <cell r="X685">
            <v>43</v>
          </cell>
          <cell r="Y685"/>
          <cell r="Z685"/>
          <cell r="AA685"/>
          <cell r="AB685"/>
          <cell r="AC685">
            <v>4338</v>
          </cell>
          <cell r="AD685"/>
          <cell r="AE685">
            <v>295034</v>
          </cell>
          <cell r="AF685">
            <v>295034</v>
          </cell>
          <cell r="AG685"/>
          <cell r="AH685">
            <v>295034</v>
          </cell>
          <cell r="AI685"/>
          <cell r="AJ685">
            <v>58</v>
          </cell>
          <cell r="AK685">
            <v>58</v>
          </cell>
          <cell r="AL685"/>
          <cell r="AM685">
            <v>58</v>
          </cell>
        </row>
        <row r="686">
          <cell r="I686" t="str">
            <v>JDH</v>
          </cell>
          <cell r="J686"/>
          <cell r="K686"/>
          <cell r="L686"/>
          <cell r="M686"/>
          <cell r="N686">
            <v>7027</v>
          </cell>
          <cell r="O686">
            <v>0</v>
          </cell>
          <cell r="P686">
            <v>837293</v>
          </cell>
          <cell r="Q686">
            <v>837293</v>
          </cell>
          <cell r="R686"/>
          <cell r="S686">
            <v>837293</v>
          </cell>
          <cell r="T686">
            <v>0</v>
          </cell>
          <cell r="U686">
            <v>0</v>
          </cell>
          <cell r="V686">
            <v>0</v>
          </cell>
          <cell r="W686"/>
          <cell r="X686">
            <v>0</v>
          </cell>
          <cell r="Y686"/>
          <cell r="Z686"/>
          <cell r="AA686"/>
          <cell r="AB686"/>
          <cell r="AC686">
            <v>5292</v>
          </cell>
          <cell r="AD686">
            <v>0</v>
          </cell>
          <cell r="AE686">
            <v>671928</v>
          </cell>
          <cell r="AF686">
            <v>671928</v>
          </cell>
          <cell r="AG686"/>
          <cell r="AH686">
            <v>671928</v>
          </cell>
          <cell r="AI686">
            <v>0</v>
          </cell>
          <cell r="AJ686">
            <v>0</v>
          </cell>
          <cell r="AK686">
            <v>0</v>
          </cell>
          <cell r="AL686"/>
          <cell r="AM686">
            <v>0</v>
          </cell>
        </row>
        <row r="687">
          <cell r="I687" t="str">
            <v>JRH</v>
          </cell>
          <cell r="J687"/>
          <cell r="K687"/>
          <cell r="L687"/>
          <cell r="M687"/>
          <cell r="N687">
            <v>1077</v>
          </cell>
          <cell r="O687">
            <v>0</v>
          </cell>
          <cell r="P687">
            <v>134785</v>
          </cell>
          <cell r="Q687">
            <v>134785</v>
          </cell>
          <cell r="R687"/>
          <cell r="S687">
            <v>134785</v>
          </cell>
          <cell r="T687">
            <v>0</v>
          </cell>
          <cell r="U687">
            <v>149</v>
          </cell>
          <cell r="V687">
            <v>149</v>
          </cell>
          <cell r="W687"/>
          <cell r="X687">
            <v>149</v>
          </cell>
          <cell r="Y687"/>
          <cell r="Z687"/>
          <cell r="AA687"/>
          <cell r="AB687"/>
          <cell r="AC687">
            <v>756</v>
          </cell>
          <cell r="AD687">
            <v>0</v>
          </cell>
          <cell r="AE687">
            <v>69754</v>
          </cell>
          <cell r="AF687">
            <v>69754</v>
          </cell>
          <cell r="AG687"/>
          <cell r="AH687">
            <v>69754</v>
          </cell>
          <cell r="AI687">
            <v>0</v>
          </cell>
          <cell r="AJ687">
            <v>15</v>
          </cell>
          <cell r="AK687">
            <v>15</v>
          </cell>
          <cell r="AL687"/>
          <cell r="AM687">
            <v>15</v>
          </cell>
        </row>
        <row r="688">
          <cell r="I688" t="str">
            <v>SLV</v>
          </cell>
          <cell r="J688"/>
          <cell r="K688"/>
          <cell r="L688"/>
          <cell r="M688"/>
          <cell r="N688">
            <v>1584</v>
          </cell>
          <cell r="O688">
            <v>0</v>
          </cell>
          <cell r="P688">
            <v>7137</v>
          </cell>
          <cell r="Q688">
            <v>7137</v>
          </cell>
          <cell r="R688"/>
          <cell r="S688">
            <v>7137</v>
          </cell>
          <cell r="T688"/>
          <cell r="U688"/>
          <cell r="V688"/>
          <cell r="W688"/>
          <cell r="X688"/>
          <cell r="Y688"/>
          <cell r="Z688"/>
          <cell r="AA688"/>
          <cell r="AB688"/>
          <cell r="AC688">
            <v>862</v>
          </cell>
          <cell r="AD688">
            <v>0</v>
          </cell>
          <cell r="AE688">
            <v>1746</v>
          </cell>
          <cell r="AF688">
            <v>1746</v>
          </cell>
          <cell r="AG688"/>
          <cell r="AH688">
            <v>1746</v>
          </cell>
          <cell r="AI688"/>
          <cell r="AJ688"/>
          <cell r="AK688"/>
          <cell r="AL688"/>
          <cell r="AM688"/>
        </row>
        <row r="689">
          <cell r="I689" t="str">
            <v>CDP</v>
          </cell>
          <cell r="J689"/>
          <cell r="K689"/>
          <cell r="L689"/>
          <cell r="M689"/>
          <cell r="N689">
            <v>1759</v>
          </cell>
          <cell r="O689">
            <v>0</v>
          </cell>
          <cell r="P689">
            <v>50992</v>
          </cell>
          <cell r="Q689">
            <v>50992</v>
          </cell>
          <cell r="R689"/>
          <cell r="S689">
            <v>50992</v>
          </cell>
          <cell r="T689">
            <v>0</v>
          </cell>
          <cell r="U689">
            <v>0</v>
          </cell>
          <cell r="V689">
            <v>0</v>
          </cell>
          <cell r="W689"/>
          <cell r="X689">
            <v>0</v>
          </cell>
          <cell r="Y689"/>
          <cell r="Z689"/>
          <cell r="AA689"/>
          <cell r="AB689"/>
          <cell r="AC689">
            <v>1218</v>
          </cell>
          <cell r="AD689">
            <v>0</v>
          </cell>
          <cell r="AE689">
            <v>36409</v>
          </cell>
          <cell r="AF689">
            <v>36409</v>
          </cell>
          <cell r="AG689"/>
          <cell r="AH689">
            <v>36409</v>
          </cell>
          <cell r="AI689">
            <v>0</v>
          </cell>
          <cell r="AJ689">
            <v>0</v>
          </cell>
          <cell r="AK689">
            <v>0</v>
          </cell>
          <cell r="AL689"/>
          <cell r="AM689">
            <v>0</v>
          </cell>
        </row>
        <row r="690">
          <cell r="I690" t="str">
            <v>SAG</v>
          </cell>
          <cell r="J690">
            <v>5131</v>
          </cell>
          <cell r="K690"/>
          <cell r="L690">
            <v>5131</v>
          </cell>
          <cell r="M690">
            <v>341</v>
          </cell>
          <cell r="N690">
            <v>5472</v>
          </cell>
          <cell r="O690">
            <v>0</v>
          </cell>
          <cell r="P690">
            <v>632788</v>
          </cell>
          <cell r="Q690">
            <v>632788</v>
          </cell>
          <cell r="R690">
            <v>0</v>
          </cell>
          <cell r="S690">
            <v>632788</v>
          </cell>
          <cell r="T690"/>
          <cell r="U690">
            <v>575</v>
          </cell>
          <cell r="V690">
            <v>575</v>
          </cell>
          <cell r="W690">
            <v>0</v>
          </cell>
          <cell r="X690">
            <v>575</v>
          </cell>
          <cell r="Y690">
            <v>2014</v>
          </cell>
          <cell r="Z690"/>
          <cell r="AA690">
            <v>2014</v>
          </cell>
          <cell r="AB690">
            <v>130</v>
          </cell>
          <cell r="AC690">
            <v>2144</v>
          </cell>
          <cell r="AD690">
            <v>0</v>
          </cell>
          <cell r="AE690">
            <v>160801</v>
          </cell>
          <cell r="AF690">
            <v>160801</v>
          </cell>
          <cell r="AG690">
            <v>0</v>
          </cell>
          <cell r="AH690">
            <v>160801</v>
          </cell>
          <cell r="AI690"/>
          <cell r="AJ690">
            <v>0</v>
          </cell>
          <cell r="AK690">
            <v>0</v>
          </cell>
          <cell r="AL690">
            <v>0</v>
          </cell>
          <cell r="AM690">
            <v>0</v>
          </cell>
        </row>
        <row r="691">
          <cell r="I691" t="str">
            <v>IXY</v>
          </cell>
          <cell r="J691"/>
          <cell r="K691"/>
          <cell r="L691"/>
          <cell r="M691"/>
          <cell r="N691">
            <v>1388</v>
          </cell>
          <cell r="O691"/>
          <cell r="P691">
            <v>91997</v>
          </cell>
          <cell r="Q691">
            <v>91997</v>
          </cell>
          <cell r="R691"/>
          <cell r="S691">
            <v>91997</v>
          </cell>
          <cell r="T691"/>
          <cell r="U691"/>
          <cell r="V691"/>
          <cell r="W691"/>
          <cell r="X691"/>
          <cell r="Y691"/>
          <cell r="Z691"/>
          <cell r="AA691"/>
          <cell r="AB691"/>
          <cell r="AC691">
            <v>1778</v>
          </cell>
          <cell r="AD691"/>
          <cell r="AE691">
            <v>97118</v>
          </cell>
          <cell r="AF691">
            <v>97118</v>
          </cell>
          <cell r="AG691"/>
          <cell r="AH691">
            <v>97118</v>
          </cell>
          <cell r="AI691"/>
          <cell r="AJ691"/>
          <cell r="AK691"/>
          <cell r="AL691"/>
          <cell r="AM691"/>
        </row>
        <row r="692">
          <cell r="I692" t="str">
            <v>CNN</v>
          </cell>
          <cell r="J692">
            <v>11576</v>
          </cell>
          <cell r="K692"/>
          <cell r="L692">
            <v>11576</v>
          </cell>
          <cell r="M692">
            <v>165</v>
          </cell>
          <cell r="N692">
            <v>11741</v>
          </cell>
          <cell r="O692">
            <v>765862</v>
          </cell>
          <cell r="P692">
            <v>377395</v>
          </cell>
          <cell r="Q692">
            <v>1143257</v>
          </cell>
          <cell r="R692">
            <v>10350</v>
          </cell>
          <cell r="S692">
            <v>1153607</v>
          </cell>
          <cell r="T692">
            <v>3914</v>
          </cell>
          <cell r="U692">
            <v>72</v>
          </cell>
          <cell r="V692">
            <v>3986</v>
          </cell>
          <cell r="W692">
            <v>0</v>
          </cell>
          <cell r="X692">
            <v>3986</v>
          </cell>
          <cell r="Y692">
            <v>9531</v>
          </cell>
          <cell r="Z692"/>
          <cell r="AA692">
            <v>9531</v>
          </cell>
          <cell r="AB692">
            <v>143</v>
          </cell>
          <cell r="AC692">
            <v>9674</v>
          </cell>
          <cell r="AD692">
            <v>467410</v>
          </cell>
          <cell r="AE692">
            <v>279558</v>
          </cell>
          <cell r="AF692">
            <v>746968</v>
          </cell>
          <cell r="AG692">
            <v>12931</v>
          </cell>
          <cell r="AH692">
            <v>759899</v>
          </cell>
          <cell r="AI692">
            <v>494</v>
          </cell>
          <cell r="AJ692">
            <v>3</v>
          </cell>
          <cell r="AK692">
            <v>497</v>
          </cell>
          <cell r="AL692">
            <v>0</v>
          </cell>
          <cell r="AM692">
            <v>497</v>
          </cell>
        </row>
        <row r="693">
          <cell r="I693" t="str">
            <v>KNU</v>
          </cell>
          <cell r="J693"/>
          <cell r="K693"/>
          <cell r="L693"/>
          <cell r="M693"/>
          <cell r="N693">
            <v>2243</v>
          </cell>
          <cell r="O693">
            <v>0</v>
          </cell>
          <cell r="P693">
            <v>249754</v>
          </cell>
          <cell r="Q693">
            <v>249754</v>
          </cell>
          <cell r="R693"/>
          <cell r="S693">
            <v>249754</v>
          </cell>
          <cell r="T693">
            <v>0</v>
          </cell>
          <cell r="U693">
            <v>148</v>
          </cell>
          <cell r="V693">
            <v>148</v>
          </cell>
          <cell r="W693"/>
          <cell r="X693">
            <v>148</v>
          </cell>
          <cell r="Y693"/>
          <cell r="Z693"/>
          <cell r="AA693"/>
          <cell r="AB693"/>
          <cell r="AC693">
            <v>1646</v>
          </cell>
          <cell r="AD693">
            <v>0</v>
          </cell>
          <cell r="AE693">
            <v>158519</v>
          </cell>
          <cell r="AF693">
            <v>158519</v>
          </cell>
          <cell r="AG693"/>
          <cell r="AH693">
            <v>158519</v>
          </cell>
          <cell r="AI693">
            <v>0</v>
          </cell>
          <cell r="AJ693">
            <v>243</v>
          </cell>
          <cell r="AK693">
            <v>243</v>
          </cell>
          <cell r="AL693"/>
          <cell r="AM693">
            <v>243</v>
          </cell>
        </row>
        <row r="694">
          <cell r="I694" t="str">
            <v>IXK</v>
          </cell>
          <cell r="J694"/>
          <cell r="K694"/>
          <cell r="L694"/>
          <cell r="M694"/>
          <cell r="N694">
            <v>272</v>
          </cell>
          <cell r="O694"/>
          <cell r="P694">
            <v>9534</v>
          </cell>
          <cell r="Q694">
            <v>9534</v>
          </cell>
          <cell r="R694"/>
          <cell r="S694">
            <v>9534</v>
          </cell>
          <cell r="T694"/>
          <cell r="U694"/>
          <cell r="V694"/>
          <cell r="W694"/>
          <cell r="X694"/>
          <cell r="Y694"/>
          <cell r="Z694"/>
          <cell r="AA694"/>
          <cell r="AB694"/>
          <cell r="AC694">
            <v>2</v>
          </cell>
          <cell r="AD694"/>
          <cell r="AE694">
            <v>0</v>
          </cell>
          <cell r="AF694">
            <v>0</v>
          </cell>
          <cell r="AG694"/>
          <cell r="AH694">
            <v>0</v>
          </cell>
          <cell r="AI694"/>
          <cell r="AJ694"/>
          <cell r="AK694"/>
          <cell r="AL694"/>
          <cell r="AM694"/>
        </row>
        <row r="695">
          <cell r="I695" t="str">
            <v>HJR</v>
          </cell>
          <cell r="J695"/>
          <cell r="K695"/>
          <cell r="L695"/>
          <cell r="M695"/>
          <cell r="N695">
            <v>455</v>
          </cell>
          <cell r="O695">
            <v>0</v>
          </cell>
          <cell r="P695">
            <v>16405</v>
          </cell>
          <cell r="Q695">
            <v>16405</v>
          </cell>
          <cell r="R695"/>
          <cell r="S695">
            <v>16405</v>
          </cell>
          <cell r="T695">
            <v>0</v>
          </cell>
          <cell r="U695">
            <v>0</v>
          </cell>
          <cell r="V695">
            <v>0</v>
          </cell>
          <cell r="W695"/>
          <cell r="X695">
            <v>0</v>
          </cell>
          <cell r="Y695"/>
          <cell r="Z695"/>
          <cell r="AA695"/>
          <cell r="AB695"/>
          <cell r="AC695">
            <v>108</v>
          </cell>
          <cell r="AD695">
            <v>0</v>
          </cell>
          <cell r="AE695">
            <v>396</v>
          </cell>
          <cell r="AF695">
            <v>396</v>
          </cell>
          <cell r="AG695"/>
          <cell r="AH695">
            <v>396</v>
          </cell>
          <cell r="AI695">
            <v>0</v>
          </cell>
          <cell r="AJ695">
            <v>0</v>
          </cell>
          <cell r="AK695">
            <v>0</v>
          </cell>
          <cell r="AL695"/>
          <cell r="AM695">
            <v>0</v>
          </cell>
        </row>
        <row r="696">
          <cell r="I696" t="str">
            <v>KQH</v>
          </cell>
          <cell r="J696"/>
          <cell r="K696"/>
          <cell r="L696"/>
          <cell r="M696"/>
          <cell r="N696">
            <v>1718</v>
          </cell>
          <cell r="O696"/>
          <cell r="P696">
            <v>91000</v>
          </cell>
          <cell r="Q696">
            <v>91000</v>
          </cell>
          <cell r="R696"/>
          <cell r="S696">
            <v>91000</v>
          </cell>
          <cell r="T696"/>
          <cell r="U696"/>
          <cell r="V696"/>
          <cell r="W696"/>
          <cell r="X696"/>
          <cell r="Y696"/>
          <cell r="Z696"/>
          <cell r="AA696"/>
          <cell r="AB696"/>
          <cell r="AC696">
            <v>2898</v>
          </cell>
          <cell r="AD696"/>
          <cell r="AE696">
            <v>144771</v>
          </cell>
          <cell r="AF696">
            <v>144771</v>
          </cell>
          <cell r="AG696"/>
          <cell r="AH696">
            <v>144771</v>
          </cell>
          <cell r="AI696"/>
          <cell r="AJ696"/>
          <cell r="AK696"/>
          <cell r="AL696"/>
          <cell r="AM696"/>
        </row>
        <row r="697">
          <cell r="I697" t="str">
            <v>KLH</v>
          </cell>
          <cell r="J697"/>
          <cell r="K697"/>
          <cell r="L697"/>
          <cell r="M697"/>
          <cell r="N697">
            <v>2546</v>
          </cell>
          <cell r="O697">
            <v>0</v>
          </cell>
          <cell r="P697">
            <v>115188</v>
          </cell>
          <cell r="Q697">
            <v>115188</v>
          </cell>
          <cell r="R697"/>
          <cell r="S697">
            <v>115188</v>
          </cell>
          <cell r="T697">
            <v>0</v>
          </cell>
          <cell r="U697">
            <v>0</v>
          </cell>
          <cell r="V697">
            <v>0</v>
          </cell>
          <cell r="W697"/>
          <cell r="X697">
            <v>0</v>
          </cell>
          <cell r="Y697"/>
          <cell r="Z697"/>
          <cell r="AA697"/>
          <cell r="AB697"/>
          <cell r="AC697">
            <v>2282</v>
          </cell>
          <cell r="AD697">
            <v>0</v>
          </cell>
          <cell r="AE697">
            <v>97167</v>
          </cell>
          <cell r="AF697">
            <v>97167</v>
          </cell>
          <cell r="AG697"/>
          <cell r="AH697">
            <v>97167</v>
          </cell>
          <cell r="AI697">
            <v>0</v>
          </cell>
          <cell r="AJ697">
            <v>0</v>
          </cell>
          <cell r="AK697">
            <v>0</v>
          </cell>
          <cell r="AL697"/>
          <cell r="AM697">
            <v>0</v>
          </cell>
        </row>
        <row r="698">
          <cell r="I698" t="str">
            <v>KTU</v>
          </cell>
          <cell r="J698"/>
          <cell r="K698"/>
          <cell r="L698"/>
          <cell r="M698"/>
          <cell r="N698">
            <v>50</v>
          </cell>
          <cell r="O698">
            <v>0</v>
          </cell>
          <cell r="P698">
            <v>134</v>
          </cell>
          <cell r="Q698">
            <v>134</v>
          </cell>
          <cell r="R698"/>
          <cell r="S698">
            <v>134</v>
          </cell>
          <cell r="T698"/>
          <cell r="U698"/>
          <cell r="V698"/>
          <cell r="W698"/>
          <cell r="X698"/>
          <cell r="Y698"/>
          <cell r="Z698"/>
          <cell r="AA698"/>
          <cell r="AB698"/>
          <cell r="AC698">
            <v>42</v>
          </cell>
          <cell r="AD698">
            <v>0</v>
          </cell>
          <cell r="AE698">
            <v>113</v>
          </cell>
          <cell r="AF698">
            <v>113</v>
          </cell>
          <cell r="AG698"/>
          <cell r="AH698">
            <v>113</v>
          </cell>
          <cell r="AI698"/>
          <cell r="AJ698"/>
          <cell r="AK698"/>
          <cell r="AL698"/>
          <cell r="AM698"/>
        </row>
        <row r="699">
          <cell r="I699" t="str">
            <v>KJB</v>
          </cell>
          <cell r="J699"/>
          <cell r="K699"/>
          <cell r="L699"/>
          <cell r="M699"/>
          <cell r="N699">
            <v>1390</v>
          </cell>
          <cell r="O699"/>
          <cell r="P699">
            <v>38444</v>
          </cell>
          <cell r="Q699">
            <v>38444</v>
          </cell>
          <cell r="R699"/>
          <cell r="S699">
            <v>38444</v>
          </cell>
          <cell r="T699"/>
          <cell r="U699"/>
          <cell r="V699"/>
          <cell r="W699"/>
          <cell r="X699"/>
          <cell r="Y699"/>
          <cell r="Z699"/>
          <cell r="AA699"/>
          <cell r="AB699"/>
          <cell r="AC699">
            <v>916</v>
          </cell>
          <cell r="AD699"/>
          <cell r="AE699">
            <v>23480</v>
          </cell>
          <cell r="AF699">
            <v>23480</v>
          </cell>
          <cell r="AG699"/>
          <cell r="AH699">
            <v>23480</v>
          </cell>
          <cell r="AI699"/>
          <cell r="AJ699"/>
          <cell r="AK699"/>
          <cell r="AL699"/>
          <cell r="AM699"/>
        </row>
        <row r="700">
          <cell r="I700" t="str">
            <v>KBK</v>
          </cell>
          <cell r="J700">
            <v>430</v>
          </cell>
          <cell r="K700"/>
          <cell r="L700">
            <v>430</v>
          </cell>
          <cell r="M700">
            <v>62</v>
          </cell>
          <cell r="N700">
            <v>492</v>
          </cell>
          <cell r="O700">
            <v>26</v>
          </cell>
          <cell r="P700">
            <v>26885</v>
          </cell>
          <cell r="Q700">
            <v>26911</v>
          </cell>
          <cell r="R700">
            <v>0</v>
          </cell>
          <cell r="S700">
            <v>26911</v>
          </cell>
          <cell r="T700"/>
          <cell r="U700"/>
          <cell r="V700"/>
          <cell r="W700"/>
          <cell r="X700"/>
          <cell r="Y700">
            <v>46</v>
          </cell>
          <cell r="Z700"/>
          <cell r="AA700">
            <v>46</v>
          </cell>
          <cell r="AB700">
            <v>36</v>
          </cell>
          <cell r="AC700">
            <v>82</v>
          </cell>
          <cell r="AD700">
            <v>231</v>
          </cell>
          <cell r="AE700">
            <v>3272</v>
          </cell>
          <cell r="AF700">
            <v>3503</v>
          </cell>
          <cell r="AG700">
            <v>0</v>
          </cell>
          <cell r="AH700">
            <v>3503</v>
          </cell>
          <cell r="AI700"/>
          <cell r="AJ700"/>
          <cell r="AK700"/>
          <cell r="AL700"/>
          <cell r="AM700"/>
        </row>
        <row r="701">
          <cell r="I701" t="str">
            <v>IXI</v>
          </cell>
          <cell r="J701"/>
          <cell r="K701"/>
          <cell r="L701"/>
          <cell r="M701"/>
          <cell r="N701">
            <v>1246</v>
          </cell>
          <cell r="O701">
            <v>0</v>
          </cell>
          <cell r="P701">
            <v>33327</v>
          </cell>
          <cell r="Q701">
            <v>33327</v>
          </cell>
          <cell r="R701"/>
          <cell r="S701">
            <v>33327</v>
          </cell>
          <cell r="T701">
            <v>0</v>
          </cell>
          <cell r="U701">
            <v>10</v>
          </cell>
          <cell r="V701">
            <v>10</v>
          </cell>
          <cell r="W701"/>
          <cell r="X701">
            <v>10</v>
          </cell>
          <cell r="Y701"/>
          <cell r="Z701"/>
          <cell r="AA701"/>
          <cell r="AB701"/>
          <cell r="AC701">
            <v>832</v>
          </cell>
          <cell r="AD701">
            <v>0</v>
          </cell>
          <cell r="AE701">
            <v>22405</v>
          </cell>
          <cell r="AF701">
            <v>22405</v>
          </cell>
          <cell r="AG701"/>
          <cell r="AH701">
            <v>22405</v>
          </cell>
          <cell r="AI701">
            <v>0</v>
          </cell>
          <cell r="AJ701">
            <v>3</v>
          </cell>
          <cell r="AK701">
            <v>3</v>
          </cell>
          <cell r="AL701"/>
          <cell r="AM701">
            <v>3</v>
          </cell>
        </row>
        <row r="702">
          <cell r="I702" t="str">
            <v>PNY</v>
          </cell>
          <cell r="J702"/>
          <cell r="K702"/>
          <cell r="L702"/>
          <cell r="M702"/>
          <cell r="N702">
            <v>960</v>
          </cell>
          <cell r="O702">
            <v>0</v>
          </cell>
          <cell r="P702">
            <v>58496</v>
          </cell>
          <cell r="Q702">
            <v>58496</v>
          </cell>
          <cell r="R702"/>
          <cell r="S702">
            <v>58496</v>
          </cell>
          <cell r="T702"/>
          <cell r="U702"/>
          <cell r="V702"/>
          <cell r="W702"/>
          <cell r="X702"/>
          <cell r="Y702"/>
          <cell r="Z702"/>
          <cell r="AA702"/>
          <cell r="AB702"/>
          <cell r="AC702">
            <v>94</v>
          </cell>
          <cell r="AD702">
            <v>1</v>
          </cell>
          <cell r="AE702">
            <v>300</v>
          </cell>
          <cell r="AF702">
            <v>301</v>
          </cell>
          <cell r="AG702"/>
          <cell r="AH702">
            <v>301</v>
          </cell>
          <cell r="AI702"/>
          <cell r="AJ702"/>
          <cell r="AK702"/>
          <cell r="AL702"/>
          <cell r="AM702"/>
        </row>
        <row r="703">
          <cell r="I703" t="str">
            <v>IXL</v>
          </cell>
          <cell r="J703"/>
          <cell r="K703"/>
          <cell r="L703"/>
          <cell r="M703"/>
          <cell r="N703">
            <v>9106</v>
          </cell>
          <cell r="O703">
            <v>0</v>
          </cell>
          <cell r="P703">
            <v>1236493</v>
          </cell>
          <cell r="Q703">
            <v>1236493</v>
          </cell>
          <cell r="R703"/>
          <cell r="S703">
            <v>1236493</v>
          </cell>
          <cell r="T703">
            <v>0</v>
          </cell>
          <cell r="U703">
            <v>2628</v>
          </cell>
          <cell r="V703">
            <v>2628</v>
          </cell>
          <cell r="W703"/>
          <cell r="X703">
            <v>2628</v>
          </cell>
          <cell r="Y703"/>
          <cell r="Z703"/>
          <cell r="AA703"/>
          <cell r="AB703"/>
          <cell r="AC703">
            <v>8406</v>
          </cell>
          <cell r="AD703">
            <v>0</v>
          </cell>
          <cell r="AE703">
            <v>1009173</v>
          </cell>
          <cell r="AF703">
            <v>1009173</v>
          </cell>
          <cell r="AG703"/>
          <cell r="AH703">
            <v>1009173</v>
          </cell>
          <cell r="AI703">
            <v>0</v>
          </cell>
          <cell r="AJ703">
            <v>2936</v>
          </cell>
          <cell r="AK703">
            <v>2936</v>
          </cell>
          <cell r="AL703"/>
          <cell r="AM703">
            <v>2936</v>
          </cell>
        </row>
        <row r="704">
          <cell r="I704" t="str">
            <v>LKO</v>
          </cell>
          <cell r="J704">
            <v>39516</v>
          </cell>
          <cell r="K704"/>
          <cell r="L704">
            <v>39516</v>
          </cell>
          <cell r="M704">
            <v>2408</v>
          </cell>
          <cell r="N704">
            <v>41924</v>
          </cell>
          <cell r="O704">
            <v>864720</v>
          </cell>
          <cell r="P704">
            <v>3812620</v>
          </cell>
          <cell r="Q704">
            <v>4677340</v>
          </cell>
          <cell r="R704">
            <v>4664</v>
          </cell>
          <cell r="S704">
            <v>4682004</v>
          </cell>
          <cell r="T704">
            <v>3401</v>
          </cell>
          <cell r="U704">
            <v>12383</v>
          </cell>
          <cell r="V704">
            <v>15784</v>
          </cell>
          <cell r="W704">
            <v>262</v>
          </cell>
          <cell r="X704">
            <v>16046</v>
          </cell>
          <cell r="Y704">
            <v>30028</v>
          </cell>
          <cell r="Z704"/>
          <cell r="AA704">
            <v>30028</v>
          </cell>
          <cell r="AB704">
            <v>2797</v>
          </cell>
          <cell r="AC704">
            <v>32825</v>
          </cell>
          <cell r="AD704">
            <v>529113</v>
          </cell>
          <cell r="AE704">
            <v>2745560</v>
          </cell>
          <cell r="AF704">
            <v>3274673</v>
          </cell>
          <cell r="AG704">
            <v>12857</v>
          </cell>
          <cell r="AH704">
            <v>3287530</v>
          </cell>
          <cell r="AI704">
            <v>2130</v>
          </cell>
          <cell r="AJ704">
            <v>11677</v>
          </cell>
          <cell r="AK704">
            <v>13807</v>
          </cell>
          <cell r="AL704">
            <v>452</v>
          </cell>
          <cell r="AM704">
            <v>14259</v>
          </cell>
        </row>
        <row r="705">
          <cell r="I705" t="str">
            <v>LUH</v>
          </cell>
          <cell r="J705"/>
          <cell r="K705"/>
          <cell r="L705"/>
          <cell r="M705"/>
          <cell r="N705">
            <v>60</v>
          </cell>
          <cell r="O705">
            <v>0</v>
          </cell>
          <cell r="P705">
            <v>156</v>
          </cell>
          <cell r="Q705">
            <v>156</v>
          </cell>
          <cell r="R705"/>
          <cell r="S705">
            <v>156</v>
          </cell>
          <cell r="T705">
            <v>0</v>
          </cell>
          <cell r="U705">
            <v>0</v>
          </cell>
          <cell r="V705">
            <v>0</v>
          </cell>
          <cell r="W705"/>
          <cell r="X705">
            <v>0</v>
          </cell>
          <cell r="Y705"/>
          <cell r="Z705"/>
          <cell r="AA705"/>
          <cell r="AB705"/>
          <cell r="AC705">
            <v>150</v>
          </cell>
          <cell r="AD705">
            <v>0</v>
          </cell>
          <cell r="AE705">
            <v>2637</v>
          </cell>
          <cell r="AF705">
            <v>2637</v>
          </cell>
          <cell r="AG705"/>
          <cell r="AH705">
            <v>2637</v>
          </cell>
          <cell r="AI705">
            <v>0</v>
          </cell>
          <cell r="AJ705">
            <v>0</v>
          </cell>
          <cell r="AK705">
            <v>0</v>
          </cell>
          <cell r="AL705"/>
          <cell r="AM705">
            <v>0</v>
          </cell>
        </row>
        <row r="706">
          <cell r="I706" t="str">
            <v>MAA</v>
          </cell>
          <cell r="J706">
            <v>126321</v>
          </cell>
          <cell r="K706"/>
          <cell r="L706">
            <v>126321</v>
          </cell>
          <cell r="M706">
            <v>3246</v>
          </cell>
          <cell r="N706">
            <v>129567</v>
          </cell>
          <cell r="O706">
            <v>4220984</v>
          </cell>
          <cell r="P706">
            <v>12310780</v>
          </cell>
          <cell r="Q706">
            <v>16531764</v>
          </cell>
          <cell r="R706">
            <v>5222</v>
          </cell>
          <cell r="S706">
            <v>16536986</v>
          </cell>
          <cell r="T706">
            <v>260443</v>
          </cell>
          <cell r="U706">
            <v>84353</v>
          </cell>
          <cell r="V706">
            <v>344796</v>
          </cell>
          <cell r="W706">
            <v>836</v>
          </cell>
          <cell r="X706">
            <v>345632</v>
          </cell>
          <cell r="Y706">
            <v>92923</v>
          </cell>
          <cell r="Z706"/>
          <cell r="AA706">
            <v>92923</v>
          </cell>
          <cell r="AB706">
            <v>5581</v>
          </cell>
          <cell r="AC706">
            <v>98504</v>
          </cell>
          <cell r="AD706">
            <v>1270356</v>
          </cell>
          <cell r="AE706">
            <v>7762579</v>
          </cell>
          <cell r="AF706">
            <v>9032935</v>
          </cell>
          <cell r="AG706">
            <v>27119</v>
          </cell>
          <cell r="AH706">
            <v>9060054</v>
          </cell>
          <cell r="AI706">
            <v>283293</v>
          </cell>
          <cell r="AJ706">
            <v>77172</v>
          </cell>
          <cell r="AK706">
            <v>360465</v>
          </cell>
          <cell r="AL706">
            <v>1060</v>
          </cell>
          <cell r="AM706">
            <v>361525</v>
          </cell>
        </row>
        <row r="707">
          <cell r="I707" t="str">
            <v>IXM</v>
          </cell>
          <cell r="J707"/>
          <cell r="K707"/>
          <cell r="L707"/>
          <cell r="M707"/>
          <cell r="N707">
            <v>10414</v>
          </cell>
          <cell r="O707">
            <v>173713</v>
          </cell>
          <cell r="P707">
            <v>841495</v>
          </cell>
          <cell r="Q707">
            <v>1015208</v>
          </cell>
          <cell r="R707"/>
          <cell r="S707">
            <v>1015208</v>
          </cell>
          <cell r="T707">
            <v>1007</v>
          </cell>
          <cell r="U707">
            <v>1858</v>
          </cell>
          <cell r="V707">
            <v>2865</v>
          </cell>
          <cell r="W707"/>
          <cell r="X707">
            <v>2865</v>
          </cell>
          <cell r="Y707"/>
          <cell r="Z707"/>
          <cell r="AA707"/>
          <cell r="AB707"/>
          <cell r="AC707">
            <v>7345</v>
          </cell>
          <cell r="AD707">
            <v>55633</v>
          </cell>
          <cell r="AE707">
            <v>669172</v>
          </cell>
          <cell r="AF707">
            <v>724805</v>
          </cell>
          <cell r="AG707"/>
          <cell r="AH707">
            <v>724805</v>
          </cell>
          <cell r="AI707">
            <v>248</v>
          </cell>
          <cell r="AJ707">
            <v>1671</v>
          </cell>
          <cell r="AK707">
            <v>1919</v>
          </cell>
          <cell r="AL707"/>
          <cell r="AM707">
            <v>1919</v>
          </cell>
        </row>
        <row r="708">
          <cell r="I708" t="str">
            <v>SDW</v>
          </cell>
          <cell r="J708"/>
          <cell r="K708"/>
          <cell r="L708"/>
          <cell r="M708"/>
          <cell r="N708">
            <v>694</v>
          </cell>
          <cell r="O708"/>
          <cell r="P708">
            <v>32452</v>
          </cell>
          <cell r="Q708">
            <v>32452</v>
          </cell>
          <cell r="R708"/>
          <cell r="S708">
            <v>32452</v>
          </cell>
          <cell r="T708"/>
          <cell r="U708"/>
          <cell r="V708"/>
          <cell r="W708"/>
          <cell r="X708"/>
          <cell r="Y708"/>
          <cell r="Z708"/>
          <cell r="AA708"/>
          <cell r="AB708"/>
          <cell r="AC708">
            <v>180</v>
          </cell>
          <cell r="AD708"/>
          <cell r="AE708">
            <v>9924</v>
          </cell>
          <cell r="AF708">
            <v>9924</v>
          </cell>
          <cell r="AG708"/>
          <cell r="AH708">
            <v>9924</v>
          </cell>
          <cell r="AI708"/>
          <cell r="AJ708"/>
          <cell r="AK708"/>
          <cell r="AL708"/>
          <cell r="AM708"/>
        </row>
        <row r="709">
          <cell r="I709" t="str">
            <v>IXE</v>
          </cell>
          <cell r="J709">
            <v>13846</v>
          </cell>
          <cell r="K709"/>
          <cell r="L709">
            <v>13846</v>
          </cell>
          <cell r="M709">
            <v>1090</v>
          </cell>
          <cell r="N709">
            <v>14936</v>
          </cell>
          <cell r="O709">
            <v>495834</v>
          </cell>
          <cell r="P709">
            <v>1210999</v>
          </cell>
          <cell r="Q709">
            <v>1706833</v>
          </cell>
          <cell r="R709">
            <v>2980</v>
          </cell>
          <cell r="S709">
            <v>1709813</v>
          </cell>
          <cell r="T709">
            <v>1860</v>
          </cell>
          <cell r="U709">
            <v>2344</v>
          </cell>
          <cell r="V709">
            <v>4204</v>
          </cell>
          <cell r="W709">
            <v>0</v>
          </cell>
          <cell r="X709">
            <v>4204</v>
          </cell>
          <cell r="Y709">
            <v>10234</v>
          </cell>
          <cell r="Z709"/>
          <cell r="AA709">
            <v>10234</v>
          </cell>
          <cell r="AB709">
            <v>1442</v>
          </cell>
          <cell r="AC709">
            <v>11676</v>
          </cell>
          <cell r="AD709">
            <v>227426</v>
          </cell>
          <cell r="AE709">
            <v>751200</v>
          </cell>
          <cell r="AF709">
            <v>978626</v>
          </cell>
          <cell r="AG709">
            <v>1563</v>
          </cell>
          <cell r="AH709">
            <v>980189</v>
          </cell>
          <cell r="AI709">
            <v>843</v>
          </cell>
          <cell r="AJ709">
            <v>2383</v>
          </cell>
          <cell r="AK709">
            <v>3226</v>
          </cell>
          <cell r="AL709">
            <v>0</v>
          </cell>
          <cell r="AM709">
            <v>3226</v>
          </cell>
        </row>
        <row r="710">
          <cell r="I710" t="str">
            <v>BOM</v>
          </cell>
          <cell r="J710">
            <v>265205</v>
          </cell>
          <cell r="K710"/>
          <cell r="L710">
            <v>265205</v>
          </cell>
          <cell r="M710">
            <v>11847</v>
          </cell>
          <cell r="N710">
            <v>277052</v>
          </cell>
          <cell r="O710">
            <v>9139344</v>
          </cell>
          <cell r="P710">
            <v>29192762</v>
          </cell>
          <cell r="Q710">
            <v>38332106</v>
          </cell>
          <cell r="R710">
            <v>0</v>
          </cell>
          <cell r="S710">
            <v>38332106</v>
          </cell>
          <cell r="T710">
            <v>539150</v>
          </cell>
          <cell r="U710">
            <v>232915</v>
          </cell>
          <cell r="V710">
            <v>772065</v>
          </cell>
          <cell r="W710">
            <v>3020</v>
          </cell>
          <cell r="X710">
            <v>775085</v>
          </cell>
          <cell r="Y710">
            <v>181148</v>
          </cell>
          <cell r="Z710"/>
          <cell r="AA710">
            <v>181148</v>
          </cell>
          <cell r="AB710">
            <v>11223</v>
          </cell>
          <cell r="AC710">
            <v>192371</v>
          </cell>
          <cell r="AD710">
            <v>2428077</v>
          </cell>
          <cell r="AE710">
            <v>17358445</v>
          </cell>
          <cell r="AF710">
            <v>19786522</v>
          </cell>
          <cell r="AG710">
            <v>0</v>
          </cell>
          <cell r="AH710">
            <v>19786522</v>
          </cell>
          <cell r="AI710">
            <v>561688</v>
          </cell>
          <cell r="AJ710">
            <v>213259</v>
          </cell>
          <cell r="AK710">
            <v>774947</v>
          </cell>
          <cell r="AL710">
            <v>1987</v>
          </cell>
          <cell r="AM710">
            <v>776934</v>
          </cell>
        </row>
        <row r="711">
          <cell r="I711" t="str">
            <v>MYQ</v>
          </cell>
          <cell r="J711"/>
          <cell r="K711"/>
          <cell r="L711"/>
          <cell r="M711"/>
          <cell r="N711">
            <v>4478</v>
          </cell>
          <cell r="O711"/>
          <cell r="P711">
            <v>180117</v>
          </cell>
          <cell r="Q711">
            <v>180117</v>
          </cell>
          <cell r="R711"/>
          <cell r="S711">
            <v>180117</v>
          </cell>
          <cell r="T711"/>
          <cell r="U711"/>
          <cell r="V711"/>
          <cell r="W711"/>
          <cell r="X711"/>
          <cell r="Y711"/>
          <cell r="Z711"/>
          <cell r="AA711"/>
          <cell r="AB711"/>
          <cell r="AC711">
            <v>40879</v>
          </cell>
          <cell r="AD711"/>
          <cell r="AE711">
            <v>116353</v>
          </cell>
          <cell r="AF711">
            <v>116353</v>
          </cell>
          <cell r="AG711"/>
          <cell r="AH711">
            <v>116353</v>
          </cell>
          <cell r="AI711"/>
          <cell r="AJ711"/>
          <cell r="AK711"/>
          <cell r="AL711"/>
          <cell r="AM711"/>
        </row>
        <row r="712">
          <cell r="I712" t="str">
            <v>NAG</v>
          </cell>
          <cell r="J712">
            <v>18593</v>
          </cell>
          <cell r="K712"/>
          <cell r="L712">
            <v>18593</v>
          </cell>
          <cell r="M712">
            <v>3136</v>
          </cell>
          <cell r="N712">
            <v>21729</v>
          </cell>
          <cell r="O712">
            <v>53517</v>
          </cell>
          <cell r="P712">
            <v>2213802</v>
          </cell>
          <cell r="Q712">
            <v>2267319</v>
          </cell>
          <cell r="R712">
            <v>303</v>
          </cell>
          <cell r="S712">
            <v>2267622</v>
          </cell>
          <cell r="T712">
            <v>228</v>
          </cell>
          <cell r="U712">
            <v>8538</v>
          </cell>
          <cell r="V712">
            <v>8766</v>
          </cell>
          <cell r="W712">
            <v>1566</v>
          </cell>
          <cell r="X712">
            <v>10332</v>
          </cell>
          <cell r="Y712">
            <v>14160</v>
          </cell>
          <cell r="Z712"/>
          <cell r="AA712">
            <v>14160</v>
          </cell>
          <cell r="AB712">
            <v>3315</v>
          </cell>
          <cell r="AC712">
            <v>17475</v>
          </cell>
          <cell r="AD712">
            <v>3087</v>
          </cell>
          <cell r="AE712">
            <v>1555354</v>
          </cell>
          <cell r="AF712">
            <v>1558441</v>
          </cell>
          <cell r="AG712">
            <v>123</v>
          </cell>
          <cell r="AH712">
            <v>1558564</v>
          </cell>
          <cell r="AI712">
            <v>328</v>
          </cell>
          <cell r="AJ712">
            <v>8174</v>
          </cell>
          <cell r="AK712">
            <v>8502</v>
          </cell>
          <cell r="AL712">
            <v>591</v>
          </cell>
          <cell r="AM712">
            <v>9093</v>
          </cell>
        </row>
        <row r="713">
          <cell r="I713" t="str">
            <v>NDC</v>
          </cell>
          <cell r="J713"/>
          <cell r="K713"/>
          <cell r="L713"/>
          <cell r="M713"/>
          <cell r="N713">
            <v>148</v>
          </cell>
          <cell r="O713">
            <v>0</v>
          </cell>
          <cell r="P713">
            <v>5038</v>
          </cell>
          <cell r="Q713">
            <v>5038</v>
          </cell>
          <cell r="R713"/>
          <cell r="S713">
            <v>5038</v>
          </cell>
          <cell r="T713">
            <v>0</v>
          </cell>
          <cell r="U713">
            <v>0</v>
          </cell>
          <cell r="V713">
            <v>0</v>
          </cell>
          <cell r="W713"/>
          <cell r="X713">
            <v>0</v>
          </cell>
          <cell r="Y713"/>
          <cell r="Z713"/>
          <cell r="AA713"/>
          <cell r="AB713"/>
          <cell r="AC713">
            <v>558</v>
          </cell>
          <cell r="AD713">
            <v>0</v>
          </cell>
          <cell r="AE713">
            <v>29609</v>
          </cell>
          <cell r="AF713">
            <v>29609</v>
          </cell>
          <cell r="AG713"/>
          <cell r="AH713">
            <v>29609</v>
          </cell>
          <cell r="AI713">
            <v>0</v>
          </cell>
          <cell r="AJ713">
            <v>0</v>
          </cell>
          <cell r="AK713">
            <v>0</v>
          </cell>
          <cell r="AL713"/>
          <cell r="AM713">
            <v>0</v>
          </cell>
        </row>
        <row r="714">
          <cell r="I714" t="str">
            <v>ISK</v>
          </cell>
          <cell r="J714"/>
          <cell r="K714"/>
          <cell r="L714"/>
          <cell r="M714"/>
          <cell r="N714">
            <v>1785</v>
          </cell>
          <cell r="O714"/>
          <cell r="P714">
            <v>122388</v>
          </cell>
          <cell r="Q714">
            <v>122388</v>
          </cell>
          <cell r="R714"/>
          <cell r="S714">
            <v>122388</v>
          </cell>
          <cell r="T714">
            <v>0</v>
          </cell>
          <cell r="U714">
            <v>0</v>
          </cell>
          <cell r="V714">
            <v>0</v>
          </cell>
          <cell r="W714"/>
          <cell r="X714">
            <v>0</v>
          </cell>
          <cell r="Y714"/>
          <cell r="Z714"/>
          <cell r="AA714"/>
          <cell r="AB714"/>
          <cell r="AC714">
            <v>3894</v>
          </cell>
          <cell r="AD714"/>
          <cell r="AE714">
            <v>83140</v>
          </cell>
          <cell r="AF714">
            <v>83140</v>
          </cell>
          <cell r="AG714"/>
          <cell r="AH714">
            <v>83140</v>
          </cell>
          <cell r="AI714">
            <v>0</v>
          </cell>
          <cell r="AJ714">
            <v>119</v>
          </cell>
          <cell r="AK714">
            <v>119</v>
          </cell>
          <cell r="AL714"/>
          <cell r="AM714">
            <v>119</v>
          </cell>
        </row>
        <row r="715">
          <cell r="I715" t="str">
            <v>DEL</v>
          </cell>
          <cell r="J715">
            <v>392945</v>
          </cell>
          <cell r="K715">
            <v>15550</v>
          </cell>
          <cell r="L715">
            <v>408495</v>
          </cell>
          <cell r="M715">
            <v>12984</v>
          </cell>
          <cell r="N715">
            <v>421479</v>
          </cell>
          <cell r="O715">
            <v>13672571</v>
          </cell>
          <cell r="P715">
            <v>45817503</v>
          </cell>
          <cell r="Q715">
            <v>59490074</v>
          </cell>
          <cell r="R715">
            <v>0</v>
          </cell>
          <cell r="S715">
            <v>59490074</v>
          </cell>
          <cell r="T715">
            <v>559491</v>
          </cell>
          <cell r="U715">
            <v>339225</v>
          </cell>
          <cell r="V715">
            <v>898716</v>
          </cell>
          <cell r="W715">
            <v>22024</v>
          </cell>
          <cell r="X715">
            <v>920740</v>
          </cell>
          <cell r="Y715">
            <v>289259</v>
          </cell>
          <cell r="Z715">
            <v>25187</v>
          </cell>
          <cell r="AA715">
            <v>314446</v>
          </cell>
          <cell r="AB715">
            <v>12983</v>
          </cell>
          <cell r="AC715">
            <v>327429</v>
          </cell>
          <cell r="AD715">
            <v>5489745</v>
          </cell>
          <cell r="AE715">
            <v>31648270</v>
          </cell>
          <cell r="AF715">
            <v>37138015</v>
          </cell>
          <cell r="AG715">
            <v>1942</v>
          </cell>
          <cell r="AH715">
            <v>37139957</v>
          </cell>
          <cell r="AI715">
            <v>597969</v>
          </cell>
          <cell r="AJ715">
            <v>328309</v>
          </cell>
          <cell r="AK715">
            <v>926278</v>
          </cell>
          <cell r="AL715">
            <v>21258</v>
          </cell>
          <cell r="AM715">
            <v>947536</v>
          </cell>
        </row>
        <row r="716">
          <cell r="I716" t="str">
            <v>PGH</v>
          </cell>
          <cell r="J716"/>
          <cell r="K716"/>
          <cell r="L716"/>
          <cell r="M716"/>
          <cell r="N716">
            <v>1854</v>
          </cell>
          <cell r="O716">
            <v>0</v>
          </cell>
          <cell r="P716">
            <v>64007</v>
          </cell>
          <cell r="Q716">
            <v>64007</v>
          </cell>
          <cell r="R716"/>
          <cell r="S716">
            <v>64007</v>
          </cell>
          <cell r="T716">
            <v>0</v>
          </cell>
          <cell r="U716">
            <v>0</v>
          </cell>
          <cell r="V716">
            <v>0</v>
          </cell>
          <cell r="W716"/>
          <cell r="X716">
            <v>0</v>
          </cell>
          <cell r="Y716"/>
          <cell r="Z716"/>
          <cell r="AA716"/>
          <cell r="AB716"/>
          <cell r="AC716">
            <v>916</v>
          </cell>
          <cell r="AD716">
            <v>0</v>
          </cell>
          <cell r="AE716">
            <v>14949</v>
          </cell>
          <cell r="AF716">
            <v>14949</v>
          </cell>
          <cell r="AG716"/>
          <cell r="AH716">
            <v>14949</v>
          </cell>
          <cell r="AI716">
            <v>0</v>
          </cell>
          <cell r="AJ716">
            <v>0</v>
          </cell>
          <cell r="AK716">
            <v>0</v>
          </cell>
          <cell r="AL716"/>
          <cell r="AM716">
            <v>0</v>
          </cell>
        </row>
        <row r="717">
          <cell r="I717" t="str">
            <v>IXT</v>
          </cell>
          <cell r="J717"/>
          <cell r="K717"/>
          <cell r="L717"/>
          <cell r="M717"/>
          <cell r="N717">
            <v>791</v>
          </cell>
          <cell r="O717"/>
          <cell r="P717">
            <v>10009</v>
          </cell>
          <cell r="Q717">
            <v>10009</v>
          </cell>
          <cell r="R717"/>
          <cell r="S717">
            <v>10009</v>
          </cell>
          <cell r="T717"/>
          <cell r="U717"/>
          <cell r="V717"/>
          <cell r="W717"/>
          <cell r="X717"/>
          <cell r="Y717"/>
          <cell r="Z717"/>
          <cell r="AA717"/>
          <cell r="AB717"/>
          <cell r="AC717">
            <v>364</v>
          </cell>
          <cell r="AD717"/>
          <cell r="AE717">
            <v>3924</v>
          </cell>
          <cell r="AF717">
            <v>3924</v>
          </cell>
          <cell r="AG717"/>
          <cell r="AH717">
            <v>3924</v>
          </cell>
          <cell r="AI717"/>
          <cell r="AJ717"/>
          <cell r="AK717"/>
          <cell r="AL717"/>
          <cell r="AM717"/>
        </row>
        <row r="718">
          <cell r="I718" t="str">
            <v>IXP</v>
          </cell>
          <cell r="J718"/>
          <cell r="K718"/>
          <cell r="L718"/>
          <cell r="M718"/>
          <cell r="N718">
            <v>64</v>
          </cell>
          <cell r="O718"/>
          <cell r="P718">
            <v>1421</v>
          </cell>
          <cell r="Q718">
            <v>1421</v>
          </cell>
          <cell r="R718"/>
          <cell r="S718">
            <v>1421</v>
          </cell>
          <cell r="T718"/>
          <cell r="U718"/>
          <cell r="V718"/>
          <cell r="W718"/>
          <cell r="X718"/>
          <cell r="Y718"/>
          <cell r="Z718"/>
          <cell r="AA718"/>
          <cell r="AB718"/>
          <cell r="AC718">
            <v>256</v>
          </cell>
          <cell r="AD718"/>
          <cell r="AE718">
            <v>11519</v>
          </cell>
          <cell r="AF718">
            <v>11519</v>
          </cell>
          <cell r="AG718"/>
          <cell r="AH718">
            <v>11519</v>
          </cell>
          <cell r="AI718"/>
          <cell r="AJ718"/>
          <cell r="AK718"/>
          <cell r="AL718"/>
          <cell r="AM718"/>
        </row>
        <row r="719">
          <cell r="I719" t="str">
            <v>PAT</v>
          </cell>
          <cell r="J719"/>
          <cell r="K719"/>
          <cell r="L719"/>
          <cell r="M719"/>
          <cell r="N719">
            <v>27345</v>
          </cell>
          <cell r="O719"/>
          <cell r="P719">
            <v>3557028</v>
          </cell>
          <cell r="Q719">
            <v>3557028</v>
          </cell>
          <cell r="R719"/>
          <cell r="S719">
            <v>3557028</v>
          </cell>
          <cell r="T719">
            <v>0</v>
          </cell>
          <cell r="U719">
            <v>12559</v>
          </cell>
          <cell r="V719">
            <v>12559</v>
          </cell>
          <cell r="W719"/>
          <cell r="X719">
            <v>12559</v>
          </cell>
          <cell r="Y719"/>
          <cell r="Z719"/>
          <cell r="AA719"/>
          <cell r="AB719"/>
          <cell r="AC719">
            <v>27200</v>
          </cell>
          <cell r="AD719"/>
          <cell r="AE719">
            <v>440818</v>
          </cell>
          <cell r="AF719">
            <v>440818</v>
          </cell>
          <cell r="AG719"/>
          <cell r="AH719">
            <v>440818</v>
          </cell>
          <cell r="AI719">
            <v>0</v>
          </cell>
          <cell r="AJ719">
            <v>12946</v>
          </cell>
          <cell r="AK719">
            <v>12946</v>
          </cell>
          <cell r="AL719"/>
          <cell r="AM719">
            <v>12946</v>
          </cell>
        </row>
        <row r="720">
          <cell r="I720" t="str">
            <v>NNS</v>
          </cell>
          <cell r="J720"/>
          <cell r="K720"/>
          <cell r="L720"/>
          <cell r="M720"/>
          <cell r="N720">
            <v>198</v>
          </cell>
          <cell r="O720"/>
          <cell r="P720">
            <v>491</v>
          </cell>
          <cell r="Q720">
            <v>491</v>
          </cell>
          <cell r="R720"/>
          <cell r="S720">
            <v>491</v>
          </cell>
          <cell r="T720"/>
          <cell r="U720"/>
          <cell r="V720"/>
          <cell r="W720"/>
          <cell r="X720"/>
          <cell r="Y720"/>
          <cell r="Z720"/>
          <cell r="AA720"/>
          <cell r="AB720"/>
          <cell r="AC720">
            <v>144</v>
          </cell>
          <cell r="AD720"/>
          <cell r="AE720">
            <v>389</v>
          </cell>
          <cell r="AF720">
            <v>389</v>
          </cell>
          <cell r="AG720"/>
          <cell r="AH720">
            <v>389</v>
          </cell>
          <cell r="AI720"/>
          <cell r="AJ720"/>
          <cell r="AK720"/>
          <cell r="AL720"/>
          <cell r="AM720"/>
        </row>
        <row r="721">
          <cell r="I721" t="str">
            <v>PBD</v>
          </cell>
          <cell r="J721"/>
          <cell r="K721"/>
          <cell r="L721"/>
          <cell r="M721"/>
          <cell r="N721">
            <v>532</v>
          </cell>
          <cell r="O721">
            <v>0</v>
          </cell>
          <cell r="P721">
            <v>19733</v>
          </cell>
          <cell r="Q721">
            <v>19733</v>
          </cell>
          <cell r="R721"/>
          <cell r="S721">
            <v>19733</v>
          </cell>
          <cell r="T721">
            <v>0</v>
          </cell>
          <cell r="U721">
            <v>0</v>
          </cell>
          <cell r="V721">
            <v>0</v>
          </cell>
          <cell r="W721"/>
          <cell r="X721">
            <v>0</v>
          </cell>
          <cell r="Y721"/>
          <cell r="Z721"/>
          <cell r="AA721"/>
          <cell r="AB721"/>
          <cell r="AC721">
            <v>705</v>
          </cell>
          <cell r="AD721">
            <v>0</v>
          </cell>
          <cell r="AE721">
            <v>22158</v>
          </cell>
          <cell r="AF721">
            <v>22158</v>
          </cell>
          <cell r="AG721"/>
          <cell r="AH721">
            <v>22158</v>
          </cell>
          <cell r="AI721">
            <v>0</v>
          </cell>
          <cell r="AJ721">
            <v>0</v>
          </cell>
          <cell r="AK721">
            <v>0</v>
          </cell>
          <cell r="AL721"/>
          <cell r="AM721">
            <v>0</v>
          </cell>
        </row>
        <row r="722">
          <cell r="I722" t="str">
            <v>IXZ</v>
          </cell>
          <cell r="J722">
            <v>10277</v>
          </cell>
          <cell r="K722"/>
          <cell r="L722">
            <v>10277</v>
          </cell>
          <cell r="M722">
            <v>0</v>
          </cell>
          <cell r="N722">
            <v>10277</v>
          </cell>
          <cell r="O722">
            <v>0</v>
          </cell>
          <cell r="P722">
            <v>1142444</v>
          </cell>
          <cell r="Q722">
            <v>1142444</v>
          </cell>
          <cell r="R722">
            <v>0</v>
          </cell>
          <cell r="S722">
            <v>1142444</v>
          </cell>
          <cell r="T722">
            <v>0</v>
          </cell>
          <cell r="U722">
            <v>6436</v>
          </cell>
          <cell r="V722">
            <v>6436</v>
          </cell>
          <cell r="W722">
            <v>0</v>
          </cell>
          <cell r="X722">
            <v>6436</v>
          </cell>
          <cell r="Y722">
            <v>7416</v>
          </cell>
          <cell r="Z722"/>
          <cell r="AA722">
            <v>7416</v>
          </cell>
          <cell r="AB722">
            <v>2</v>
          </cell>
          <cell r="AC722">
            <v>7418</v>
          </cell>
          <cell r="AD722">
            <v>0</v>
          </cell>
          <cell r="AE722">
            <v>766131</v>
          </cell>
          <cell r="AF722">
            <v>766131</v>
          </cell>
          <cell r="AG722">
            <v>0</v>
          </cell>
          <cell r="AH722">
            <v>766131</v>
          </cell>
          <cell r="AI722">
            <v>0</v>
          </cell>
          <cell r="AJ722">
            <v>5753</v>
          </cell>
          <cell r="AK722">
            <v>5753</v>
          </cell>
          <cell r="AL722">
            <v>0</v>
          </cell>
          <cell r="AM722">
            <v>5753</v>
          </cell>
        </row>
        <row r="723">
          <cell r="I723" t="str">
            <v>PNQ</v>
          </cell>
          <cell r="J723"/>
          <cell r="K723"/>
          <cell r="L723"/>
          <cell r="M723"/>
          <cell r="N723">
            <v>52574</v>
          </cell>
          <cell r="O723">
            <v>114089</v>
          </cell>
          <cell r="P723">
            <v>6812400</v>
          </cell>
          <cell r="Q723">
            <v>6926489</v>
          </cell>
          <cell r="R723"/>
          <cell r="S723">
            <v>6926489</v>
          </cell>
          <cell r="T723">
            <v>60</v>
          </cell>
          <cell r="U723">
            <v>39547</v>
          </cell>
          <cell r="V723">
            <v>39607</v>
          </cell>
          <cell r="W723"/>
          <cell r="X723">
            <v>39607</v>
          </cell>
          <cell r="Y723"/>
          <cell r="Z723"/>
          <cell r="AA723"/>
          <cell r="AB723"/>
          <cell r="AC723">
            <v>28168</v>
          </cell>
          <cell r="AD723">
            <v>2134</v>
          </cell>
          <cell r="AE723">
            <v>3290128</v>
          </cell>
          <cell r="AF723">
            <v>3292262</v>
          </cell>
          <cell r="AG723"/>
          <cell r="AH723">
            <v>3292262</v>
          </cell>
          <cell r="AI723">
            <v>0</v>
          </cell>
          <cell r="AJ723">
            <v>28407</v>
          </cell>
          <cell r="AK723">
            <v>28407</v>
          </cell>
          <cell r="AL723"/>
          <cell r="AM723">
            <v>28407</v>
          </cell>
        </row>
        <row r="724">
          <cell r="I724" t="str">
            <v>RPR</v>
          </cell>
          <cell r="J724"/>
          <cell r="K724"/>
          <cell r="L724"/>
          <cell r="M724"/>
          <cell r="N724">
            <v>19738</v>
          </cell>
          <cell r="O724"/>
          <cell r="P724">
            <v>2068764</v>
          </cell>
          <cell r="Q724">
            <v>2068764</v>
          </cell>
          <cell r="R724"/>
          <cell r="S724">
            <v>2068764</v>
          </cell>
          <cell r="T724">
            <v>0</v>
          </cell>
          <cell r="U724">
            <v>6059</v>
          </cell>
          <cell r="V724">
            <v>6059</v>
          </cell>
          <cell r="W724"/>
          <cell r="X724">
            <v>6059</v>
          </cell>
          <cell r="Y724"/>
          <cell r="Z724"/>
          <cell r="AA724"/>
          <cell r="AB724"/>
          <cell r="AC724">
            <v>15332</v>
          </cell>
          <cell r="AD724"/>
          <cell r="AE724">
            <v>1467218</v>
          </cell>
          <cell r="AF724">
            <v>1467218</v>
          </cell>
          <cell r="AG724"/>
          <cell r="AH724">
            <v>1467218</v>
          </cell>
          <cell r="AI724">
            <v>0</v>
          </cell>
          <cell r="AJ724">
            <v>6417</v>
          </cell>
          <cell r="AK724">
            <v>6417</v>
          </cell>
          <cell r="AL724"/>
          <cell r="AM724">
            <v>6417</v>
          </cell>
        </row>
        <row r="725">
          <cell r="I725" t="str">
            <v>RJA</v>
          </cell>
          <cell r="J725"/>
          <cell r="K725"/>
          <cell r="L725"/>
          <cell r="M725"/>
          <cell r="N725">
            <v>9077</v>
          </cell>
          <cell r="O725">
            <v>0</v>
          </cell>
          <cell r="P725">
            <v>555386</v>
          </cell>
          <cell r="Q725">
            <v>555386</v>
          </cell>
          <cell r="R725"/>
          <cell r="S725">
            <v>555386</v>
          </cell>
          <cell r="T725">
            <v>0</v>
          </cell>
          <cell r="U725">
            <v>14</v>
          </cell>
          <cell r="V725">
            <v>14</v>
          </cell>
          <cell r="W725"/>
          <cell r="X725">
            <v>14</v>
          </cell>
          <cell r="Y725"/>
          <cell r="Z725"/>
          <cell r="AA725"/>
          <cell r="AB725"/>
          <cell r="AC725">
            <v>7058</v>
          </cell>
          <cell r="AD725">
            <v>0</v>
          </cell>
          <cell r="AE725">
            <v>127438</v>
          </cell>
          <cell r="AF725">
            <v>127438</v>
          </cell>
          <cell r="AG725"/>
          <cell r="AH725">
            <v>127438</v>
          </cell>
          <cell r="AI725">
            <v>0</v>
          </cell>
          <cell r="AJ725">
            <v>6</v>
          </cell>
          <cell r="AK725">
            <v>6</v>
          </cell>
          <cell r="AL725"/>
          <cell r="AM725">
            <v>6</v>
          </cell>
        </row>
        <row r="726">
          <cell r="I726" t="str">
            <v>RAJ</v>
          </cell>
          <cell r="J726"/>
          <cell r="K726"/>
          <cell r="L726"/>
          <cell r="M726"/>
          <cell r="N726">
            <v>7392</v>
          </cell>
          <cell r="O726">
            <v>0</v>
          </cell>
          <cell r="P726">
            <v>709818</v>
          </cell>
          <cell r="Q726">
            <v>709818</v>
          </cell>
          <cell r="R726"/>
          <cell r="S726">
            <v>709818</v>
          </cell>
          <cell r="T726">
            <v>0</v>
          </cell>
          <cell r="U726">
            <v>782</v>
          </cell>
          <cell r="V726">
            <v>782</v>
          </cell>
          <cell r="W726"/>
          <cell r="X726">
            <v>782</v>
          </cell>
          <cell r="Y726"/>
          <cell r="Z726"/>
          <cell r="AA726"/>
          <cell r="AB726"/>
          <cell r="AC726">
            <v>3634</v>
          </cell>
          <cell r="AD726">
            <v>0</v>
          </cell>
          <cell r="AE726">
            <v>365042</v>
          </cell>
          <cell r="AF726">
            <v>365042</v>
          </cell>
          <cell r="AG726"/>
          <cell r="AH726">
            <v>365042</v>
          </cell>
          <cell r="AI726">
            <v>0</v>
          </cell>
          <cell r="AJ726">
            <v>218</v>
          </cell>
          <cell r="AK726">
            <v>218</v>
          </cell>
          <cell r="AL726"/>
          <cell r="AM726">
            <v>218</v>
          </cell>
        </row>
        <row r="727">
          <cell r="I727" t="str">
            <v>IXR</v>
          </cell>
          <cell r="J727"/>
          <cell r="K727"/>
          <cell r="L727"/>
          <cell r="M727"/>
          <cell r="N727">
            <v>17782</v>
          </cell>
          <cell r="O727"/>
          <cell r="P727">
            <v>2231284</v>
          </cell>
          <cell r="Q727">
            <v>2231284</v>
          </cell>
          <cell r="R727"/>
          <cell r="S727">
            <v>2231284</v>
          </cell>
          <cell r="T727">
            <v>0</v>
          </cell>
          <cell r="U727">
            <v>6438</v>
          </cell>
          <cell r="V727">
            <v>6438</v>
          </cell>
          <cell r="W727"/>
          <cell r="X727">
            <v>6438</v>
          </cell>
          <cell r="Y727"/>
          <cell r="Z727"/>
          <cell r="AA727"/>
          <cell r="AB727"/>
          <cell r="AC727">
            <v>14594</v>
          </cell>
          <cell r="AD727"/>
          <cell r="AE727">
            <v>1730425</v>
          </cell>
          <cell r="AF727">
            <v>1730425</v>
          </cell>
          <cell r="AG727"/>
          <cell r="AH727">
            <v>1730425</v>
          </cell>
          <cell r="AI727">
            <v>0</v>
          </cell>
          <cell r="AJ727">
            <v>6210</v>
          </cell>
          <cell r="AK727">
            <v>6210</v>
          </cell>
          <cell r="AL727"/>
          <cell r="AM727">
            <v>6210</v>
          </cell>
        </row>
        <row r="728">
          <cell r="I728" t="str">
            <v>RUP</v>
          </cell>
          <cell r="J728"/>
          <cell r="K728"/>
          <cell r="L728"/>
          <cell r="M728"/>
          <cell r="N728">
            <v>1048</v>
          </cell>
          <cell r="O728"/>
          <cell r="P728">
            <v>34691</v>
          </cell>
          <cell r="Q728">
            <v>34691</v>
          </cell>
          <cell r="R728"/>
          <cell r="S728">
            <v>34691</v>
          </cell>
          <cell r="T728"/>
          <cell r="U728"/>
          <cell r="V728"/>
          <cell r="W728"/>
          <cell r="X728"/>
          <cell r="Y728"/>
          <cell r="Z728"/>
          <cell r="AA728"/>
          <cell r="AB728"/>
          <cell r="AC728">
            <v>524</v>
          </cell>
          <cell r="AD728"/>
          <cell r="AE728">
            <v>19373</v>
          </cell>
          <cell r="AF728">
            <v>19373</v>
          </cell>
          <cell r="AG728"/>
          <cell r="AH728">
            <v>19373</v>
          </cell>
          <cell r="AI728"/>
          <cell r="AJ728"/>
          <cell r="AK728"/>
          <cell r="AL728"/>
          <cell r="AM728"/>
        </row>
        <row r="729">
          <cell r="I729" t="str">
            <v>SXV</v>
          </cell>
          <cell r="J729"/>
          <cell r="K729"/>
          <cell r="L729"/>
          <cell r="M729"/>
          <cell r="N729">
            <v>87</v>
          </cell>
          <cell r="O729"/>
          <cell r="P729">
            <v>260</v>
          </cell>
          <cell r="Q729">
            <v>260</v>
          </cell>
          <cell r="R729"/>
          <cell r="S729">
            <v>260</v>
          </cell>
          <cell r="T729"/>
          <cell r="U729"/>
          <cell r="V729"/>
          <cell r="W729"/>
          <cell r="X729"/>
          <cell r="Y729"/>
          <cell r="Z729"/>
          <cell r="AA729"/>
          <cell r="AB729"/>
          <cell r="AC729">
            <v>300</v>
          </cell>
          <cell r="AD729"/>
          <cell r="AE729">
            <v>11721</v>
          </cell>
          <cell r="AF729">
            <v>11721</v>
          </cell>
          <cell r="AG729"/>
          <cell r="AH729">
            <v>11721</v>
          </cell>
          <cell r="AI729"/>
          <cell r="AJ729"/>
          <cell r="AK729"/>
          <cell r="AL729"/>
          <cell r="AM729"/>
        </row>
        <row r="730">
          <cell r="I730" t="str">
            <v>SHL</v>
          </cell>
          <cell r="J730"/>
          <cell r="K730"/>
          <cell r="L730"/>
          <cell r="M730"/>
          <cell r="N730">
            <v>3046</v>
          </cell>
          <cell r="O730">
            <v>0</v>
          </cell>
          <cell r="P730">
            <v>107021</v>
          </cell>
          <cell r="Q730">
            <v>107021</v>
          </cell>
          <cell r="R730"/>
          <cell r="S730">
            <v>107021</v>
          </cell>
          <cell r="T730">
            <v>0</v>
          </cell>
          <cell r="U730">
            <v>0</v>
          </cell>
          <cell r="V730">
            <v>0</v>
          </cell>
          <cell r="W730"/>
          <cell r="X730">
            <v>0</v>
          </cell>
          <cell r="Y730"/>
          <cell r="Z730"/>
          <cell r="AA730"/>
          <cell r="AB730"/>
          <cell r="AC730">
            <v>1212</v>
          </cell>
          <cell r="AD730">
            <v>0</v>
          </cell>
          <cell r="AE730">
            <v>44791</v>
          </cell>
          <cell r="AF730">
            <v>44791</v>
          </cell>
          <cell r="AG730"/>
          <cell r="AH730">
            <v>44791</v>
          </cell>
          <cell r="AI730">
            <v>0</v>
          </cell>
          <cell r="AJ730">
            <v>0</v>
          </cell>
          <cell r="AK730">
            <v>0</v>
          </cell>
          <cell r="AL730"/>
          <cell r="AM730">
            <v>0</v>
          </cell>
        </row>
        <row r="731">
          <cell r="I731" t="str">
            <v>IXS</v>
          </cell>
          <cell r="J731"/>
          <cell r="K731"/>
          <cell r="L731"/>
          <cell r="M731"/>
          <cell r="N731">
            <v>3715</v>
          </cell>
          <cell r="O731">
            <v>0</v>
          </cell>
          <cell r="P731">
            <v>388039</v>
          </cell>
          <cell r="Q731">
            <v>388039</v>
          </cell>
          <cell r="R731"/>
          <cell r="S731">
            <v>388039</v>
          </cell>
          <cell r="T731">
            <v>0</v>
          </cell>
          <cell r="U731">
            <v>824</v>
          </cell>
          <cell r="V731">
            <v>824</v>
          </cell>
          <cell r="W731"/>
          <cell r="X731">
            <v>824</v>
          </cell>
          <cell r="Y731"/>
          <cell r="Z731"/>
          <cell r="AA731"/>
          <cell r="AB731"/>
          <cell r="AC731">
            <v>3396</v>
          </cell>
          <cell r="AD731">
            <v>0</v>
          </cell>
          <cell r="AE731">
            <v>334100</v>
          </cell>
          <cell r="AF731">
            <v>334100</v>
          </cell>
          <cell r="AG731"/>
          <cell r="AH731">
            <v>334100</v>
          </cell>
          <cell r="AI731">
            <v>0</v>
          </cell>
          <cell r="AJ731">
            <v>793</v>
          </cell>
          <cell r="AK731">
            <v>793</v>
          </cell>
          <cell r="AL731"/>
          <cell r="AM731">
            <v>793</v>
          </cell>
        </row>
        <row r="732">
          <cell r="I732" t="str">
            <v>SSE</v>
          </cell>
          <cell r="J732"/>
          <cell r="K732"/>
          <cell r="L732"/>
          <cell r="M732"/>
          <cell r="N732">
            <v>52</v>
          </cell>
          <cell r="O732"/>
          <cell r="P732">
            <v>143</v>
          </cell>
          <cell r="Q732">
            <v>143</v>
          </cell>
          <cell r="R732"/>
          <cell r="S732">
            <v>143</v>
          </cell>
          <cell r="T732"/>
          <cell r="U732"/>
          <cell r="V732"/>
          <cell r="W732"/>
          <cell r="X732"/>
          <cell r="Y732"/>
          <cell r="Z732"/>
          <cell r="AA732"/>
          <cell r="AB732"/>
          <cell r="AC732">
            <v>16</v>
          </cell>
          <cell r="AD732"/>
          <cell r="AE732">
            <v>23</v>
          </cell>
          <cell r="AF732">
            <v>23</v>
          </cell>
          <cell r="AG732"/>
          <cell r="AH732">
            <v>23</v>
          </cell>
          <cell r="AI732"/>
          <cell r="AJ732"/>
          <cell r="AK732"/>
          <cell r="AL732"/>
          <cell r="AM732"/>
        </row>
        <row r="733">
          <cell r="I733" t="str">
            <v>SXR</v>
          </cell>
          <cell r="J733">
            <v>30061</v>
          </cell>
          <cell r="K733"/>
          <cell r="L733">
            <v>30061</v>
          </cell>
          <cell r="M733">
            <v>254</v>
          </cell>
          <cell r="N733">
            <v>30315</v>
          </cell>
          <cell r="O733">
            <v>12492</v>
          </cell>
          <cell r="P733">
            <v>4261674</v>
          </cell>
          <cell r="Q733">
            <v>4274166</v>
          </cell>
          <cell r="R733">
            <v>0</v>
          </cell>
          <cell r="S733">
            <v>4274166</v>
          </cell>
          <cell r="T733">
            <v>12</v>
          </cell>
          <cell r="U733">
            <v>10114</v>
          </cell>
          <cell r="V733">
            <v>10126</v>
          </cell>
          <cell r="W733">
            <v>0</v>
          </cell>
          <cell r="X733">
            <v>10126</v>
          </cell>
          <cell r="Y733">
            <v>23428</v>
          </cell>
          <cell r="Z733"/>
          <cell r="AA733">
            <v>23428</v>
          </cell>
          <cell r="AB733">
            <v>383</v>
          </cell>
          <cell r="AC733">
            <v>23811</v>
          </cell>
          <cell r="AD733">
            <v>7777</v>
          </cell>
          <cell r="AE733">
            <v>3049785</v>
          </cell>
          <cell r="AF733">
            <v>3057562</v>
          </cell>
          <cell r="AG733">
            <v>0</v>
          </cell>
          <cell r="AH733">
            <v>3057562</v>
          </cell>
          <cell r="AI733">
            <v>0</v>
          </cell>
          <cell r="AJ733">
            <v>9182</v>
          </cell>
          <cell r="AK733">
            <v>9182</v>
          </cell>
          <cell r="AL733">
            <v>0</v>
          </cell>
          <cell r="AM733">
            <v>9182</v>
          </cell>
        </row>
        <row r="734">
          <cell r="I734" t="str">
            <v>STV</v>
          </cell>
          <cell r="J734"/>
          <cell r="K734"/>
          <cell r="L734"/>
          <cell r="M734"/>
          <cell r="N734">
            <v>14589</v>
          </cell>
          <cell r="O734">
            <v>29425</v>
          </cell>
          <cell r="P734">
            <v>1182375</v>
          </cell>
          <cell r="Q734">
            <v>1211800</v>
          </cell>
          <cell r="R734"/>
          <cell r="S734">
            <v>1211800</v>
          </cell>
          <cell r="T734">
            <v>0</v>
          </cell>
          <cell r="U734">
            <v>5165</v>
          </cell>
          <cell r="V734">
            <v>5165</v>
          </cell>
          <cell r="W734"/>
          <cell r="X734">
            <v>5165</v>
          </cell>
          <cell r="Y734"/>
          <cell r="Z734"/>
          <cell r="AA734"/>
          <cell r="AB734"/>
          <cell r="AC734">
            <v>9872</v>
          </cell>
          <cell r="AD734">
            <v>6746</v>
          </cell>
          <cell r="AE734">
            <v>930332</v>
          </cell>
          <cell r="AF734">
            <v>937078</v>
          </cell>
          <cell r="AG734"/>
          <cell r="AH734">
            <v>937078</v>
          </cell>
          <cell r="AI734">
            <v>0</v>
          </cell>
          <cell r="AJ734">
            <v>5735</v>
          </cell>
          <cell r="AK734">
            <v>5735</v>
          </cell>
          <cell r="AL734"/>
          <cell r="AM734">
            <v>5735</v>
          </cell>
        </row>
        <row r="735">
          <cell r="I735" t="str">
            <v>TEZ</v>
          </cell>
          <cell r="J735"/>
          <cell r="K735"/>
          <cell r="L735"/>
          <cell r="M735"/>
          <cell r="N735">
            <v>624</v>
          </cell>
          <cell r="O735">
            <v>0</v>
          </cell>
          <cell r="P735">
            <v>4529</v>
          </cell>
          <cell r="Q735">
            <v>4529</v>
          </cell>
          <cell r="R735"/>
          <cell r="S735">
            <v>4529</v>
          </cell>
          <cell r="T735">
            <v>0</v>
          </cell>
          <cell r="U735">
            <v>0</v>
          </cell>
          <cell r="V735">
            <v>0</v>
          </cell>
          <cell r="W735"/>
          <cell r="X735">
            <v>0</v>
          </cell>
          <cell r="Y735"/>
          <cell r="Z735"/>
          <cell r="AA735"/>
          <cell r="AB735"/>
          <cell r="AC735">
            <v>390</v>
          </cell>
          <cell r="AD735">
            <v>0</v>
          </cell>
          <cell r="AE735">
            <v>4968</v>
          </cell>
          <cell r="AF735">
            <v>4968</v>
          </cell>
          <cell r="AG735"/>
          <cell r="AH735">
            <v>4968</v>
          </cell>
          <cell r="AI735">
            <v>0</v>
          </cell>
          <cell r="AJ735">
            <v>0</v>
          </cell>
          <cell r="AK735">
            <v>0</v>
          </cell>
          <cell r="AL735"/>
          <cell r="AM735">
            <v>0</v>
          </cell>
        </row>
        <row r="736">
          <cell r="I736" t="str">
            <v>TEI</v>
          </cell>
          <cell r="J736"/>
          <cell r="K736"/>
          <cell r="L736"/>
          <cell r="M736"/>
          <cell r="N736">
            <v>826</v>
          </cell>
          <cell r="O736"/>
          <cell r="P736">
            <v>14231</v>
          </cell>
          <cell r="Q736">
            <v>14231</v>
          </cell>
          <cell r="R736"/>
          <cell r="S736">
            <v>14231</v>
          </cell>
          <cell r="T736"/>
          <cell r="U736"/>
          <cell r="V736"/>
          <cell r="W736"/>
          <cell r="X736"/>
          <cell r="Y736"/>
          <cell r="Z736"/>
          <cell r="AA736"/>
          <cell r="AB736"/>
          <cell r="AC736">
            <v>156</v>
          </cell>
          <cell r="AD736"/>
          <cell r="AE736">
            <v>4103</v>
          </cell>
          <cell r="AF736">
            <v>4103</v>
          </cell>
          <cell r="AG736"/>
          <cell r="AH736">
            <v>4103</v>
          </cell>
          <cell r="AI736"/>
          <cell r="AJ736"/>
          <cell r="AK736"/>
          <cell r="AL736"/>
          <cell r="AM736"/>
        </row>
        <row r="737">
          <cell r="I737" t="str">
            <v>TRZ</v>
          </cell>
          <cell r="J737">
            <v>11951</v>
          </cell>
          <cell r="K737"/>
          <cell r="L737">
            <v>11951</v>
          </cell>
          <cell r="M737">
            <v>444</v>
          </cell>
          <cell r="N737">
            <v>12395</v>
          </cell>
          <cell r="O737">
            <v>974657</v>
          </cell>
          <cell r="P737">
            <v>325920</v>
          </cell>
          <cell r="Q737">
            <v>1300577</v>
          </cell>
          <cell r="R737">
            <v>142</v>
          </cell>
          <cell r="S737">
            <v>1300719</v>
          </cell>
          <cell r="T737">
            <v>6446</v>
          </cell>
          <cell r="U737">
            <v>0</v>
          </cell>
          <cell r="V737">
            <v>6446</v>
          </cell>
          <cell r="W737"/>
          <cell r="X737">
            <v>6446</v>
          </cell>
          <cell r="Y737">
            <v>6191</v>
          </cell>
          <cell r="Z737"/>
          <cell r="AA737">
            <v>6191</v>
          </cell>
          <cell r="AB737">
            <v>132</v>
          </cell>
          <cell r="AC737">
            <v>6323</v>
          </cell>
          <cell r="AD737">
            <v>328915</v>
          </cell>
          <cell r="AE737">
            <v>157423</v>
          </cell>
          <cell r="AF737">
            <v>486338</v>
          </cell>
          <cell r="AG737">
            <v>3210</v>
          </cell>
          <cell r="AH737">
            <v>489548</v>
          </cell>
          <cell r="AI737">
            <v>4659</v>
          </cell>
          <cell r="AJ737">
            <v>0</v>
          </cell>
          <cell r="AK737">
            <v>4659</v>
          </cell>
          <cell r="AL737"/>
          <cell r="AM737">
            <v>4659</v>
          </cell>
        </row>
        <row r="738">
          <cell r="I738" t="str">
            <v>TIR</v>
          </cell>
          <cell r="J738">
            <v>10383</v>
          </cell>
          <cell r="K738"/>
          <cell r="L738">
            <v>10383</v>
          </cell>
          <cell r="M738">
            <v>442</v>
          </cell>
          <cell r="N738">
            <v>10825</v>
          </cell>
          <cell r="O738">
            <v>0</v>
          </cell>
          <cell r="P738">
            <v>879400</v>
          </cell>
          <cell r="Q738">
            <v>879400</v>
          </cell>
          <cell r="R738">
            <v>0</v>
          </cell>
          <cell r="S738">
            <v>879400</v>
          </cell>
          <cell r="T738">
            <v>0</v>
          </cell>
          <cell r="U738">
            <v>127</v>
          </cell>
          <cell r="V738">
            <v>127</v>
          </cell>
          <cell r="W738">
            <v>0</v>
          </cell>
          <cell r="X738">
            <v>127</v>
          </cell>
          <cell r="Y738">
            <v>7893</v>
          </cell>
          <cell r="Z738"/>
          <cell r="AA738">
            <v>7893</v>
          </cell>
          <cell r="AB738">
            <v>388</v>
          </cell>
          <cell r="AC738">
            <v>8281</v>
          </cell>
          <cell r="AD738">
            <v>27</v>
          </cell>
          <cell r="AE738">
            <v>607122</v>
          </cell>
          <cell r="AF738">
            <v>607149</v>
          </cell>
          <cell r="AG738">
            <v>0</v>
          </cell>
          <cell r="AH738">
            <v>607149</v>
          </cell>
          <cell r="AI738">
            <v>0</v>
          </cell>
          <cell r="AJ738">
            <v>43</v>
          </cell>
          <cell r="AK738">
            <v>43</v>
          </cell>
          <cell r="AL738">
            <v>0</v>
          </cell>
          <cell r="AM738">
            <v>43</v>
          </cell>
        </row>
        <row r="739">
          <cell r="I739" t="str">
            <v>VDY</v>
          </cell>
          <cell r="J739"/>
          <cell r="K739"/>
          <cell r="L739"/>
          <cell r="M739"/>
          <cell r="N739">
            <v>437</v>
          </cell>
          <cell r="O739"/>
          <cell r="P739">
            <v>9264</v>
          </cell>
          <cell r="Q739">
            <v>9264</v>
          </cell>
          <cell r="R739"/>
          <cell r="S739">
            <v>9264</v>
          </cell>
          <cell r="T739"/>
          <cell r="U739"/>
          <cell r="V739"/>
          <cell r="W739"/>
          <cell r="X739"/>
          <cell r="Y739"/>
          <cell r="Z739"/>
          <cell r="AA739"/>
          <cell r="AB739"/>
          <cell r="AC739">
            <v>498</v>
          </cell>
          <cell r="AD739"/>
          <cell r="AE739">
            <v>16379</v>
          </cell>
          <cell r="AF739">
            <v>16379</v>
          </cell>
          <cell r="AG739"/>
          <cell r="AH739">
            <v>16379</v>
          </cell>
          <cell r="AI739"/>
          <cell r="AJ739"/>
          <cell r="AK739"/>
          <cell r="AL739"/>
          <cell r="AM739"/>
        </row>
        <row r="740">
          <cell r="I740" t="str">
            <v>TRV</v>
          </cell>
          <cell r="J740">
            <v>22618</v>
          </cell>
          <cell r="K740"/>
          <cell r="L740">
            <v>22618</v>
          </cell>
          <cell r="M740">
            <v>553</v>
          </cell>
          <cell r="N740">
            <v>23171</v>
          </cell>
          <cell r="O740">
            <v>1640791</v>
          </cell>
          <cell r="P740">
            <v>1445526</v>
          </cell>
          <cell r="Q740">
            <v>3086317</v>
          </cell>
          <cell r="R740">
            <v>13965</v>
          </cell>
          <cell r="S740">
            <v>3100282</v>
          </cell>
          <cell r="T740">
            <v>14709</v>
          </cell>
          <cell r="U740">
            <v>1737</v>
          </cell>
          <cell r="V740">
            <v>16446</v>
          </cell>
          <cell r="W740">
            <v>0</v>
          </cell>
          <cell r="X740">
            <v>16446</v>
          </cell>
          <cell r="Y740">
            <v>14377</v>
          </cell>
          <cell r="Z740"/>
          <cell r="AA740">
            <v>14377</v>
          </cell>
          <cell r="AB740">
            <v>923</v>
          </cell>
          <cell r="AC740">
            <v>15300</v>
          </cell>
          <cell r="AD740">
            <v>845760</v>
          </cell>
          <cell r="AE740">
            <v>683866</v>
          </cell>
          <cell r="AF740">
            <v>1529626</v>
          </cell>
          <cell r="AG740">
            <v>6764</v>
          </cell>
          <cell r="AH740">
            <v>1536390</v>
          </cell>
          <cell r="AI740">
            <v>14514</v>
          </cell>
          <cell r="AJ740">
            <v>1616</v>
          </cell>
          <cell r="AK740">
            <v>16130</v>
          </cell>
          <cell r="AL740">
            <v>0</v>
          </cell>
          <cell r="AM740">
            <v>16130</v>
          </cell>
        </row>
        <row r="741">
          <cell r="I741" t="str">
            <v>TCR</v>
          </cell>
          <cell r="J741"/>
          <cell r="K741"/>
          <cell r="L741"/>
          <cell r="M741"/>
          <cell r="N741">
            <v>3046</v>
          </cell>
          <cell r="O741">
            <v>0</v>
          </cell>
          <cell r="P741">
            <v>191179</v>
          </cell>
          <cell r="Q741">
            <v>191179</v>
          </cell>
          <cell r="R741"/>
          <cell r="S741">
            <v>191179</v>
          </cell>
          <cell r="T741">
            <v>0</v>
          </cell>
          <cell r="U741">
            <v>0</v>
          </cell>
          <cell r="V741">
            <v>0</v>
          </cell>
          <cell r="W741"/>
          <cell r="X741">
            <v>0</v>
          </cell>
          <cell r="Y741"/>
          <cell r="Z741"/>
          <cell r="AA741"/>
          <cell r="AB741"/>
          <cell r="AC741">
            <v>2374</v>
          </cell>
          <cell r="AD741">
            <v>0</v>
          </cell>
          <cell r="AE741">
            <v>140463</v>
          </cell>
          <cell r="AF741">
            <v>140463</v>
          </cell>
          <cell r="AG741"/>
          <cell r="AH741">
            <v>140463</v>
          </cell>
          <cell r="AI741">
            <v>0</v>
          </cell>
          <cell r="AJ741">
            <v>0</v>
          </cell>
          <cell r="AK741">
            <v>0</v>
          </cell>
          <cell r="AL741"/>
          <cell r="AM741">
            <v>0</v>
          </cell>
        </row>
        <row r="742">
          <cell r="I742" t="str">
            <v>UDR</v>
          </cell>
          <cell r="J742"/>
          <cell r="K742"/>
          <cell r="L742"/>
          <cell r="M742"/>
          <cell r="N742">
            <v>9807</v>
          </cell>
          <cell r="O742">
            <v>84</v>
          </cell>
          <cell r="P742">
            <v>1198734</v>
          </cell>
          <cell r="Q742">
            <v>1198818</v>
          </cell>
          <cell r="R742"/>
          <cell r="S742">
            <v>1198818</v>
          </cell>
          <cell r="T742">
            <v>0</v>
          </cell>
          <cell r="U742">
            <v>362</v>
          </cell>
          <cell r="V742">
            <v>362</v>
          </cell>
          <cell r="W742"/>
          <cell r="X742">
            <v>362</v>
          </cell>
          <cell r="Y742"/>
          <cell r="Z742"/>
          <cell r="AA742"/>
          <cell r="AB742"/>
          <cell r="AC742">
            <v>7533</v>
          </cell>
          <cell r="AD742">
            <v>12</v>
          </cell>
          <cell r="AE742">
            <v>837326</v>
          </cell>
          <cell r="AF742">
            <v>837338</v>
          </cell>
          <cell r="AG742"/>
          <cell r="AH742">
            <v>837338</v>
          </cell>
          <cell r="AI742">
            <v>0</v>
          </cell>
          <cell r="AJ742">
            <v>79</v>
          </cell>
          <cell r="AK742">
            <v>79</v>
          </cell>
          <cell r="AL742"/>
          <cell r="AM742">
            <v>79</v>
          </cell>
        </row>
        <row r="743">
          <cell r="I743" t="str">
            <v>BDQ</v>
          </cell>
          <cell r="J743"/>
          <cell r="K743"/>
          <cell r="L743"/>
          <cell r="M743"/>
          <cell r="N743">
            <v>7557</v>
          </cell>
          <cell r="O743"/>
          <cell r="P743">
            <v>1009192</v>
          </cell>
          <cell r="Q743">
            <v>1009192</v>
          </cell>
          <cell r="R743"/>
          <cell r="S743">
            <v>1009192</v>
          </cell>
          <cell r="T743">
            <v>0</v>
          </cell>
          <cell r="U743">
            <v>2023</v>
          </cell>
          <cell r="V743">
            <v>2023</v>
          </cell>
          <cell r="W743"/>
          <cell r="X743">
            <v>2023</v>
          </cell>
          <cell r="Y743"/>
          <cell r="Z743"/>
          <cell r="AA743"/>
          <cell r="AB743"/>
          <cell r="AC743">
            <v>4385</v>
          </cell>
          <cell r="AD743"/>
          <cell r="AE743">
            <v>516126</v>
          </cell>
          <cell r="AF743">
            <v>516126</v>
          </cell>
          <cell r="AG743"/>
          <cell r="AH743">
            <v>516126</v>
          </cell>
          <cell r="AI743">
            <v>0</v>
          </cell>
          <cell r="AJ743">
            <v>2323</v>
          </cell>
          <cell r="AK743">
            <v>2323</v>
          </cell>
          <cell r="AL743"/>
          <cell r="AM743">
            <v>2323</v>
          </cell>
        </row>
        <row r="744">
          <cell r="I744" t="str">
            <v>VNS</v>
          </cell>
          <cell r="J744">
            <v>18660</v>
          </cell>
          <cell r="K744"/>
          <cell r="L744">
            <v>18660</v>
          </cell>
          <cell r="M744">
            <v>608</v>
          </cell>
          <cell r="N744">
            <v>19268</v>
          </cell>
          <cell r="O744">
            <v>102450</v>
          </cell>
          <cell r="P744">
            <v>2232544</v>
          </cell>
          <cell r="Q744">
            <v>2334994</v>
          </cell>
          <cell r="R744">
            <v>118</v>
          </cell>
          <cell r="S744">
            <v>2335112</v>
          </cell>
          <cell r="T744">
            <v>548</v>
          </cell>
          <cell r="U744">
            <v>4338</v>
          </cell>
          <cell r="V744">
            <v>4886</v>
          </cell>
          <cell r="W744">
            <v>0</v>
          </cell>
          <cell r="X744">
            <v>4886</v>
          </cell>
          <cell r="Y744">
            <v>17045</v>
          </cell>
          <cell r="Z744"/>
          <cell r="AA744">
            <v>17045</v>
          </cell>
          <cell r="AB744">
            <v>1156</v>
          </cell>
          <cell r="AC744">
            <v>18201</v>
          </cell>
          <cell r="AD744">
            <v>40812</v>
          </cell>
          <cell r="AE744">
            <v>1665073</v>
          </cell>
          <cell r="AF744">
            <v>1705885</v>
          </cell>
          <cell r="AG744">
            <v>440</v>
          </cell>
          <cell r="AH744">
            <v>1706325</v>
          </cell>
          <cell r="AI744">
            <v>87</v>
          </cell>
          <cell r="AJ744">
            <v>4088</v>
          </cell>
          <cell r="AK744">
            <v>4175</v>
          </cell>
          <cell r="AL744">
            <v>0</v>
          </cell>
          <cell r="AM744">
            <v>4175</v>
          </cell>
        </row>
        <row r="745">
          <cell r="I745" t="str">
            <v>VGA</v>
          </cell>
          <cell r="J745">
            <v>13711</v>
          </cell>
          <cell r="K745"/>
          <cell r="L745">
            <v>13711</v>
          </cell>
          <cell r="M745">
            <v>772</v>
          </cell>
          <cell r="N745">
            <v>14483</v>
          </cell>
          <cell r="O745">
            <v>35963</v>
          </cell>
          <cell r="P745">
            <v>858720</v>
          </cell>
          <cell r="Q745">
            <v>894683</v>
          </cell>
          <cell r="R745">
            <v>8544</v>
          </cell>
          <cell r="S745">
            <v>903227</v>
          </cell>
          <cell r="T745">
            <v>0</v>
          </cell>
          <cell r="U745">
            <v>1487</v>
          </cell>
          <cell r="V745">
            <v>1487</v>
          </cell>
          <cell r="W745">
            <v>0</v>
          </cell>
          <cell r="X745">
            <v>1487</v>
          </cell>
          <cell r="Y745">
            <v>9664</v>
          </cell>
          <cell r="Z745"/>
          <cell r="AA745">
            <v>9664</v>
          </cell>
          <cell r="AB745">
            <v>1437</v>
          </cell>
          <cell r="AC745">
            <v>11101</v>
          </cell>
          <cell r="AD745">
            <v>52333</v>
          </cell>
          <cell r="AE745">
            <v>608619</v>
          </cell>
          <cell r="AF745">
            <v>660952</v>
          </cell>
          <cell r="AG745">
            <v>1279</v>
          </cell>
          <cell r="AH745">
            <v>662231</v>
          </cell>
          <cell r="AI745">
            <v>0</v>
          </cell>
          <cell r="AJ745">
            <v>2631</v>
          </cell>
          <cell r="AK745">
            <v>2631</v>
          </cell>
          <cell r="AL745">
            <v>157</v>
          </cell>
          <cell r="AM745">
            <v>2788</v>
          </cell>
        </row>
        <row r="746">
          <cell r="I746" t="str">
            <v>VTZ</v>
          </cell>
          <cell r="J746"/>
          <cell r="K746"/>
          <cell r="L746"/>
          <cell r="M746"/>
          <cell r="N746">
            <v>19792</v>
          </cell>
          <cell r="O746">
            <v>51736</v>
          </cell>
          <cell r="P746">
            <v>2176927</v>
          </cell>
          <cell r="Q746">
            <v>2228663</v>
          </cell>
          <cell r="R746"/>
          <cell r="S746">
            <v>2228663</v>
          </cell>
          <cell r="T746">
            <v>13</v>
          </cell>
          <cell r="U746">
            <v>4759</v>
          </cell>
          <cell r="V746">
            <v>4772</v>
          </cell>
          <cell r="W746"/>
          <cell r="X746">
            <v>4772</v>
          </cell>
          <cell r="Y746"/>
          <cell r="Z746"/>
          <cell r="AA746"/>
          <cell r="AB746"/>
          <cell r="AC746">
            <v>15040</v>
          </cell>
          <cell r="AD746">
            <v>94</v>
          </cell>
          <cell r="AE746">
            <v>1611297</v>
          </cell>
          <cell r="AF746">
            <v>1611391</v>
          </cell>
          <cell r="AG746"/>
          <cell r="AH746">
            <v>1611391</v>
          </cell>
          <cell r="AI746">
            <v>12</v>
          </cell>
          <cell r="AJ746">
            <v>4313</v>
          </cell>
          <cell r="AK746">
            <v>4325</v>
          </cell>
          <cell r="AL746"/>
          <cell r="AM746">
            <v>4325</v>
          </cell>
        </row>
        <row r="747">
          <cell r="I747" t="str">
            <v>ZER</v>
          </cell>
          <cell r="J747"/>
          <cell r="K747"/>
          <cell r="L747"/>
          <cell r="M747"/>
          <cell r="N747">
            <v>32</v>
          </cell>
          <cell r="O747"/>
          <cell r="P747">
            <v>144</v>
          </cell>
          <cell r="Q747">
            <v>144</v>
          </cell>
          <cell r="R747"/>
          <cell r="S747">
            <v>144</v>
          </cell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</row>
        <row r="748">
          <cell r="I748" t="str">
            <v>AMQ</v>
          </cell>
          <cell r="J748">
            <v>12865</v>
          </cell>
          <cell r="K748"/>
          <cell r="L748">
            <v>12865</v>
          </cell>
          <cell r="M748">
            <v>0</v>
          </cell>
          <cell r="N748">
            <v>12865</v>
          </cell>
          <cell r="O748">
            <v>0</v>
          </cell>
          <cell r="P748">
            <v>938151</v>
          </cell>
          <cell r="Q748">
            <v>938151</v>
          </cell>
          <cell r="R748">
            <v>52358</v>
          </cell>
          <cell r="S748">
            <v>990509</v>
          </cell>
          <cell r="T748">
            <v>0</v>
          </cell>
          <cell r="U748">
            <v>7650</v>
          </cell>
          <cell r="V748">
            <v>7650</v>
          </cell>
          <cell r="W748"/>
          <cell r="X748">
            <v>7650</v>
          </cell>
          <cell r="Y748">
            <v>12175</v>
          </cell>
          <cell r="Z748"/>
          <cell r="AA748">
            <v>12175</v>
          </cell>
          <cell r="AB748">
            <v>0</v>
          </cell>
          <cell r="AC748">
            <v>12175</v>
          </cell>
          <cell r="AD748">
            <v>2</v>
          </cell>
          <cell r="AE748">
            <v>697535</v>
          </cell>
          <cell r="AF748">
            <v>697537</v>
          </cell>
          <cell r="AG748">
            <v>37872</v>
          </cell>
          <cell r="AH748">
            <v>735409</v>
          </cell>
          <cell r="AI748">
            <v>0</v>
          </cell>
          <cell r="AJ748">
            <v>7343</v>
          </cell>
          <cell r="AK748">
            <v>7343</v>
          </cell>
          <cell r="AL748"/>
          <cell r="AM748">
            <v>7343</v>
          </cell>
        </row>
        <row r="749">
          <cell r="I749" t="str">
            <v>BPN</v>
          </cell>
          <cell r="J749"/>
          <cell r="K749"/>
          <cell r="L749"/>
          <cell r="M749"/>
          <cell r="N749">
            <v>78095</v>
          </cell>
          <cell r="O749">
            <v>163523</v>
          </cell>
          <cell r="P749">
            <v>7227478</v>
          </cell>
          <cell r="Q749">
            <v>7391001</v>
          </cell>
          <cell r="R749">
            <v>2326093</v>
          </cell>
          <cell r="S749">
            <v>9717094</v>
          </cell>
          <cell r="T749">
            <v>463</v>
          </cell>
          <cell r="U749">
            <v>82198</v>
          </cell>
          <cell r="V749">
            <v>82661</v>
          </cell>
          <cell r="W749">
            <v>52</v>
          </cell>
          <cell r="X749">
            <v>82713</v>
          </cell>
          <cell r="Y749">
            <v>23847</v>
          </cell>
          <cell r="Z749">
            <v>3281</v>
          </cell>
          <cell r="AA749">
            <v>27128</v>
          </cell>
          <cell r="AB749">
            <v>2141</v>
          </cell>
          <cell r="AC749">
            <v>29269</v>
          </cell>
          <cell r="AD749">
            <v>240</v>
          </cell>
          <cell r="AE749">
            <v>2271267</v>
          </cell>
          <cell r="AF749">
            <v>2271507</v>
          </cell>
          <cell r="AG749">
            <v>374720</v>
          </cell>
          <cell r="AH749">
            <v>2646227</v>
          </cell>
          <cell r="AI749">
            <v>4360</v>
          </cell>
          <cell r="AJ749">
            <v>47837</v>
          </cell>
          <cell r="AK749">
            <v>52197</v>
          </cell>
          <cell r="AL749">
            <v>0</v>
          </cell>
          <cell r="AM749">
            <v>52197</v>
          </cell>
        </row>
        <row r="750">
          <cell r="I750" t="str">
            <v>BTJ</v>
          </cell>
          <cell r="J750">
            <v>6404</v>
          </cell>
          <cell r="K750"/>
          <cell r="L750">
            <v>6404</v>
          </cell>
          <cell r="M750"/>
          <cell r="N750">
            <v>6404</v>
          </cell>
          <cell r="O750">
            <v>17221</v>
          </cell>
          <cell r="P750">
            <v>414843</v>
          </cell>
          <cell r="Q750">
            <v>432064</v>
          </cell>
          <cell r="R750">
            <v>17</v>
          </cell>
          <cell r="S750">
            <v>432081</v>
          </cell>
          <cell r="T750">
            <v>0</v>
          </cell>
          <cell r="U750">
            <v>7014</v>
          </cell>
          <cell r="V750">
            <v>7014</v>
          </cell>
          <cell r="W750">
            <v>0</v>
          </cell>
          <cell r="X750">
            <v>7014</v>
          </cell>
          <cell r="Y750">
            <v>4062</v>
          </cell>
          <cell r="Z750"/>
          <cell r="AA750">
            <v>4062</v>
          </cell>
          <cell r="AB750"/>
          <cell r="AC750">
            <v>4062</v>
          </cell>
          <cell r="AD750">
            <v>2</v>
          </cell>
          <cell r="AE750">
            <v>314420</v>
          </cell>
          <cell r="AF750">
            <v>314422</v>
          </cell>
          <cell r="AG750">
            <v>1396</v>
          </cell>
          <cell r="AH750">
            <v>315818</v>
          </cell>
          <cell r="AI750">
            <v>25</v>
          </cell>
          <cell r="AJ750">
            <v>7017</v>
          </cell>
          <cell r="AK750">
            <v>7042</v>
          </cell>
          <cell r="AL750">
            <v>0</v>
          </cell>
          <cell r="AM750">
            <v>7042</v>
          </cell>
        </row>
        <row r="751">
          <cell r="I751" t="str">
            <v>BDO</v>
          </cell>
          <cell r="J751">
            <v>6554</v>
          </cell>
          <cell r="K751"/>
          <cell r="L751">
            <v>6554</v>
          </cell>
          <cell r="M751"/>
          <cell r="N751">
            <v>6554</v>
          </cell>
          <cell r="O751">
            <v>54</v>
          </cell>
          <cell r="P751">
            <v>700072</v>
          </cell>
          <cell r="Q751">
            <v>700126</v>
          </cell>
          <cell r="R751">
            <v>38975</v>
          </cell>
          <cell r="S751">
            <v>739101</v>
          </cell>
          <cell r="T751">
            <v>0</v>
          </cell>
          <cell r="U751">
            <v>3315</v>
          </cell>
          <cell r="V751">
            <v>3315</v>
          </cell>
          <cell r="W751">
            <v>0</v>
          </cell>
          <cell r="X751">
            <v>3315</v>
          </cell>
          <cell r="Y751">
            <v>5992</v>
          </cell>
          <cell r="Z751"/>
          <cell r="AA751">
            <v>5992</v>
          </cell>
          <cell r="AB751"/>
          <cell r="AC751">
            <v>5992</v>
          </cell>
          <cell r="AD751">
            <v>21</v>
          </cell>
          <cell r="AE751">
            <v>385909</v>
          </cell>
          <cell r="AF751">
            <v>385930</v>
          </cell>
          <cell r="AG751">
            <v>12681</v>
          </cell>
          <cell r="AH751">
            <v>398611</v>
          </cell>
          <cell r="AI751">
            <v>0</v>
          </cell>
          <cell r="AJ751">
            <v>3750</v>
          </cell>
          <cell r="AK751">
            <v>3750</v>
          </cell>
          <cell r="AL751">
            <v>0</v>
          </cell>
          <cell r="AM751">
            <v>3750</v>
          </cell>
        </row>
        <row r="752">
          <cell r="I752" t="str">
            <v>BDJ</v>
          </cell>
          <cell r="J752">
            <v>21288</v>
          </cell>
          <cell r="K752"/>
          <cell r="L752">
            <v>21288</v>
          </cell>
          <cell r="M752">
            <v>450</v>
          </cell>
          <cell r="N752">
            <v>21738</v>
          </cell>
          <cell r="O752">
            <v>4656</v>
          </cell>
          <cell r="P752">
            <v>2335151</v>
          </cell>
          <cell r="Q752">
            <v>2339807</v>
          </cell>
          <cell r="R752">
            <v>34634</v>
          </cell>
          <cell r="S752">
            <v>2374441</v>
          </cell>
          <cell r="T752">
            <v>0</v>
          </cell>
          <cell r="U752">
            <v>27261</v>
          </cell>
          <cell r="V752">
            <v>27261</v>
          </cell>
          <cell r="W752"/>
          <cell r="X752">
            <v>27261</v>
          </cell>
          <cell r="Y752">
            <v>16118</v>
          </cell>
          <cell r="Z752"/>
          <cell r="AA752">
            <v>16118</v>
          </cell>
          <cell r="AB752">
            <v>1194</v>
          </cell>
          <cell r="AC752">
            <v>17312</v>
          </cell>
          <cell r="AD752">
            <v>0</v>
          </cell>
          <cell r="AE752">
            <v>1284923</v>
          </cell>
          <cell r="AF752">
            <v>1284923</v>
          </cell>
          <cell r="AG752">
            <v>13667</v>
          </cell>
          <cell r="AH752">
            <v>1298590</v>
          </cell>
          <cell r="AI752">
            <v>0</v>
          </cell>
          <cell r="AJ752">
            <v>26896</v>
          </cell>
          <cell r="AK752">
            <v>26896</v>
          </cell>
          <cell r="AL752"/>
          <cell r="AM752">
            <v>26896</v>
          </cell>
        </row>
        <row r="753">
          <cell r="I753" t="str">
            <v>BWX</v>
          </cell>
          <cell r="J753">
            <v>2032</v>
          </cell>
          <cell r="K753"/>
          <cell r="L753">
            <v>2032</v>
          </cell>
          <cell r="M753">
            <v>0</v>
          </cell>
          <cell r="N753">
            <v>2032</v>
          </cell>
          <cell r="O753">
            <v>0</v>
          </cell>
          <cell r="P753">
            <v>108248</v>
          </cell>
          <cell r="Q753">
            <v>108248</v>
          </cell>
          <cell r="R753">
            <v>34</v>
          </cell>
          <cell r="S753">
            <v>108282</v>
          </cell>
          <cell r="T753"/>
          <cell r="U753">
            <v>146</v>
          </cell>
          <cell r="V753">
            <v>146</v>
          </cell>
          <cell r="W753">
            <v>0</v>
          </cell>
          <cell r="X753">
            <v>146</v>
          </cell>
          <cell r="Y753">
            <v>1897</v>
          </cell>
          <cell r="Z753"/>
          <cell r="AA753">
            <v>1897</v>
          </cell>
          <cell r="AB753">
            <v>0</v>
          </cell>
          <cell r="AC753">
            <v>1897</v>
          </cell>
          <cell r="AD753">
            <v>0</v>
          </cell>
          <cell r="AE753">
            <v>58616</v>
          </cell>
          <cell r="AF753">
            <v>58616</v>
          </cell>
          <cell r="AG753">
            <v>87</v>
          </cell>
          <cell r="AH753">
            <v>58703</v>
          </cell>
          <cell r="AI753"/>
          <cell r="AJ753">
            <v>152</v>
          </cell>
          <cell r="AK753">
            <v>152</v>
          </cell>
          <cell r="AL753">
            <v>0</v>
          </cell>
          <cell r="AM753">
            <v>152</v>
          </cell>
        </row>
        <row r="754">
          <cell r="I754" t="str">
            <v>BKS</v>
          </cell>
          <cell r="J754">
            <v>4440</v>
          </cell>
          <cell r="K754"/>
          <cell r="L754">
            <v>4440</v>
          </cell>
          <cell r="M754"/>
          <cell r="N754">
            <v>4440</v>
          </cell>
          <cell r="O754"/>
          <cell r="P754">
            <v>533309</v>
          </cell>
          <cell r="Q754">
            <v>533309</v>
          </cell>
          <cell r="R754">
            <v>0</v>
          </cell>
          <cell r="S754">
            <v>533309</v>
          </cell>
          <cell r="T754"/>
          <cell r="U754">
            <v>1501</v>
          </cell>
          <cell r="V754">
            <v>1501</v>
          </cell>
          <cell r="W754">
            <v>0</v>
          </cell>
          <cell r="X754">
            <v>1501</v>
          </cell>
          <cell r="Y754">
            <v>3309</v>
          </cell>
          <cell r="Z754"/>
          <cell r="AA754">
            <v>3309</v>
          </cell>
          <cell r="AB754"/>
          <cell r="AC754">
            <v>3309</v>
          </cell>
          <cell r="AD754"/>
          <cell r="AE754">
            <v>312608</v>
          </cell>
          <cell r="AF754">
            <v>312608</v>
          </cell>
          <cell r="AG754">
            <v>0</v>
          </cell>
          <cell r="AH754">
            <v>312608</v>
          </cell>
          <cell r="AI754"/>
          <cell r="AJ754">
            <v>1257</v>
          </cell>
          <cell r="AK754">
            <v>1257</v>
          </cell>
          <cell r="AL754">
            <v>0</v>
          </cell>
          <cell r="AM754">
            <v>1257</v>
          </cell>
        </row>
        <row r="755">
          <cell r="I755" t="str">
            <v>BIK</v>
          </cell>
          <cell r="J755">
            <v>4134</v>
          </cell>
          <cell r="K755"/>
          <cell r="L755">
            <v>4134</v>
          </cell>
          <cell r="M755">
            <v>80</v>
          </cell>
          <cell r="N755">
            <v>4214</v>
          </cell>
          <cell r="O755">
            <v>12</v>
          </cell>
          <cell r="P755">
            <v>208466</v>
          </cell>
          <cell r="Q755">
            <v>208478</v>
          </cell>
          <cell r="R755">
            <v>100148</v>
          </cell>
          <cell r="S755">
            <v>308626</v>
          </cell>
          <cell r="T755">
            <v>0</v>
          </cell>
          <cell r="U755">
            <v>784</v>
          </cell>
          <cell r="V755">
            <v>784</v>
          </cell>
          <cell r="W755">
            <v>0</v>
          </cell>
          <cell r="X755">
            <v>784</v>
          </cell>
          <cell r="Y755">
            <v>4114</v>
          </cell>
          <cell r="Z755"/>
          <cell r="AA755">
            <v>4114</v>
          </cell>
          <cell r="AB755">
            <v>231</v>
          </cell>
          <cell r="AC755">
            <v>4345</v>
          </cell>
          <cell r="AD755">
            <v>42</v>
          </cell>
          <cell r="AE755">
            <v>144163</v>
          </cell>
          <cell r="AF755">
            <v>144205</v>
          </cell>
          <cell r="AG755">
            <v>42237</v>
          </cell>
          <cell r="AH755">
            <v>186442</v>
          </cell>
          <cell r="AI755">
            <v>0</v>
          </cell>
          <cell r="AJ755">
            <v>779</v>
          </cell>
          <cell r="AK755">
            <v>779</v>
          </cell>
          <cell r="AL755">
            <v>0</v>
          </cell>
          <cell r="AM755">
            <v>779</v>
          </cell>
        </row>
        <row r="756">
          <cell r="I756" t="str">
            <v>DPS</v>
          </cell>
          <cell r="J756">
            <v>87259</v>
          </cell>
          <cell r="K756"/>
          <cell r="L756">
            <v>87259</v>
          </cell>
          <cell r="M756">
            <v>328</v>
          </cell>
          <cell r="N756">
            <v>87587</v>
          </cell>
          <cell r="O756">
            <v>4545510</v>
          </cell>
          <cell r="P756">
            <v>7858954</v>
          </cell>
          <cell r="Q756">
            <v>12404464</v>
          </cell>
          <cell r="R756">
            <v>120492</v>
          </cell>
          <cell r="S756">
            <v>12524956</v>
          </cell>
          <cell r="T756">
            <v>13304</v>
          </cell>
          <cell r="U756">
            <v>22998</v>
          </cell>
          <cell r="V756">
            <v>36302</v>
          </cell>
          <cell r="W756">
            <v>1682</v>
          </cell>
          <cell r="X756">
            <v>37984</v>
          </cell>
          <cell r="Y756">
            <v>36233</v>
          </cell>
          <cell r="Z756"/>
          <cell r="AA756">
            <v>36233</v>
          </cell>
          <cell r="AB756">
            <v>66</v>
          </cell>
          <cell r="AC756">
            <v>36299</v>
          </cell>
          <cell r="AD756">
            <v>5619</v>
          </cell>
          <cell r="AE756">
            <v>3706144</v>
          </cell>
          <cell r="AF756">
            <v>3711763</v>
          </cell>
          <cell r="AG756">
            <v>67044</v>
          </cell>
          <cell r="AH756">
            <v>3778807</v>
          </cell>
          <cell r="AI756">
            <v>3708</v>
          </cell>
          <cell r="AJ756">
            <v>27612</v>
          </cell>
          <cell r="AK756">
            <v>31320</v>
          </cell>
          <cell r="AL756">
            <v>574</v>
          </cell>
          <cell r="AM756">
            <v>31894</v>
          </cell>
        </row>
        <row r="757">
          <cell r="I757" t="str">
            <v>CGK</v>
          </cell>
          <cell r="J757">
            <v>304371</v>
          </cell>
          <cell r="K757"/>
          <cell r="L757">
            <v>304371</v>
          </cell>
          <cell r="M757"/>
          <cell r="N757">
            <v>304371</v>
          </cell>
          <cell r="O757">
            <v>7080467</v>
          </cell>
          <cell r="P757">
            <v>31700325</v>
          </cell>
          <cell r="Q757">
            <v>38780792</v>
          </cell>
          <cell r="R757">
            <v>822657</v>
          </cell>
          <cell r="S757">
            <v>39603449</v>
          </cell>
          <cell r="T757">
            <v>343446</v>
          </cell>
          <cell r="U757">
            <v>372706</v>
          </cell>
          <cell r="V757">
            <v>716152</v>
          </cell>
          <cell r="W757">
            <v>0</v>
          </cell>
          <cell r="X757">
            <v>716152</v>
          </cell>
          <cell r="Y757">
            <v>192912</v>
          </cell>
          <cell r="Z757"/>
          <cell r="AA757">
            <v>192912</v>
          </cell>
          <cell r="AB757"/>
          <cell r="AC757">
            <v>192912</v>
          </cell>
          <cell r="AD757">
            <v>1241786</v>
          </cell>
          <cell r="AE757">
            <v>15218121</v>
          </cell>
          <cell r="AF757">
            <v>16459907</v>
          </cell>
          <cell r="AG757">
            <v>967209</v>
          </cell>
          <cell r="AH757">
            <v>17427116</v>
          </cell>
          <cell r="AI757">
            <v>403518</v>
          </cell>
          <cell r="AJ757">
            <v>299382</v>
          </cell>
          <cell r="AK757">
            <v>702900</v>
          </cell>
          <cell r="AL757">
            <v>39</v>
          </cell>
          <cell r="AM757">
            <v>702939</v>
          </cell>
        </row>
        <row r="758">
          <cell r="I758" t="str">
            <v>HLP</v>
          </cell>
          <cell r="J758">
            <v>16186</v>
          </cell>
          <cell r="K758"/>
          <cell r="L758">
            <v>16186</v>
          </cell>
          <cell r="M758"/>
          <cell r="N758">
            <v>16186</v>
          </cell>
          <cell r="O758">
            <v>1474</v>
          </cell>
          <cell r="P758">
            <v>976704</v>
          </cell>
          <cell r="Q758">
            <v>978178</v>
          </cell>
          <cell r="R758">
            <v>24337</v>
          </cell>
          <cell r="S758">
            <v>1002515</v>
          </cell>
          <cell r="T758">
            <v>164</v>
          </cell>
          <cell r="U758">
            <v>21821</v>
          </cell>
          <cell r="V758">
            <v>21985</v>
          </cell>
          <cell r="W758">
            <v>0</v>
          </cell>
          <cell r="X758">
            <v>21985</v>
          </cell>
          <cell r="Y758">
            <v>34659</v>
          </cell>
          <cell r="Z758"/>
          <cell r="AA758">
            <v>34659</v>
          </cell>
          <cell r="AB758"/>
          <cell r="AC758">
            <v>34659</v>
          </cell>
          <cell r="AD758">
            <v>1914</v>
          </cell>
          <cell r="AE758">
            <v>1452264</v>
          </cell>
          <cell r="AF758">
            <v>1454178</v>
          </cell>
          <cell r="AG758">
            <v>37642</v>
          </cell>
          <cell r="AH758">
            <v>1491820</v>
          </cell>
          <cell r="AI758">
            <v>3367</v>
          </cell>
          <cell r="AJ758">
            <v>76782</v>
          </cell>
          <cell r="AK758">
            <v>80149</v>
          </cell>
          <cell r="AL758">
            <v>0</v>
          </cell>
          <cell r="AM758">
            <v>80149</v>
          </cell>
        </row>
        <row r="759">
          <cell r="I759" t="str">
            <v>DJB</v>
          </cell>
          <cell r="J759">
            <v>7332</v>
          </cell>
          <cell r="K759"/>
          <cell r="L759">
            <v>7332</v>
          </cell>
          <cell r="M759"/>
          <cell r="N759">
            <v>7332</v>
          </cell>
          <cell r="O759">
            <v>0</v>
          </cell>
          <cell r="P759">
            <v>834510</v>
          </cell>
          <cell r="Q759">
            <v>834510</v>
          </cell>
          <cell r="R759">
            <v>32</v>
          </cell>
          <cell r="S759">
            <v>834542</v>
          </cell>
          <cell r="T759">
            <v>0</v>
          </cell>
          <cell r="U759">
            <v>4161</v>
          </cell>
          <cell r="V759">
            <v>4161</v>
          </cell>
          <cell r="W759">
            <v>0</v>
          </cell>
          <cell r="X759">
            <v>4161</v>
          </cell>
          <cell r="Y759">
            <v>5507</v>
          </cell>
          <cell r="Z759"/>
          <cell r="AA759">
            <v>5507</v>
          </cell>
          <cell r="AB759"/>
          <cell r="AC759">
            <v>5507</v>
          </cell>
          <cell r="AD759">
            <v>0</v>
          </cell>
          <cell r="AE759">
            <v>421293</v>
          </cell>
          <cell r="AF759">
            <v>421293</v>
          </cell>
          <cell r="AG759">
            <v>65</v>
          </cell>
          <cell r="AH759">
            <v>421358</v>
          </cell>
          <cell r="AI759">
            <v>0</v>
          </cell>
          <cell r="AJ759">
            <v>3823</v>
          </cell>
          <cell r="AK759">
            <v>3823</v>
          </cell>
          <cell r="AL759">
            <v>0</v>
          </cell>
          <cell r="AM759">
            <v>3823</v>
          </cell>
        </row>
        <row r="760">
          <cell r="I760" t="str">
            <v>KOE</v>
          </cell>
          <cell r="J760">
            <v>15642</v>
          </cell>
          <cell r="K760"/>
          <cell r="L760">
            <v>15642</v>
          </cell>
          <cell r="M760">
            <v>3</v>
          </cell>
          <cell r="N760">
            <v>15645</v>
          </cell>
          <cell r="O760">
            <v>56</v>
          </cell>
          <cell r="P760">
            <v>1186479</v>
          </cell>
          <cell r="Q760">
            <v>1186535</v>
          </cell>
          <cell r="R760">
            <v>70797</v>
          </cell>
          <cell r="S760">
            <v>1257332</v>
          </cell>
          <cell r="T760">
            <v>0</v>
          </cell>
          <cell r="U760">
            <v>13030</v>
          </cell>
          <cell r="V760">
            <v>13030</v>
          </cell>
          <cell r="W760">
            <v>0</v>
          </cell>
          <cell r="X760">
            <v>13030</v>
          </cell>
          <cell r="Y760">
            <v>15520</v>
          </cell>
          <cell r="Z760"/>
          <cell r="AA760">
            <v>15520</v>
          </cell>
          <cell r="AB760">
            <v>49</v>
          </cell>
          <cell r="AC760">
            <v>15569</v>
          </cell>
          <cell r="AD760">
            <v>278</v>
          </cell>
          <cell r="AE760">
            <v>955666</v>
          </cell>
          <cell r="AF760">
            <v>955944</v>
          </cell>
          <cell r="AG760">
            <v>64295</v>
          </cell>
          <cell r="AH760">
            <v>1020239</v>
          </cell>
          <cell r="AI760">
            <v>0</v>
          </cell>
          <cell r="AJ760">
            <v>12072</v>
          </cell>
          <cell r="AK760">
            <v>12072</v>
          </cell>
          <cell r="AL760">
            <v>0</v>
          </cell>
          <cell r="AM760">
            <v>12072</v>
          </cell>
        </row>
        <row r="761">
          <cell r="I761" t="str">
            <v>TKG</v>
          </cell>
          <cell r="J761">
            <v>5648</v>
          </cell>
          <cell r="K761"/>
          <cell r="L761">
            <v>5648</v>
          </cell>
          <cell r="M761"/>
          <cell r="N761">
            <v>5648</v>
          </cell>
          <cell r="O761">
            <v>132</v>
          </cell>
          <cell r="P761">
            <v>687624</v>
          </cell>
          <cell r="Q761">
            <v>687756</v>
          </cell>
          <cell r="R761">
            <v>0</v>
          </cell>
          <cell r="S761">
            <v>687756</v>
          </cell>
          <cell r="T761"/>
          <cell r="U761">
            <v>1101</v>
          </cell>
          <cell r="V761">
            <v>1101</v>
          </cell>
          <cell r="W761"/>
          <cell r="X761">
            <v>1101</v>
          </cell>
          <cell r="Y761">
            <v>4595</v>
          </cell>
          <cell r="Z761"/>
          <cell r="AA761">
            <v>4595</v>
          </cell>
          <cell r="AB761"/>
          <cell r="AC761">
            <v>4595</v>
          </cell>
          <cell r="AD761">
            <v>0</v>
          </cell>
          <cell r="AE761">
            <v>425375</v>
          </cell>
          <cell r="AF761">
            <v>425375</v>
          </cell>
          <cell r="AG761">
            <v>3</v>
          </cell>
          <cell r="AH761">
            <v>425378</v>
          </cell>
          <cell r="AI761"/>
          <cell r="AJ761">
            <v>982</v>
          </cell>
          <cell r="AK761">
            <v>982</v>
          </cell>
          <cell r="AL761"/>
          <cell r="AM761">
            <v>982</v>
          </cell>
        </row>
        <row r="762">
          <cell r="I762" t="str">
            <v>LOP</v>
          </cell>
          <cell r="J762">
            <v>20654</v>
          </cell>
          <cell r="K762"/>
          <cell r="L762">
            <v>20654</v>
          </cell>
          <cell r="M762">
            <v>406</v>
          </cell>
          <cell r="N762">
            <v>21060</v>
          </cell>
          <cell r="O762">
            <v>71157</v>
          </cell>
          <cell r="P762">
            <v>1812219</v>
          </cell>
          <cell r="Q762">
            <v>1883376</v>
          </cell>
          <cell r="R762">
            <v>105903</v>
          </cell>
          <cell r="S762">
            <v>1989279</v>
          </cell>
          <cell r="T762">
            <v>1455</v>
          </cell>
          <cell r="U762">
            <v>9299</v>
          </cell>
          <cell r="V762">
            <v>10754</v>
          </cell>
          <cell r="W762"/>
          <cell r="X762">
            <v>10754</v>
          </cell>
          <cell r="Y762">
            <v>12739</v>
          </cell>
          <cell r="Z762"/>
          <cell r="AA762">
            <v>12739</v>
          </cell>
          <cell r="AB762">
            <v>207</v>
          </cell>
          <cell r="AC762">
            <v>12946</v>
          </cell>
          <cell r="AD762">
            <v>7323</v>
          </cell>
          <cell r="AE762">
            <v>1008630</v>
          </cell>
          <cell r="AF762">
            <v>1015953</v>
          </cell>
          <cell r="AG762">
            <v>63243</v>
          </cell>
          <cell r="AH762">
            <v>1079196</v>
          </cell>
          <cell r="AI762">
            <v>300</v>
          </cell>
          <cell r="AJ762">
            <v>7997</v>
          </cell>
          <cell r="AK762">
            <v>8298</v>
          </cell>
          <cell r="AL762"/>
          <cell r="AM762">
            <v>8298</v>
          </cell>
        </row>
        <row r="763">
          <cell r="I763" t="str">
            <v>KJT</v>
          </cell>
          <cell r="J763">
            <v>1196</v>
          </cell>
          <cell r="K763"/>
          <cell r="L763">
            <v>1196</v>
          </cell>
          <cell r="M763">
            <v>0</v>
          </cell>
          <cell r="N763">
            <v>1196</v>
          </cell>
          <cell r="O763">
            <v>599</v>
          </cell>
          <cell r="P763">
            <v>526</v>
          </cell>
          <cell r="Q763">
            <v>1125</v>
          </cell>
          <cell r="R763">
            <v>0</v>
          </cell>
          <cell r="S763">
            <v>1125</v>
          </cell>
          <cell r="T763">
            <v>15</v>
          </cell>
          <cell r="U763">
            <v>6259</v>
          </cell>
          <cell r="V763">
            <v>6274</v>
          </cell>
          <cell r="W763">
            <v>17</v>
          </cell>
          <cell r="X763">
            <v>6291</v>
          </cell>
          <cell r="Y763">
            <v>232</v>
          </cell>
          <cell r="Z763"/>
          <cell r="AA763">
            <v>232</v>
          </cell>
          <cell r="AB763">
            <v>0</v>
          </cell>
          <cell r="AC763">
            <v>232</v>
          </cell>
          <cell r="AD763">
            <v>2</v>
          </cell>
          <cell r="AE763">
            <v>50</v>
          </cell>
          <cell r="AF763">
            <v>52</v>
          </cell>
          <cell r="AG763">
            <v>0</v>
          </cell>
          <cell r="AH763">
            <v>52</v>
          </cell>
          <cell r="AI763">
            <v>0</v>
          </cell>
          <cell r="AJ763">
            <v>152</v>
          </cell>
          <cell r="AK763">
            <v>152</v>
          </cell>
          <cell r="AL763">
            <v>15</v>
          </cell>
          <cell r="AM763">
            <v>167</v>
          </cell>
        </row>
        <row r="764">
          <cell r="I764" t="str">
            <v>MDC</v>
          </cell>
          <cell r="J764">
            <v>13649</v>
          </cell>
          <cell r="K764"/>
          <cell r="L764">
            <v>13649</v>
          </cell>
          <cell r="M764">
            <v>254</v>
          </cell>
          <cell r="N764">
            <v>13903</v>
          </cell>
          <cell r="O764">
            <v>39426</v>
          </cell>
          <cell r="P764">
            <v>1212811</v>
          </cell>
          <cell r="Q764">
            <v>1252237</v>
          </cell>
          <cell r="R764">
            <v>27643</v>
          </cell>
          <cell r="S764">
            <v>1279880</v>
          </cell>
          <cell r="T764">
            <v>297</v>
          </cell>
          <cell r="U764">
            <v>15791</v>
          </cell>
          <cell r="V764">
            <v>16088</v>
          </cell>
          <cell r="W764">
            <v>2</v>
          </cell>
          <cell r="X764">
            <v>16090</v>
          </cell>
          <cell r="Y764">
            <v>11918</v>
          </cell>
          <cell r="Z764"/>
          <cell r="AA764">
            <v>11918</v>
          </cell>
          <cell r="AB764">
            <v>147</v>
          </cell>
          <cell r="AC764">
            <v>12065</v>
          </cell>
          <cell r="AD764">
            <v>17770</v>
          </cell>
          <cell r="AE764">
            <v>889411</v>
          </cell>
          <cell r="AF764">
            <v>907181</v>
          </cell>
          <cell r="AG764">
            <v>17836</v>
          </cell>
          <cell r="AH764">
            <v>925017</v>
          </cell>
          <cell r="AI764">
            <v>511</v>
          </cell>
          <cell r="AJ764">
            <v>16066</v>
          </cell>
          <cell r="AK764">
            <v>16577</v>
          </cell>
          <cell r="AL764">
            <v>9</v>
          </cell>
          <cell r="AM764">
            <v>16586</v>
          </cell>
        </row>
        <row r="765">
          <cell r="I765" t="str">
            <v>KNO</v>
          </cell>
          <cell r="J765">
            <v>49888</v>
          </cell>
          <cell r="K765"/>
          <cell r="L765">
            <v>49888</v>
          </cell>
          <cell r="M765"/>
          <cell r="N765">
            <v>49888</v>
          </cell>
          <cell r="O765">
            <v>818560</v>
          </cell>
          <cell r="P765">
            <v>4835028</v>
          </cell>
          <cell r="Q765">
            <v>5653588</v>
          </cell>
          <cell r="R765">
            <v>196305</v>
          </cell>
          <cell r="S765">
            <v>5849893</v>
          </cell>
          <cell r="T765">
            <v>795</v>
          </cell>
          <cell r="U765">
            <v>49895</v>
          </cell>
          <cell r="V765">
            <v>50690</v>
          </cell>
          <cell r="W765">
            <v>12</v>
          </cell>
          <cell r="X765">
            <v>50702</v>
          </cell>
          <cell r="Y765">
            <v>32094</v>
          </cell>
          <cell r="Z765"/>
          <cell r="AA765">
            <v>32094</v>
          </cell>
          <cell r="AB765"/>
          <cell r="AC765">
            <v>32094</v>
          </cell>
          <cell r="AD765">
            <v>25004</v>
          </cell>
          <cell r="AE765">
            <v>2702114</v>
          </cell>
          <cell r="AF765">
            <v>2727118</v>
          </cell>
          <cell r="AG765">
            <v>171085</v>
          </cell>
          <cell r="AH765">
            <v>2898203</v>
          </cell>
          <cell r="AI765">
            <v>433</v>
          </cell>
          <cell r="AJ765">
            <v>57861</v>
          </cell>
          <cell r="AK765">
            <v>58294</v>
          </cell>
          <cell r="AL765">
            <v>21</v>
          </cell>
          <cell r="AM765">
            <v>58315</v>
          </cell>
        </row>
        <row r="766">
          <cell r="I766" t="str">
            <v>MES</v>
          </cell>
          <cell r="J766">
            <v>0</v>
          </cell>
          <cell r="K766"/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/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</row>
        <row r="767">
          <cell r="I767" t="str">
            <v>PDG</v>
          </cell>
          <cell r="J767">
            <v>14445</v>
          </cell>
          <cell r="K767"/>
          <cell r="L767">
            <v>14445</v>
          </cell>
          <cell r="M767"/>
          <cell r="N767">
            <v>14445</v>
          </cell>
          <cell r="O767">
            <v>23792</v>
          </cell>
          <cell r="P767">
            <v>1863185</v>
          </cell>
          <cell r="Q767">
            <v>1886977</v>
          </cell>
          <cell r="R767">
            <v>477</v>
          </cell>
          <cell r="S767">
            <v>1887454</v>
          </cell>
          <cell r="T767">
            <v>0</v>
          </cell>
          <cell r="U767">
            <v>8432</v>
          </cell>
          <cell r="V767">
            <v>8432</v>
          </cell>
          <cell r="W767">
            <v>0</v>
          </cell>
          <cell r="X767">
            <v>8432</v>
          </cell>
          <cell r="Y767">
            <v>10365</v>
          </cell>
          <cell r="Z767"/>
          <cell r="AA767">
            <v>10365</v>
          </cell>
          <cell r="AB767"/>
          <cell r="AC767">
            <v>10365</v>
          </cell>
          <cell r="AD767">
            <v>15</v>
          </cell>
          <cell r="AE767">
            <v>1075635</v>
          </cell>
          <cell r="AF767">
            <v>1075650</v>
          </cell>
          <cell r="AG767">
            <v>1219</v>
          </cell>
          <cell r="AH767">
            <v>1076869</v>
          </cell>
          <cell r="AI767">
            <v>557</v>
          </cell>
          <cell r="AJ767">
            <v>10073</v>
          </cell>
          <cell r="AK767">
            <v>10630</v>
          </cell>
          <cell r="AL767">
            <v>0</v>
          </cell>
          <cell r="AM767">
            <v>10630</v>
          </cell>
        </row>
        <row r="768">
          <cell r="I768" t="str">
            <v>PKY</v>
          </cell>
          <cell r="J768">
            <v>6538</v>
          </cell>
          <cell r="K768"/>
          <cell r="L768">
            <v>6538</v>
          </cell>
          <cell r="M768"/>
          <cell r="N768">
            <v>6538</v>
          </cell>
          <cell r="O768"/>
          <cell r="P768">
            <v>562230</v>
          </cell>
          <cell r="Q768">
            <v>562230</v>
          </cell>
          <cell r="R768">
            <v>689</v>
          </cell>
          <cell r="S768">
            <v>562919</v>
          </cell>
          <cell r="T768"/>
          <cell r="U768">
            <v>12765</v>
          </cell>
          <cell r="V768">
            <v>12765</v>
          </cell>
          <cell r="W768">
            <v>0</v>
          </cell>
          <cell r="X768">
            <v>12765</v>
          </cell>
          <cell r="Y768">
            <v>6318</v>
          </cell>
          <cell r="Z768"/>
          <cell r="AA768">
            <v>6318</v>
          </cell>
          <cell r="AB768"/>
          <cell r="AC768">
            <v>6318</v>
          </cell>
          <cell r="AD768"/>
          <cell r="AE768">
            <v>393890</v>
          </cell>
          <cell r="AF768">
            <v>393890</v>
          </cell>
          <cell r="AG768">
            <v>58</v>
          </cell>
          <cell r="AH768">
            <v>393948</v>
          </cell>
          <cell r="AI768"/>
          <cell r="AJ768">
            <v>11315</v>
          </cell>
          <cell r="AK768">
            <v>11315</v>
          </cell>
          <cell r="AL768">
            <v>0</v>
          </cell>
          <cell r="AM768">
            <v>11315</v>
          </cell>
        </row>
        <row r="769">
          <cell r="I769" t="str">
            <v>PLM</v>
          </cell>
          <cell r="J769">
            <v>17373</v>
          </cell>
          <cell r="K769"/>
          <cell r="L769">
            <v>17373</v>
          </cell>
          <cell r="M769"/>
          <cell r="N769">
            <v>17373</v>
          </cell>
          <cell r="O769">
            <v>9766</v>
          </cell>
          <cell r="P769">
            <v>2048125</v>
          </cell>
          <cell r="Q769">
            <v>2057891</v>
          </cell>
          <cell r="R769">
            <v>5369</v>
          </cell>
          <cell r="S769">
            <v>2063260</v>
          </cell>
          <cell r="T769">
            <v>0</v>
          </cell>
          <cell r="U769">
            <v>5297</v>
          </cell>
          <cell r="V769">
            <v>5297</v>
          </cell>
          <cell r="W769">
            <v>1</v>
          </cell>
          <cell r="X769">
            <v>5298</v>
          </cell>
          <cell r="Y769">
            <v>13298</v>
          </cell>
          <cell r="Z769"/>
          <cell r="AA769">
            <v>13298</v>
          </cell>
          <cell r="AB769"/>
          <cell r="AC769">
            <v>13298</v>
          </cell>
          <cell r="AD769">
            <v>1967</v>
          </cell>
          <cell r="AE769">
            <v>1046468</v>
          </cell>
          <cell r="AF769">
            <v>1048435</v>
          </cell>
          <cell r="AG769">
            <v>3190</v>
          </cell>
          <cell r="AH769">
            <v>1051625</v>
          </cell>
          <cell r="AI769">
            <v>74</v>
          </cell>
          <cell r="AJ769">
            <v>5720</v>
          </cell>
          <cell r="AK769">
            <v>5794</v>
          </cell>
          <cell r="AL769">
            <v>4</v>
          </cell>
          <cell r="AM769">
            <v>5798</v>
          </cell>
        </row>
        <row r="770">
          <cell r="I770" t="str">
            <v>PGK</v>
          </cell>
          <cell r="J770">
            <v>10253</v>
          </cell>
          <cell r="K770"/>
          <cell r="L770">
            <v>10253</v>
          </cell>
          <cell r="M770"/>
          <cell r="N770">
            <v>10253</v>
          </cell>
          <cell r="O770">
            <v>0</v>
          </cell>
          <cell r="P770">
            <v>1168104</v>
          </cell>
          <cell r="Q770">
            <v>1168104</v>
          </cell>
          <cell r="R770">
            <v>29103</v>
          </cell>
          <cell r="S770">
            <v>1197207</v>
          </cell>
          <cell r="T770"/>
          <cell r="U770">
            <v>10527</v>
          </cell>
          <cell r="V770">
            <v>10527</v>
          </cell>
          <cell r="W770">
            <v>1</v>
          </cell>
          <cell r="X770">
            <v>10528</v>
          </cell>
          <cell r="Y770">
            <v>9773</v>
          </cell>
          <cell r="Z770"/>
          <cell r="AA770">
            <v>9773</v>
          </cell>
          <cell r="AB770"/>
          <cell r="AC770">
            <v>9773</v>
          </cell>
          <cell r="AD770">
            <v>0</v>
          </cell>
          <cell r="AE770">
            <v>606797</v>
          </cell>
          <cell r="AF770">
            <v>606797</v>
          </cell>
          <cell r="AG770">
            <v>1920</v>
          </cell>
          <cell r="AH770">
            <v>608717</v>
          </cell>
          <cell r="AI770"/>
          <cell r="AJ770">
            <v>9447</v>
          </cell>
          <cell r="AK770">
            <v>9447</v>
          </cell>
          <cell r="AL770">
            <v>7</v>
          </cell>
          <cell r="AM770">
            <v>9454</v>
          </cell>
        </row>
        <row r="771">
          <cell r="I771" t="str">
            <v>PKU</v>
          </cell>
          <cell r="J771">
            <v>18163</v>
          </cell>
          <cell r="K771"/>
          <cell r="L771">
            <v>18163</v>
          </cell>
          <cell r="M771"/>
          <cell r="N771">
            <v>18163</v>
          </cell>
          <cell r="O771">
            <v>42393</v>
          </cell>
          <cell r="P771">
            <v>2199496</v>
          </cell>
          <cell r="Q771">
            <v>2241889</v>
          </cell>
          <cell r="R771">
            <v>3035</v>
          </cell>
          <cell r="S771">
            <v>2244924</v>
          </cell>
          <cell r="T771">
            <v>0</v>
          </cell>
          <cell r="U771">
            <v>14148</v>
          </cell>
          <cell r="V771">
            <v>14148</v>
          </cell>
          <cell r="W771">
            <v>65</v>
          </cell>
          <cell r="X771">
            <v>14213</v>
          </cell>
          <cell r="Y771">
            <v>12723</v>
          </cell>
          <cell r="Z771"/>
          <cell r="AA771">
            <v>12723</v>
          </cell>
          <cell r="AB771"/>
          <cell r="AC771">
            <v>12723</v>
          </cell>
          <cell r="AD771">
            <v>131</v>
          </cell>
          <cell r="AE771">
            <v>1199635</v>
          </cell>
          <cell r="AF771">
            <v>1199766</v>
          </cell>
          <cell r="AG771">
            <v>3137</v>
          </cell>
          <cell r="AH771">
            <v>1202903</v>
          </cell>
          <cell r="AI771">
            <v>0</v>
          </cell>
          <cell r="AJ771">
            <v>14456</v>
          </cell>
          <cell r="AK771">
            <v>14456</v>
          </cell>
          <cell r="AL771">
            <v>64</v>
          </cell>
          <cell r="AM771">
            <v>14520</v>
          </cell>
        </row>
        <row r="772">
          <cell r="I772" t="str">
            <v>PNK</v>
          </cell>
          <cell r="J772">
            <v>20135</v>
          </cell>
          <cell r="K772"/>
          <cell r="L772">
            <v>20135</v>
          </cell>
          <cell r="M772"/>
          <cell r="N772">
            <v>20135</v>
          </cell>
          <cell r="O772">
            <v>15</v>
          </cell>
          <cell r="P772">
            <v>2122036</v>
          </cell>
          <cell r="Q772">
            <v>2122051</v>
          </cell>
          <cell r="R772">
            <v>231</v>
          </cell>
          <cell r="S772">
            <v>2122282</v>
          </cell>
          <cell r="T772">
            <v>0</v>
          </cell>
          <cell r="U772">
            <v>31724</v>
          </cell>
          <cell r="V772">
            <v>31724</v>
          </cell>
          <cell r="W772">
            <v>0</v>
          </cell>
          <cell r="X772">
            <v>31724</v>
          </cell>
          <cell r="Y772">
            <v>13098</v>
          </cell>
          <cell r="Z772"/>
          <cell r="AA772">
            <v>13098</v>
          </cell>
          <cell r="AB772"/>
          <cell r="AC772">
            <v>13098</v>
          </cell>
          <cell r="AD772">
            <v>1</v>
          </cell>
          <cell r="AE772">
            <v>1051812</v>
          </cell>
          <cell r="AF772">
            <v>1051813</v>
          </cell>
          <cell r="AG772">
            <v>428</v>
          </cell>
          <cell r="AH772">
            <v>1052241</v>
          </cell>
          <cell r="AI772">
            <v>0</v>
          </cell>
          <cell r="AJ772">
            <v>30983</v>
          </cell>
          <cell r="AK772">
            <v>30983</v>
          </cell>
          <cell r="AL772">
            <v>2</v>
          </cell>
          <cell r="AM772">
            <v>30985</v>
          </cell>
        </row>
        <row r="773">
          <cell r="I773" t="str">
            <v>SRG</v>
          </cell>
          <cell r="J773">
            <v>14771</v>
          </cell>
          <cell r="K773"/>
          <cell r="L773">
            <v>14771</v>
          </cell>
          <cell r="M773">
            <v>12</v>
          </cell>
          <cell r="N773">
            <v>14783</v>
          </cell>
          <cell r="O773">
            <v>78</v>
          </cell>
          <cell r="P773">
            <v>1617163</v>
          </cell>
          <cell r="Q773">
            <v>1617241</v>
          </cell>
          <cell r="R773">
            <v>13299</v>
          </cell>
          <cell r="S773">
            <v>1630540</v>
          </cell>
          <cell r="T773">
            <v>3578</v>
          </cell>
          <cell r="U773">
            <v>6223</v>
          </cell>
          <cell r="V773">
            <v>9801</v>
          </cell>
          <cell r="W773">
            <v>0</v>
          </cell>
          <cell r="X773">
            <v>9801</v>
          </cell>
          <cell r="Y773">
            <v>10233</v>
          </cell>
          <cell r="Z773"/>
          <cell r="AA773">
            <v>10233</v>
          </cell>
          <cell r="AB773">
            <v>0</v>
          </cell>
          <cell r="AC773">
            <v>10233</v>
          </cell>
          <cell r="AD773">
            <v>9</v>
          </cell>
          <cell r="AE773">
            <v>876087</v>
          </cell>
          <cell r="AF773">
            <v>876096</v>
          </cell>
          <cell r="AG773">
            <v>8883</v>
          </cell>
          <cell r="AH773">
            <v>884979</v>
          </cell>
          <cell r="AI773">
            <v>1212</v>
          </cell>
          <cell r="AJ773">
            <v>6763</v>
          </cell>
          <cell r="AK773">
            <v>7975</v>
          </cell>
          <cell r="AL773">
            <v>0</v>
          </cell>
          <cell r="AM773">
            <v>7975</v>
          </cell>
        </row>
        <row r="774">
          <cell r="I774" t="str">
            <v>DJJ</v>
          </cell>
          <cell r="J774">
            <v>51343</v>
          </cell>
          <cell r="K774"/>
          <cell r="L774">
            <v>51343</v>
          </cell>
          <cell r="M774">
            <v>101</v>
          </cell>
          <cell r="N774">
            <v>51444</v>
          </cell>
          <cell r="O774">
            <v>0</v>
          </cell>
          <cell r="P774">
            <v>1552416</v>
          </cell>
          <cell r="Q774">
            <v>1552416</v>
          </cell>
          <cell r="R774">
            <v>174814</v>
          </cell>
          <cell r="S774">
            <v>1727230</v>
          </cell>
          <cell r="T774">
            <v>5</v>
          </cell>
          <cell r="U774">
            <v>134235</v>
          </cell>
          <cell r="V774">
            <v>134240</v>
          </cell>
          <cell r="W774"/>
          <cell r="X774">
            <v>134240</v>
          </cell>
          <cell r="Y774">
            <v>43944</v>
          </cell>
          <cell r="Z774"/>
          <cell r="AA774">
            <v>43944</v>
          </cell>
          <cell r="AB774">
            <v>51</v>
          </cell>
          <cell r="AC774">
            <v>43995</v>
          </cell>
          <cell r="AD774">
            <v>22</v>
          </cell>
          <cell r="AE774">
            <v>1275698</v>
          </cell>
          <cell r="AF774">
            <v>1275720</v>
          </cell>
          <cell r="AG774">
            <v>92209</v>
          </cell>
          <cell r="AH774">
            <v>1367929</v>
          </cell>
          <cell r="AI774">
            <v>7</v>
          </cell>
          <cell r="AJ774">
            <v>112146</v>
          </cell>
          <cell r="AK774">
            <v>112153</v>
          </cell>
          <cell r="AL774"/>
          <cell r="AM774">
            <v>112153</v>
          </cell>
        </row>
        <row r="775">
          <cell r="I775" t="str">
            <v>DTB</v>
          </cell>
          <cell r="J775">
            <v>2382</v>
          </cell>
          <cell r="K775"/>
          <cell r="L775">
            <v>2382</v>
          </cell>
          <cell r="M775"/>
          <cell r="N775">
            <v>2382</v>
          </cell>
          <cell r="O775">
            <v>0</v>
          </cell>
          <cell r="P775">
            <v>300527</v>
          </cell>
          <cell r="Q775">
            <v>300527</v>
          </cell>
          <cell r="R775">
            <v>2</v>
          </cell>
          <cell r="S775">
            <v>300529</v>
          </cell>
          <cell r="T775"/>
          <cell r="U775">
            <v>2951</v>
          </cell>
          <cell r="V775">
            <v>2951</v>
          </cell>
          <cell r="W775">
            <v>0</v>
          </cell>
          <cell r="X775">
            <v>2951</v>
          </cell>
          <cell r="Y775">
            <v>2190</v>
          </cell>
          <cell r="Z775"/>
          <cell r="AA775">
            <v>2190</v>
          </cell>
          <cell r="AB775"/>
          <cell r="AC775">
            <v>2190</v>
          </cell>
          <cell r="AD775">
            <v>18</v>
          </cell>
          <cell r="AE775">
            <v>205428</v>
          </cell>
          <cell r="AF775">
            <v>205446</v>
          </cell>
          <cell r="AG775">
            <v>0</v>
          </cell>
          <cell r="AH775">
            <v>205446</v>
          </cell>
          <cell r="AI775"/>
          <cell r="AJ775">
            <v>2469</v>
          </cell>
          <cell r="AK775">
            <v>2469</v>
          </cell>
          <cell r="AL775">
            <v>0</v>
          </cell>
          <cell r="AM775">
            <v>2469</v>
          </cell>
        </row>
        <row r="776">
          <cell r="I776" t="str">
            <v>SUB</v>
          </cell>
          <cell r="J776">
            <v>77846</v>
          </cell>
          <cell r="K776"/>
          <cell r="L776">
            <v>77846</v>
          </cell>
          <cell r="M776">
            <v>182</v>
          </cell>
          <cell r="N776">
            <v>78028</v>
          </cell>
          <cell r="O776">
            <v>946195</v>
          </cell>
          <cell r="P776">
            <v>9191173</v>
          </cell>
          <cell r="Q776">
            <v>10137368</v>
          </cell>
          <cell r="R776">
            <v>656743</v>
          </cell>
          <cell r="S776">
            <v>10794111</v>
          </cell>
          <cell r="T776">
            <v>10546</v>
          </cell>
          <cell r="U776">
            <v>57867</v>
          </cell>
          <cell r="V776">
            <v>68413</v>
          </cell>
          <cell r="W776"/>
          <cell r="X776">
            <v>68413</v>
          </cell>
          <cell r="Y776">
            <v>55807</v>
          </cell>
          <cell r="Z776"/>
          <cell r="AA776">
            <v>55807</v>
          </cell>
          <cell r="AB776">
            <v>135</v>
          </cell>
          <cell r="AC776">
            <v>55942</v>
          </cell>
          <cell r="AD776">
            <v>78308</v>
          </cell>
          <cell r="AE776">
            <v>5367888</v>
          </cell>
          <cell r="AF776">
            <v>5446196</v>
          </cell>
          <cell r="AG776">
            <v>463641</v>
          </cell>
          <cell r="AH776">
            <v>5909837</v>
          </cell>
          <cell r="AI776">
            <v>14636</v>
          </cell>
          <cell r="AJ776">
            <v>55608</v>
          </cell>
          <cell r="AK776">
            <v>70244</v>
          </cell>
          <cell r="AL776"/>
          <cell r="AM776">
            <v>70244</v>
          </cell>
        </row>
        <row r="777">
          <cell r="I777" t="str">
            <v>SOC</v>
          </cell>
          <cell r="J777">
            <v>6736</v>
          </cell>
          <cell r="K777"/>
          <cell r="L777">
            <v>6736</v>
          </cell>
          <cell r="M777">
            <v>7200</v>
          </cell>
          <cell r="N777">
            <v>13936</v>
          </cell>
          <cell r="O777">
            <v>33739</v>
          </cell>
          <cell r="P777">
            <v>838743</v>
          </cell>
          <cell r="Q777">
            <v>872482</v>
          </cell>
          <cell r="R777">
            <v>0</v>
          </cell>
          <cell r="S777">
            <v>872482</v>
          </cell>
          <cell r="T777">
            <v>0</v>
          </cell>
          <cell r="U777">
            <v>1761</v>
          </cell>
          <cell r="V777">
            <v>1761</v>
          </cell>
          <cell r="W777">
            <v>0</v>
          </cell>
          <cell r="X777">
            <v>1761</v>
          </cell>
          <cell r="Y777">
            <v>4067</v>
          </cell>
          <cell r="Z777"/>
          <cell r="AA777">
            <v>4067</v>
          </cell>
          <cell r="AB777">
            <v>13935</v>
          </cell>
          <cell r="AC777">
            <v>18002</v>
          </cell>
          <cell r="AD777">
            <v>15</v>
          </cell>
          <cell r="AE777">
            <v>427312</v>
          </cell>
          <cell r="AF777">
            <v>427327</v>
          </cell>
          <cell r="AG777">
            <v>0</v>
          </cell>
          <cell r="AH777">
            <v>427327</v>
          </cell>
          <cell r="AI777">
            <v>15</v>
          </cell>
          <cell r="AJ777">
            <v>1857</v>
          </cell>
          <cell r="AK777">
            <v>1872</v>
          </cell>
          <cell r="AL777">
            <v>0</v>
          </cell>
          <cell r="AM777">
            <v>1872</v>
          </cell>
        </row>
        <row r="778">
          <cell r="I778" t="str">
            <v>TJQ</v>
          </cell>
          <cell r="J778">
            <v>5586</v>
          </cell>
          <cell r="K778"/>
          <cell r="L778">
            <v>5586</v>
          </cell>
          <cell r="M778"/>
          <cell r="N778">
            <v>5586</v>
          </cell>
          <cell r="O778">
            <v>0</v>
          </cell>
          <cell r="P778">
            <v>584942</v>
          </cell>
          <cell r="Q778">
            <v>584942</v>
          </cell>
          <cell r="R778">
            <v>15798</v>
          </cell>
          <cell r="S778">
            <v>600740</v>
          </cell>
          <cell r="T778"/>
          <cell r="U778">
            <v>5253</v>
          </cell>
          <cell r="V778">
            <v>5253</v>
          </cell>
          <cell r="W778"/>
          <cell r="X778">
            <v>5253</v>
          </cell>
          <cell r="Y778">
            <v>4391</v>
          </cell>
          <cell r="Z778"/>
          <cell r="AA778">
            <v>4391</v>
          </cell>
          <cell r="AB778"/>
          <cell r="AC778">
            <v>4391</v>
          </cell>
          <cell r="AD778">
            <v>0</v>
          </cell>
          <cell r="AE778">
            <v>279443</v>
          </cell>
          <cell r="AF778">
            <v>279443</v>
          </cell>
          <cell r="AG778">
            <v>12315</v>
          </cell>
          <cell r="AH778">
            <v>291758</v>
          </cell>
          <cell r="AI778"/>
          <cell r="AJ778">
            <v>5553</v>
          </cell>
          <cell r="AK778">
            <v>5553</v>
          </cell>
          <cell r="AL778"/>
          <cell r="AM778">
            <v>5553</v>
          </cell>
        </row>
        <row r="779">
          <cell r="I779" t="str">
            <v>TNJ</v>
          </cell>
          <cell r="J779">
            <v>3930</v>
          </cell>
          <cell r="K779"/>
          <cell r="L779">
            <v>3930</v>
          </cell>
          <cell r="M779"/>
          <cell r="N779">
            <v>3930</v>
          </cell>
          <cell r="O779">
            <v>28</v>
          </cell>
          <cell r="P779">
            <v>206822</v>
          </cell>
          <cell r="Q779">
            <v>206850</v>
          </cell>
          <cell r="R779">
            <v>0</v>
          </cell>
          <cell r="S779">
            <v>206850</v>
          </cell>
          <cell r="T779"/>
          <cell r="U779">
            <v>4720</v>
          </cell>
          <cell r="V779">
            <v>4720</v>
          </cell>
          <cell r="W779">
            <v>0</v>
          </cell>
          <cell r="X779">
            <v>4720</v>
          </cell>
          <cell r="Y779">
            <v>3222</v>
          </cell>
          <cell r="Z779"/>
          <cell r="AA779">
            <v>3222</v>
          </cell>
          <cell r="AB779"/>
          <cell r="AC779">
            <v>3222</v>
          </cell>
          <cell r="AD779">
            <v>7</v>
          </cell>
          <cell r="AE779">
            <v>128491</v>
          </cell>
          <cell r="AF779">
            <v>128498</v>
          </cell>
          <cell r="AG779">
            <v>4</v>
          </cell>
          <cell r="AH779">
            <v>128502</v>
          </cell>
          <cell r="AI779"/>
          <cell r="AJ779">
            <v>5062</v>
          </cell>
          <cell r="AK779">
            <v>5062</v>
          </cell>
          <cell r="AL779">
            <v>0</v>
          </cell>
          <cell r="AM779">
            <v>5062</v>
          </cell>
        </row>
        <row r="780">
          <cell r="I780" t="str">
            <v>UPG</v>
          </cell>
          <cell r="J780">
            <v>38196</v>
          </cell>
          <cell r="K780"/>
          <cell r="L780">
            <v>38196</v>
          </cell>
          <cell r="M780">
            <v>1496</v>
          </cell>
          <cell r="N780">
            <v>39692</v>
          </cell>
          <cell r="O780">
            <v>5385</v>
          </cell>
          <cell r="P780">
            <v>3528483</v>
          </cell>
          <cell r="Q780">
            <v>3533868</v>
          </cell>
          <cell r="R780">
            <v>267746</v>
          </cell>
          <cell r="S780">
            <v>3801614</v>
          </cell>
          <cell r="T780">
            <v>5618</v>
          </cell>
          <cell r="U780">
            <v>41883</v>
          </cell>
          <cell r="V780">
            <v>47501</v>
          </cell>
          <cell r="W780">
            <v>0</v>
          </cell>
          <cell r="X780">
            <v>47501</v>
          </cell>
          <cell r="Y780">
            <v>67468</v>
          </cell>
          <cell r="Z780"/>
          <cell r="AA780">
            <v>67468</v>
          </cell>
          <cell r="AB780">
            <v>0</v>
          </cell>
          <cell r="AC780">
            <v>67468</v>
          </cell>
          <cell r="AD780">
            <v>19</v>
          </cell>
          <cell r="AE780">
            <v>4998195</v>
          </cell>
          <cell r="AF780">
            <v>4998214</v>
          </cell>
          <cell r="AG780">
            <v>1658778</v>
          </cell>
          <cell r="AH780">
            <v>6656992</v>
          </cell>
          <cell r="AI780">
            <v>1264</v>
          </cell>
          <cell r="AJ780">
            <v>77578</v>
          </cell>
          <cell r="AK780">
            <v>78842</v>
          </cell>
          <cell r="AL780">
            <v>55</v>
          </cell>
          <cell r="AM780">
            <v>78897</v>
          </cell>
        </row>
        <row r="781">
          <cell r="I781" t="str">
            <v>JOG</v>
          </cell>
          <cell r="J781">
            <v>2841</v>
          </cell>
          <cell r="K781"/>
          <cell r="L781">
            <v>2841</v>
          </cell>
          <cell r="M781">
            <v>75988</v>
          </cell>
          <cell r="N781">
            <v>78829</v>
          </cell>
          <cell r="O781">
            <v>17</v>
          </cell>
          <cell r="P781">
            <v>106278</v>
          </cell>
          <cell r="Q781">
            <v>106295</v>
          </cell>
          <cell r="R781">
            <v>20226</v>
          </cell>
          <cell r="S781">
            <v>126521</v>
          </cell>
          <cell r="T781">
            <v>0</v>
          </cell>
          <cell r="U781">
            <v>25</v>
          </cell>
          <cell r="V781">
            <v>25</v>
          </cell>
          <cell r="W781">
            <v>0</v>
          </cell>
          <cell r="X781">
            <v>25</v>
          </cell>
          <cell r="Y781">
            <v>3125</v>
          </cell>
          <cell r="Z781"/>
          <cell r="AA781">
            <v>3125</v>
          </cell>
          <cell r="AB781">
            <v>57528</v>
          </cell>
          <cell r="AC781">
            <v>60653</v>
          </cell>
          <cell r="AD781">
            <v>0</v>
          </cell>
          <cell r="AE781">
            <v>136575</v>
          </cell>
          <cell r="AF781">
            <v>136575</v>
          </cell>
          <cell r="AG781">
            <v>3436</v>
          </cell>
          <cell r="AH781">
            <v>140011</v>
          </cell>
          <cell r="AI781">
            <v>0</v>
          </cell>
          <cell r="AJ781">
            <v>26</v>
          </cell>
          <cell r="AK781">
            <v>26</v>
          </cell>
          <cell r="AL781">
            <v>0</v>
          </cell>
          <cell r="AM781">
            <v>26</v>
          </cell>
        </row>
        <row r="782">
          <cell r="I782" t="str">
            <v>YIA</v>
          </cell>
          <cell r="J782">
            <v>21027</v>
          </cell>
          <cell r="K782"/>
          <cell r="L782">
            <v>21027</v>
          </cell>
          <cell r="M782">
            <v>0</v>
          </cell>
          <cell r="N782">
            <v>21027</v>
          </cell>
          <cell r="O782">
            <v>48546</v>
          </cell>
          <cell r="P782">
            <v>2891342</v>
          </cell>
          <cell r="Q782">
            <v>2939888</v>
          </cell>
          <cell r="R782">
            <v>0</v>
          </cell>
          <cell r="S782">
            <v>2939888</v>
          </cell>
          <cell r="T782">
            <v>105</v>
          </cell>
          <cell r="U782">
            <v>8057</v>
          </cell>
          <cell r="V782">
            <v>8162</v>
          </cell>
          <cell r="W782"/>
          <cell r="X782">
            <v>8162</v>
          </cell>
          <cell r="Y782">
            <v>11735</v>
          </cell>
          <cell r="Z782"/>
          <cell r="AA782">
            <v>11735</v>
          </cell>
          <cell r="AB782">
            <v>0</v>
          </cell>
          <cell r="AC782">
            <v>11735</v>
          </cell>
          <cell r="AD782">
            <v>96</v>
          </cell>
          <cell r="AE782">
            <v>1408208</v>
          </cell>
          <cell r="AF782">
            <v>1408304</v>
          </cell>
          <cell r="AG782">
            <v>910</v>
          </cell>
          <cell r="AH782">
            <v>1409214</v>
          </cell>
          <cell r="AI782">
            <v>518</v>
          </cell>
          <cell r="AJ782">
            <v>6776</v>
          </cell>
          <cell r="AK782">
            <v>7294</v>
          </cell>
          <cell r="AL782"/>
          <cell r="AM782">
            <v>7294</v>
          </cell>
        </row>
        <row r="783">
          <cell r="I783" t="str">
            <v>AGJ</v>
          </cell>
          <cell r="J783"/>
          <cell r="K783"/>
          <cell r="L783"/>
          <cell r="M783"/>
          <cell r="N783"/>
          <cell r="O783"/>
          <cell r="P783">
            <v>930</v>
          </cell>
          <cell r="Q783">
            <v>930</v>
          </cell>
          <cell r="R783"/>
          <cell r="S783">
            <v>930</v>
          </cell>
          <cell r="T783"/>
          <cell r="U783">
            <v>0</v>
          </cell>
          <cell r="V783">
            <v>0</v>
          </cell>
          <cell r="W783"/>
          <cell r="X783">
            <v>0</v>
          </cell>
          <cell r="Y783"/>
          <cell r="Z783"/>
          <cell r="AA783"/>
          <cell r="AB783"/>
          <cell r="AC783"/>
          <cell r="AD783"/>
          <cell r="AE783">
            <v>1089</v>
          </cell>
          <cell r="AF783">
            <v>1089</v>
          </cell>
          <cell r="AG783"/>
          <cell r="AH783">
            <v>1089</v>
          </cell>
          <cell r="AI783"/>
          <cell r="AJ783">
            <v>0</v>
          </cell>
          <cell r="AK783">
            <v>0</v>
          </cell>
          <cell r="AL783"/>
          <cell r="AM783">
            <v>0</v>
          </cell>
        </row>
        <row r="784">
          <cell r="I784" t="str">
            <v>AXT</v>
          </cell>
          <cell r="J784"/>
          <cell r="K784"/>
          <cell r="L784"/>
          <cell r="M784"/>
          <cell r="N784"/>
          <cell r="O784">
            <v>0</v>
          </cell>
          <cell r="P784">
            <v>840619</v>
          </cell>
          <cell r="Q784">
            <v>840619</v>
          </cell>
          <cell r="R784"/>
          <cell r="S784">
            <v>840619</v>
          </cell>
          <cell r="T784">
            <v>0</v>
          </cell>
          <cell r="U784">
            <v>480</v>
          </cell>
          <cell r="V784">
            <v>480</v>
          </cell>
          <cell r="W784"/>
          <cell r="X784">
            <v>480</v>
          </cell>
          <cell r="Y784"/>
          <cell r="Z784"/>
          <cell r="AA784"/>
          <cell r="AB784"/>
          <cell r="AC784"/>
          <cell r="AD784">
            <v>0</v>
          </cell>
          <cell r="AE784">
            <v>367178</v>
          </cell>
          <cell r="AF784">
            <v>367178</v>
          </cell>
          <cell r="AG784"/>
          <cell r="AH784">
            <v>367178</v>
          </cell>
          <cell r="AI784">
            <v>0</v>
          </cell>
          <cell r="AJ784">
            <v>516</v>
          </cell>
          <cell r="AK784">
            <v>516</v>
          </cell>
          <cell r="AL784"/>
          <cell r="AM784">
            <v>516</v>
          </cell>
        </row>
        <row r="785">
          <cell r="I785" t="str">
            <v>AXJ</v>
          </cell>
          <cell r="J785"/>
          <cell r="K785"/>
          <cell r="L785"/>
          <cell r="M785"/>
          <cell r="N785"/>
          <cell r="O785"/>
          <cell r="P785">
            <v>34323</v>
          </cell>
          <cell r="Q785">
            <v>34323</v>
          </cell>
          <cell r="R785"/>
          <cell r="S785">
            <v>34323</v>
          </cell>
          <cell r="T785"/>
          <cell r="U785">
            <v>0</v>
          </cell>
          <cell r="V785">
            <v>0</v>
          </cell>
          <cell r="W785"/>
          <cell r="X785">
            <v>0</v>
          </cell>
          <cell r="Y785"/>
          <cell r="Z785"/>
          <cell r="AA785"/>
          <cell r="AB785"/>
          <cell r="AC785"/>
          <cell r="AD785"/>
          <cell r="AE785">
            <v>24656</v>
          </cell>
          <cell r="AF785">
            <v>24656</v>
          </cell>
          <cell r="AG785"/>
          <cell r="AH785">
            <v>24656</v>
          </cell>
          <cell r="AI785"/>
          <cell r="AJ785">
            <v>0</v>
          </cell>
          <cell r="AK785">
            <v>0</v>
          </cell>
          <cell r="AL785"/>
          <cell r="AM785">
            <v>0</v>
          </cell>
        </row>
        <row r="786">
          <cell r="I786" t="str">
            <v>ASJ</v>
          </cell>
          <cell r="J786"/>
          <cell r="K786"/>
          <cell r="L786"/>
          <cell r="M786"/>
          <cell r="N786"/>
          <cell r="O786"/>
          <cell r="P786">
            <v>738430</v>
          </cell>
          <cell r="Q786">
            <v>738430</v>
          </cell>
          <cell r="R786"/>
          <cell r="S786">
            <v>738430</v>
          </cell>
          <cell r="T786"/>
          <cell r="U786">
            <v>676</v>
          </cell>
          <cell r="V786">
            <v>676</v>
          </cell>
          <cell r="W786"/>
          <cell r="X786">
            <v>676</v>
          </cell>
          <cell r="Y786"/>
          <cell r="Z786"/>
          <cell r="AA786"/>
          <cell r="AB786"/>
          <cell r="AC786"/>
          <cell r="AD786"/>
          <cell r="AE786">
            <v>584658</v>
          </cell>
          <cell r="AF786">
            <v>584658</v>
          </cell>
          <cell r="AG786"/>
          <cell r="AH786">
            <v>584658</v>
          </cell>
          <cell r="AI786"/>
          <cell r="AJ786">
            <v>699</v>
          </cell>
          <cell r="AK786">
            <v>699</v>
          </cell>
          <cell r="AL786"/>
          <cell r="AM786">
            <v>699</v>
          </cell>
        </row>
        <row r="787">
          <cell r="I787" t="str">
            <v>AOJ</v>
          </cell>
          <cell r="J787"/>
          <cell r="K787"/>
          <cell r="L787"/>
          <cell r="M787"/>
          <cell r="N787"/>
          <cell r="O787">
            <v>0</v>
          </cell>
          <cell r="P787">
            <v>887053</v>
          </cell>
          <cell r="Q787">
            <v>887053</v>
          </cell>
          <cell r="R787"/>
          <cell r="S787">
            <v>887053</v>
          </cell>
          <cell r="T787">
            <v>0</v>
          </cell>
          <cell r="U787">
            <v>578</v>
          </cell>
          <cell r="V787">
            <v>578</v>
          </cell>
          <cell r="W787"/>
          <cell r="X787">
            <v>578</v>
          </cell>
          <cell r="Y787"/>
          <cell r="Z787"/>
          <cell r="AA787"/>
          <cell r="AB787"/>
          <cell r="AC787"/>
          <cell r="AD787">
            <v>0</v>
          </cell>
          <cell r="AE787">
            <v>435237</v>
          </cell>
          <cell r="AF787">
            <v>435237</v>
          </cell>
          <cell r="AG787"/>
          <cell r="AH787">
            <v>435237</v>
          </cell>
          <cell r="AI787">
            <v>0</v>
          </cell>
          <cell r="AJ787">
            <v>496</v>
          </cell>
          <cell r="AK787">
            <v>496</v>
          </cell>
          <cell r="AL787"/>
          <cell r="AM787">
            <v>496</v>
          </cell>
        </row>
        <row r="788">
          <cell r="I788" t="str">
            <v>AKJ</v>
          </cell>
          <cell r="J788"/>
          <cell r="K788"/>
          <cell r="L788"/>
          <cell r="M788"/>
          <cell r="N788"/>
          <cell r="O788">
            <v>0</v>
          </cell>
          <cell r="P788">
            <v>766453</v>
          </cell>
          <cell r="Q788">
            <v>766453</v>
          </cell>
          <cell r="R788"/>
          <cell r="S788">
            <v>766453</v>
          </cell>
          <cell r="T788">
            <v>0</v>
          </cell>
          <cell r="U788">
            <v>3185</v>
          </cell>
          <cell r="V788">
            <v>3185</v>
          </cell>
          <cell r="W788"/>
          <cell r="X788">
            <v>3185</v>
          </cell>
          <cell r="Y788"/>
          <cell r="Z788"/>
          <cell r="AA788"/>
          <cell r="AB788"/>
          <cell r="AC788"/>
          <cell r="AD788">
            <v>0</v>
          </cell>
          <cell r="AE788">
            <v>388978</v>
          </cell>
          <cell r="AF788">
            <v>388978</v>
          </cell>
          <cell r="AG788"/>
          <cell r="AH788">
            <v>388978</v>
          </cell>
          <cell r="AI788">
            <v>0</v>
          </cell>
          <cell r="AJ788">
            <v>1622</v>
          </cell>
          <cell r="AK788">
            <v>1622</v>
          </cell>
          <cell r="AL788"/>
          <cell r="AM788">
            <v>1622</v>
          </cell>
        </row>
        <row r="789">
          <cell r="I789" t="str">
            <v>FKJ</v>
          </cell>
          <cell r="J789"/>
          <cell r="K789"/>
          <cell r="L789"/>
          <cell r="M789"/>
          <cell r="N789"/>
          <cell r="O789"/>
          <cell r="P789">
            <v>0</v>
          </cell>
          <cell r="Q789">
            <v>0</v>
          </cell>
          <cell r="R789"/>
          <cell r="S789">
            <v>0</v>
          </cell>
          <cell r="T789"/>
          <cell r="U789">
            <v>0</v>
          </cell>
          <cell r="V789">
            <v>0</v>
          </cell>
          <cell r="W789"/>
          <cell r="X789">
            <v>0</v>
          </cell>
          <cell r="Y789"/>
          <cell r="Z789"/>
          <cell r="AA789"/>
          <cell r="AB789"/>
          <cell r="AC789"/>
          <cell r="AD789"/>
          <cell r="AE789">
            <v>0</v>
          </cell>
          <cell r="AF789">
            <v>0</v>
          </cell>
          <cell r="AG789"/>
          <cell r="AH789">
            <v>0</v>
          </cell>
          <cell r="AI789"/>
          <cell r="AJ789">
            <v>0</v>
          </cell>
          <cell r="AK789">
            <v>0</v>
          </cell>
          <cell r="AL789"/>
          <cell r="AM789">
            <v>0</v>
          </cell>
        </row>
        <row r="790">
          <cell r="I790" t="str">
            <v>FUK</v>
          </cell>
          <cell r="J790">
            <v>146934</v>
          </cell>
          <cell r="K790"/>
          <cell r="L790">
            <v>146934</v>
          </cell>
          <cell r="M790">
            <v>0</v>
          </cell>
          <cell r="N790">
            <v>146934</v>
          </cell>
          <cell r="O790">
            <v>933332</v>
          </cell>
          <cell r="P790">
            <v>12531652</v>
          </cell>
          <cell r="Q790">
            <v>13464984</v>
          </cell>
          <cell r="R790">
            <v>459</v>
          </cell>
          <cell r="S790">
            <v>13465443</v>
          </cell>
          <cell r="T790">
            <v>25785</v>
          </cell>
          <cell r="U790">
            <v>122443</v>
          </cell>
          <cell r="V790">
            <v>148228</v>
          </cell>
          <cell r="W790">
            <v>9588</v>
          </cell>
          <cell r="X790">
            <v>157816</v>
          </cell>
          <cell r="Y790">
            <v>107934</v>
          </cell>
          <cell r="Z790"/>
          <cell r="AA790">
            <v>107934</v>
          </cell>
          <cell r="AB790">
            <v>0</v>
          </cell>
          <cell r="AC790">
            <v>107934</v>
          </cell>
          <cell r="AD790">
            <v>21748</v>
          </cell>
          <cell r="AE790">
            <v>8454030</v>
          </cell>
          <cell r="AF790">
            <v>8475778</v>
          </cell>
          <cell r="AG790">
            <v>159</v>
          </cell>
          <cell r="AH790">
            <v>8475937</v>
          </cell>
          <cell r="AI790">
            <v>26219</v>
          </cell>
          <cell r="AJ790">
            <v>118054</v>
          </cell>
          <cell r="AK790">
            <v>144273</v>
          </cell>
          <cell r="AL790">
            <v>10017</v>
          </cell>
          <cell r="AM790">
            <v>154290</v>
          </cell>
        </row>
        <row r="791">
          <cell r="I791" t="str">
            <v>FUJ</v>
          </cell>
          <cell r="J791"/>
          <cell r="K791"/>
          <cell r="L791"/>
          <cell r="M791"/>
          <cell r="N791"/>
          <cell r="O791">
            <v>0</v>
          </cell>
          <cell r="P791">
            <v>138846</v>
          </cell>
          <cell r="Q791">
            <v>138846</v>
          </cell>
          <cell r="R791"/>
          <cell r="S791">
            <v>138846</v>
          </cell>
          <cell r="T791">
            <v>0</v>
          </cell>
          <cell r="U791">
            <v>125</v>
          </cell>
          <cell r="V791">
            <v>125</v>
          </cell>
          <cell r="W791"/>
          <cell r="X791">
            <v>125</v>
          </cell>
          <cell r="Y791"/>
          <cell r="Z791"/>
          <cell r="AA791"/>
          <cell r="AB791"/>
          <cell r="AC791"/>
          <cell r="AD791">
            <v>0</v>
          </cell>
          <cell r="AE791">
            <v>91242</v>
          </cell>
          <cell r="AF791">
            <v>91242</v>
          </cell>
          <cell r="AG791"/>
          <cell r="AH791">
            <v>91242</v>
          </cell>
          <cell r="AI791">
            <v>0</v>
          </cell>
          <cell r="AJ791">
            <v>112</v>
          </cell>
          <cell r="AK791">
            <v>112</v>
          </cell>
          <cell r="AL791"/>
          <cell r="AM791">
            <v>112</v>
          </cell>
        </row>
        <row r="792">
          <cell r="I792" t="str">
            <v>HAC</v>
          </cell>
          <cell r="J792"/>
          <cell r="K792"/>
          <cell r="L792"/>
          <cell r="M792"/>
          <cell r="N792"/>
          <cell r="O792">
            <v>0</v>
          </cell>
          <cell r="P792">
            <v>181003</v>
          </cell>
          <cell r="Q792">
            <v>181003</v>
          </cell>
          <cell r="R792"/>
          <cell r="S792">
            <v>181003</v>
          </cell>
          <cell r="T792">
            <v>0</v>
          </cell>
          <cell r="U792">
            <v>626</v>
          </cell>
          <cell r="V792">
            <v>626</v>
          </cell>
          <cell r="W792"/>
          <cell r="X792">
            <v>626</v>
          </cell>
          <cell r="Y792"/>
          <cell r="Z792"/>
          <cell r="AA792"/>
          <cell r="AB792"/>
          <cell r="AC792"/>
          <cell r="AD792">
            <v>0</v>
          </cell>
          <cell r="AE792">
            <v>115559</v>
          </cell>
          <cell r="AF792">
            <v>115559</v>
          </cell>
          <cell r="AG792"/>
          <cell r="AH792">
            <v>115559</v>
          </cell>
          <cell r="AI792">
            <v>0</v>
          </cell>
          <cell r="AJ792">
            <v>445</v>
          </cell>
          <cell r="AK792">
            <v>445</v>
          </cell>
          <cell r="AL792"/>
          <cell r="AM792">
            <v>445</v>
          </cell>
        </row>
        <row r="793">
          <cell r="I793" t="str">
            <v>IWJ</v>
          </cell>
          <cell r="J793"/>
          <cell r="K793"/>
          <cell r="L793"/>
          <cell r="M793"/>
          <cell r="N793"/>
          <cell r="O793">
            <v>0</v>
          </cell>
          <cell r="P793">
            <v>92507</v>
          </cell>
          <cell r="Q793">
            <v>92507</v>
          </cell>
          <cell r="R793"/>
          <cell r="S793">
            <v>92507</v>
          </cell>
          <cell r="T793">
            <v>0</v>
          </cell>
          <cell r="U793">
            <v>1</v>
          </cell>
          <cell r="V793">
            <v>1</v>
          </cell>
          <cell r="W793"/>
          <cell r="X793">
            <v>1</v>
          </cell>
          <cell r="Y793"/>
          <cell r="Z793"/>
          <cell r="AA793"/>
          <cell r="AB793"/>
          <cell r="AC793"/>
          <cell r="AD793">
            <v>0</v>
          </cell>
          <cell r="AE793">
            <v>28932</v>
          </cell>
          <cell r="AF793">
            <v>28932</v>
          </cell>
          <cell r="AG793"/>
          <cell r="AH793">
            <v>28932</v>
          </cell>
          <cell r="AI793">
            <v>0</v>
          </cell>
          <cell r="AJ793">
            <v>0</v>
          </cell>
          <cell r="AK793">
            <v>0</v>
          </cell>
          <cell r="AL793"/>
          <cell r="AM793">
            <v>0</v>
          </cell>
        </row>
        <row r="794">
          <cell r="I794" t="str">
            <v>HKD</v>
          </cell>
          <cell r="J794"/>
          <cell r="K794"/>
          <cell r="L794"/>
          <cell r="M794"/>
          <cell r="N794"/>
          <cell r="O794">
            <v>0</v>
          </cell>
          <cell r="P794">
            <v>1252578</v>
          </cell>
          <cell r="Q794">
            <v>1252578</v>
          </cell>
          <cell r="R794"/>
          <cell r="S794">
            <v>1252578</v>
          </cell>
          <cell r="T794">
            <v>0</v>
          </cell>
          <cell r="U794">
            <v>3296</v>
          </cell>
          <cell r="V794">
            <v>3296</v>
          </cell>
          <cell r="W794"/>
          <cell r="X794">
            <v>3296</v>
          </cell>
          <cell r="Y794"/>
          <cell r="Z794"/>
          <cell r="AA794"/>
          <cell r="AB794"/>
          <cell r="AC794"/>
          <cell r="AD794">
            <v>0</v>
          </cell>
          <cell r="AE794">
            <v>689395</v>
          </cell>
          <cell r="AF794">
            <v>689395</v>
          </cell>
          <cell r="AG794"/>
          <cell r="AH794">
            <v>689395</v>
          </cell>
          <cell r="AI794">
            <v>0</v>
          </cell>
          <cell r="AJ794">
            <v>2840</v>
          </cell>
          <cell r="AK794">
            <v>2840</v>
          </cell>
          <cell r="AL794"/>
          <cell r="AM794">
            <v>2840</v>
          </cell>
        </row>
        <row r="795">
          <cell r="I795" t="str">
            <v>HNA</v>
          </cell>
          <cell r="J795"/>
          <cell r="K795"/>
          <cell r="L795"/>
          <cell r="M795"/>
          <cell r="N795"/>
          <cell r="O795">
            <v>0</v>
          </cell>
          <cell r="P795">
            <v>353363</v>
          </cell>
          <cell r="Q795">
            <v>353363</v>
          </cell>
          <cell r="R795"/>
          <cell r="S795">
            <v>353363</v>
          </cell>
          <cell r="T795">
            <v>0</v>
          </cell>
          <cell r="U795">
            <v>157</v>
          </cell>
          <cell r="V795">
            <v>157</v>
          </cell>
          <cell r="W795"/>
          <cell r="X795">
            <v>157</v>
          </cell>
          <cell r="Y795"/>
          <cell r="Z795"/>
          <cell r="AA795"/>
          <cell r="AB795"/>
          <cell r="AC795"/>
          <cell r="AD795">
            <v>0</v>
          </cell>
          <cell r="AE795">
            <v>181555</v>
          </cell>
          <cell r="AF795">
            <v>181555</v>
          </cell>
          <cell r="AG795"/>
          <cell r="AH795">
            <v>181555</v>
          </cell>
          <cell r="AI795">
            <v>0</v>
          </cell>
          <cell r="AJ795">
            <v>123</v>
          </cell>
          <cell r="AK795">
            <v>123</v>
          </cell>
          <cell r="AL795"/>
          <cell r="AM795">
            <v>123</v>
          </cell>
        </row>
        <row r="796">
          <cell r="I796" t="str">
            <v>HTR</v>
          </cell>
          <cell r="J796"/>
          <cell r="K796"/>
          <cell r="L796"/>
          <cell r="M796"/>
          <cell r="N796"/>
          <cell r="O796"/>
          <cell r="P796">
            <v>0</v>
          </cell>
          <cell r="Q796">
            <v>0</v>
          </cell>
          <cell r="R796"/>
          <cell r="S796">
            <v>0</v>
          </cell>
          <cell r="T796"/>
          <cell r="U796">
            <v>0</v>
          </cell>
          <cell r="V796">
            <v>0</v>
          </cell>
          <cell r="W796"/>
          <cell r="X796">
            <v>0</v>
          </cell>
          <cell r="Y796"/>
          <cell r="Z796"/>
          <cell r="AA796"/>
          <cell r="AB796"/>
          <cell r="AC796"/>
          <cell r="AD796"/>
          <cell r="AE796">
            <v>0</v>
          </cell>
          <cell r="AF796">
            <v>0</v>
          </cell>
          <cell r="AG796"/>
          <cell r="AH796">
            <v>0</v>
          </cell>
          <cell r="AI796"/>
          <cell r="AJ796">
            <v>0</v>
          </cell>
          <cell r="AK796">
            <v>0</v>
          </cell>
          <cell r="AL796"/>
          <cell r="AM796">
            <v>0</v>
          </cell>
        </row>
        <row r="797">
          <cell r="I797" t="str">
            <v>HIJ</v>
          </cell>
          <cell r="J797"/>
          <cell r="K797"/>
          <cell r="L797"/>
          <cell r="M797"/>
          <cell r="N797"/>
          <cell r="O797">
            <v>10</v>
          </cell>
          <cell r="P797">
            <v>1716440</v>
          </cell>
          <cell r="Q797">
            <v>1716450</v>
          </cell>
          <cell r="R797"/>
          <cell r="S797">
            <v>1716450</v>
          </cell>
          <cell r="T797">
            <v>0</v>
          </cell>
          <cell r="U797">
            <v>6868</v>
          </cell>
          <cell r="V797">
            <v>6868</v>
          </cell>
          <cell r="W797"/>
          <cell r="X797">
            <v>6868</v>
          </cell>
          <cell r="Y797"/>
          <cell r="Z797"/>
          <cell r="AA797"/>
          <cell r="AB797"/>
          <cell r="AC797"/>
          <cell r="AD797">
            <v>0</v>
          </cell>
          <cell r="AE797">
            <v>880233</v>
          </cell>
          <cell r="AF797">
            <v>880233</v>
          </cell>
          <cell r="AG797"/>
          <cell r="AH797">
            <v>880233</v>
          </cell>
          <cell r="AI797">
            <v>0</v>
          </cell>
          <cell r="AJ797">
            <v>5049</v>
          </cell>
          <cell r="AK797">
            <v>5049</v>
          </cell>
          <cell r="AL797"/>
          <cell r="AM797">
            <v>5049</v>
          </cell>
        </row>
        <row r="798">
          <cell r="I798" t="str">
            <v>IBR</v>
          </cell>
          <cell r="J798"/>
          <cell r="K798"/>
          <cell r="L798"/>
          <cell r="M798"/>
          <cell r="N798"/>
          <cell r="O798">
            <v>0</v>
          </cell>
          <cell r="P798">
            <v>494515</v>
          </cell>
          <cell r="Q798">
            <v>494515</v>
          </cell>
          <cell r="R798"/>
          <cell r="S798">
            <v>494515</v>
          </cell>
          <cell r="T798">
            <v>0</v>
          </cell>
          <cell r="U798">
            <v>0</v>
          </cell>
          <cell r="V798">
            <v>0</v>
          </cell>
          <cell r="W798"/>
          <cell r="X798">
            <v>0</v>
          </cell>
          <cell r="Y798"/>
          <cell r="Z798"/>
          <cell r="AA798"/>
          <cell r="AB798"/>
          <cell r="AC798"/>
          <cell r="AD798">
            <v>0</v>
          </cell>
          <cell r="AE798">
            <v>257735</v>
          </cell>
          <cell r="AF798">
            <v>257735</v>
          </cell>
          <cell r="AG798"/>
          <cell r="AH798">
            <v>257735</v>
          </cell>
          <cell r="AI798">
            <v>0</v>
          </cell>
          <cell r="AJ798">
            <v>0</v>
          </cell>
          <cell r="AK798">
            <v>0</v>
          </cell>
          <cell r="AL798"/>
          <cell r="AM798">
            <v>0</v>
          </cell>
        </row>
        <row r="799">
          <cell r="I799" t="str">
            <v>IEJ</v>
          </cell>
          <cell r="J799"/>
          <cell r="K799"/>
          <cell r="L799"/>
          <cell r="M799"/>
          <cell r="N799"/>
          <cell r="O799"/>
          <cell r="P799">
            <v>198</v>
          </cell>
          <cell r="Q799">
            <v>198</v>
          </cell>
          <cell r="R799"/>
          <cell r="S799">
            <v>198</v>
          </cell>
          <cell r="T799"/>
          <cell r="U799">
            <v>0</v>
          </cell>
          <cell r="V799">
            <v>0</v>
          </cell>
          <cell r="W799"/>
          <cell r="X799">
            <v>0</v>
          </cell>
          <cell r="Y799"/>
          <cell r="Z799"/>
          <cell r="AA799"/>
          <cell r="AB799"/>
          <cell r="AC799"/>
          <cell r="AD799"/>
          <cell r="AE799">
            <v>992</v>
          </cell>
          <cell r="AF799">
            <v>992</v>
          </cell>
          <cell r="AG799"/>
          <cell r="AH799">
            <v>992</v>
          </cell>
          <cell r="AI799"/>
          <cell r="AJ799">
            <v>0</v>
          </cell>
          <cell r="AK799">
            <v>0</v>
          </cell>
          <cell r="AL799"/>
          <cell r="AM799">
            <v>0</v>
          </cell>
        </row>
        <row r="800">
          <cell r="I800" t="str">
            <v>IKI</v>
          </cell>
          <cell r="J800"/>
          <cell r="K800"/>
          <cell r="L800"/>
          <cell r="M800"/>
          <cell r="N800"/>
          <cell r="O800"/>
          <cell r="P800">
            <v>30741</v>
          </cell>
          <cell r="Q800">
            <v>30741</v>
          </cell>
          <cell r="R800"/>
          <cell r="S800">
            <v>30741</v>
          </cell>
          <cell r="T800"/>
          <cell r="U800">
            <v>0</v>
          </cell>
          <cell r="V800">
            <v>0</v>
          </cell>
          <cell r="W800"/>
          <cell r="X800">
            <v>0</v>
          </cell>
          <cell r="Y800"/>
          <cell r="Z800"/>
          <cell r="AA800"/>
          <cell r="AB800"/>
          <cell r="AC800"/>
          <cell r="AD800"/>
          <cell r="AE800">
            <v>25685</v>
          </cell>
          <cell r="AF800">
            <v>25685</v>
          </cell>
          <cell r="AG800"/>
          <cell r="AH800">
            <v>25685</v>
          </cell>
          <cell r="AI800"/>
          <cell r="AJ800">
            <v>0</v>
          </cell>
          <cell r="AK800">
            <v>0</v>
          </cell>
          <cell r="AL800"/>
          <cell r="AM800">
            <v>0</v>
          </cell>
        </row>
        <row r="801">
          <cell r="I801" t="str">
            <v>ISG</v>
          </cell>
          <cell r="J801"/>
          <cell r="K801"/>
          <cell r="L801"/>
          <cell r="M801"/>
          <cell r="N801"/>
          <cell r="O801">
            <v>0</v>
          </cell>
          <cell r="P801">
            <v>2157356</v>
          </cell>
          <cell r="Q801">
            <v>2157356</v>
          </cell>
          <cell r="R801"/>
          <cell r="S801">
            <v>2157356</v>
          </cell>
          <cell r="T801">
            <v>0</v>
          </cell>
          <cell r="U801">
            <v>17225</v>
          </cell>
          <cell r="V801">
            <v>17225</v>
          </cell>
          <cell r="W801"/>
          <cell r="X801">
            <v>17225</v>
          </cell>
          <cell r="Y801"/>
          <cell r="Z801"/>
          <cell r="AA801"/>
          <cell r="AB801"/>
          <cell r="AC801"/>
          <cell r="AD801">
            <v>0</v>
          </cell>
          <cell r="AE801">
            <v>1289517</v>
          </cell>
          <cell r="AF801">
            <v>1289517</v>
          </cell>
          <cell r="AG801"/>
          <cell r="AH801">
            <v>1289517</v>
          </cell>
          <cell r="AI801">
            <v>0</v>
          </cell>
          <cell r="AJ801">
            <v>15111</v>
          </cell>
          <cell r="AK801">
            <v>15111</v>
          </cell>
          <cell r="AL801"/>
          <cell r="AM801">
            <v>15111</v>
          </cell>
        </row>
        <row r="802">
          <cell r="I802" t="str">
            <v>IWK</v>
          </cell>
          <cell r="J802"/>
          <cell r="K802"/>
          <cell r="L802"/>
          <cell r="M802"/>
          <cell r="N802"/>
          <cell r="O802">
            <v>0</v>
          </cell>
          <cell r="P802">
            <v>292863</v>
          </cell>
          <cell r="Q802">
            <v>292863</v>
          </cell>
          <cell r="R802"/>
          <cell r="S802">
            <v>292863</v>
          </cell>
          <cell r="T802"/>
          <cell r="U802">
            <v>272</v>
          </cell>
          <cell r="V802">
            <v>272</v>
          </cell>
          <cell r="W802"/>
          <cell r="X802">
            <v>272</v>
          </cell>
          <cell r="Y802"/>
          <cell r="Z802"/>
          <cell r="AA802"/>
          <cell r="AB802"/>
          <cell r="AC802"/>
          <cell r="AD802">
            <v>0</v>
          </cell>
          <cell r="AE802">
            <v>110017</v>
          </cell>
          <cell r="AF802">
            <v>110017</v>
          </cell>
          <cell r="AG802"/>
          <cell r="AH802">
            <v>110017</v>
          </cell>
          <cell r="AI802"/>
          <cell r="AJ802">
            <v>208</v>
          </cell>
          <cell r="AK802">
            <v>208</v>
          </cell>
          <cell r="AL802"/>
          <cell r="AM802">
            <v>208</v>
          </cell>
        </row>
        <row r="803">
          <cell r="I803" t="str">
            <v>IZO</v>
          </cell>
          <cell r="J803"/>
          <cell r="K803"/>
          <cell r="L803"/>
          <cell r="M803"/>
          <cell r="N803"/>
          <cell r="O803">
            <v>0</v>
          </cell>
          <cell r="P803">
            <v>735688</v>
          </cell>
          <cell r="Q803">
            <v>735688</v>
          </cell>
          <cell r="R803"/>
          <cell r="S803">
            <v>735688</v>
          </cell>
          <cell r="T803">
            <v>0</v>
          </cell>
          <cell r="U803">
            <v>336</v>
          </cell>
          <cell r="V803">
            <v>336</v>
          </cell>
          <cell r="W803"/>
          <cell r="X803">
            <v>336</v>
          </cell>
          <cell r="Y803"/>
          <cell r="Z803"/>
          <cell r="AA803"/>
          <cell r="AB803"/>
          <cell r="AC803"/>
          <cell r="AD803">
            <v>0</v>
          </cell>
          <cell r="AE803">
            <v>387281</v>
          </cell>
          <cell r="AF803">
            <v>387281</v>
          </cell>
          <cell r="AG803"/>
          <cell r="AH803">
            <v>387281</v>
          </cell>
          <cell r="AI803">
            <v>0</v>
          </cell>
          <cell r="AJ803">
            <v>272</v>
          </cell>
          <cell r="AK803">
            <v>272</v>
          </cell>
          <cell r="AL803"/>
          <cell r="AM803">
            <v>272</v>
          </cell>
        </row>
        <row r="804">
          <cell r="I804" t="str">
            <v>KOJ</v>
          </cell>
          <cell r="J804"/>
          <cell r="K804"/>
          <cell r="L804"/>
          <cell r="M804"/>
          <cell r="N804"/>
          <cell r="O804">
            <v>19</v>
          </cell>
          <cell r="P804">
            <v>4064596</v>
          </cell>
          <cell r="Q804">
            <v>4064615</v>
          </cell>
          <cell r="R804"/>
          <cell r="S804">
            <v>4064615</v>
          </cell>
          <cell r="T804">
            <v>347</v>
          </cell>
          <cell r="U804">
            <v>16459</v>
          </cell>
          <cell r="V804">
            <v>16806</v>
          </cell>
          <cell r="W804"/>
          <cell r="X804">
            <v>16806</v>
          </cell>
          <cell r="Y804"/>
          <cell r="Z804"/>
          <cell r="AA804"/>
          <cell r="AB804"/>
          <cell r="AC804"/>
          <cell r="AD804">
            <v>0</v>
          </cell>
          <cell r="AE804">
            <v>2429137</v>
          </cell>
          <cell r="AF804">
            <v>2429137</v>
          </cell>
          <cell r="AG804"/>
          <cell r="AH804">
            <v>2429137</v>
          </cell>
          <cell r="AI804">
            <v>374</v>
          </cell>
          <cell r="AJ804">
            <v>13194</v>
          </cell>
          <cell r="AK804">
            <v>13568</v>
          </cell>
          <cell r="AL804"/>
          <cell r="AM804">
            <v>13568</v>
          </cell>
        </row>
        <row r="805">
          <cell r="I805" t="str">
            <v>KJP</v>
          </cell>
          <cell r="J805"/>
          <cell r="K805"/>
          <cell r="L805"/>
          <cell r="M805"/>
          <cell r="N805"/>
          <cell r="O805"/>
          <cell r="P805">
            <v>202</v>
          </cell>
          <cell r="Q805">
            <v>202</v>
          </cell>
          <cell r="R805"/>
          <cell r="S805">
            <v>202</v>
          </cell>
          <cell r="T805"/>
          <cell r="U805">
            <v>0</v>
          </cell>
          <cell r="V805">
            <v>0</v>
          </cell>
          <cell r="W805"/>
          <cell r="X805">
            <v>0</v>
          </cell>
          <cell r="Y805"/>
          <cell r="Z805"/>
          <cell r="AA805"/>
          <cell r="AB805"/>
          <cell r="AC805"/>
          <cell r="AD805"/>
          <cell r="AE805">
            <v>113</v>
          </cell>
          <cell r="AF805">
            <v>113</v>
          </cell>
          <cell r="AG805"/>
          <cell r="AH805">
            <v>113</v>
          </cell>
          <cell r="AI805"/>
          <cell r="AJ805">
            <v>0</v>
          </cell>
          <cell r="AK805">
            <v>0</v>
          </cell>
          <cell r="AL805"/>
          <cell r="AM805">
            <v>0</v>
          </cell>
        </row>
        <row r="806">
          <cell r="I806" t="str">
            <v>KKX</v>
          </cell>
          <cell r="J806"/>
          <cell r="K806"/>
          <cell r="L806"/>
          <cell r="M806"/>
          <cell r="N806"/>
          <cell r="O806"/>
          <cell r="P806">
            <v>69106</v>
          </cell>
          <cell r="Q806">
            <v>69106</v>
          </cell>
          <cell r="R806"/>
          <cell r="S806">
            <v>69106</v>
          </cell>
          <cell r="T806"/>
          <cell r="U806">
            <v>115</v>
          </cell>
          <cell r="V806">
            <v>115</v>
          </cell>
          <cell r="W806"/>
          <cell r="X806">
            <v>115</v>
          </cell>
          <cell r="Y806"/>
          <cell r="Z806"/>
          <cell r="AA806"/>
          <cell r="AB806"/>
          <cell r="AC806"/>
          <cell r="AD806"/>
          <cell r="AE806">
            <v>57595</v>
          </cell>
          <cell r="AF806">
            <v>57595</v>
          </cell>
          <cell r="AG806"/>
          <cell r="AH806">
            <v>57595</v>
          </cell>
          <cell r="AI806"/>
          <cell r="AJ806">
            <v>123</v>
          </cell>
          <cell r="AK806">
            <v>123</v>
          </cell>
          <cell r="AL806"/>
          <cell r="AM806">
            <v>123</v>
          </cell>
        </row>
        <row r="807">
          <cell r="I807" t="str">
            <v>ONJ</v>
          </cell>
          <cell r="J807"/>
          <cell r="K807"/>
          <cell r="L807"/>
          <cell r="M807"/>
          <cell r="N807"/>
          <cell r="O807">
            <v>0</v>
          </cell>
          <cell r="P807">
            <v>125741</v>
          </cell>
          <cell r="Q807">
            <v>125741</v>
          </cell>
          <cell r="R807"/>
          <cell r="S807">
            <v>125741</v>
          </cell>
          <cell r="T807">
            <v>0</v>
          </cell>
          <cell r="U807">
            <v>148</v>
          </cell>
          <cell r="V807">
            <v>148</v>
          </cell>
          <cell r="W807"/>
          <cell r="X807">
            <v>148</v>
          </cell>
          <cell r="Y807"/>
          <cell r="Z807"/>
          <cell r="AA807"/>
          <cell r="AB807"/>
          <cell r="AC807"/>
          <cell r="AD807">
            <v>0</v>
          </cell>
          <cell r="AE807">
            <v>36076</v>
          </cell>
          <cell r="AF807">
            <v>36076</v>
          </cell>
          <cell r="AG807"/>
          <cell r="AH807">
            <v>36076</v>
          </cell>
          <cell r="AI807">
            <v>0</v>
          </cell>
          <cell r="AJ807">
            <v>139</v>
          </cell>
          <cell r="AK807">
            <v>139</v>
          </cell>
          <cell r="AL807"/>
          <cell r="AM807">
            <v>139</v>
          </cell>
        </row>
        <row r="808">
          <cell r="I808" t="str">
            <v>KTD</v>
          </cell>
          <cell r="J808"/>
          <cell r="K808"/>
          <cell r="L808"/>
          <cell r="M808"/>
          <cell r="N808"/>
          <cell r="O808"/>
          <cell r="P808">
            <v>25350</v>
          </cell>
          <cell r="Q808">
            <v>25350</v>
          </cell>
          <cell r="R808"/>
          <cell r="S808">
            <v>25350</v>
          </cell>
          <cell r="T808"/>
          <cell r="U808">
            <v>127</v>
          </cell>
          <cell r="V808">
            <v>127</v>
          </cell>
          <cell r="W808"/>
          <cell r="X808">
            <v>127</v>
          </cell>
          <cell r="Y808"/>
          <cell r="Z808"/>
          <cell r="AA808"/>
          <cell r="AB808"/>
          <cell r="AC808"/>
          <cell r="AD808"/>
          <cell r="AE808">
            <v>24477</v>
          </cell>
          <cell r="AF808">
            <v>24477</v>
          </cell>
          <cell r="AG808"/>
          <cell r="AH808">
            <v>24477</v>
          </cell>
          <cell r="AI808"/>
          <cell r="AJ808">
            <v>125</v>
          </cell>
          <cell r="AK808">
            <v>125</v>
          </cell>
          <cell r="AL808"/>
          <cell r="AM808">
            <v>125</v>
          </cell>
        </row>
        <row r="809">
          <cell r="I809" t="str">
            <v>KKJ</v>
          </cell>
          <cell r="J809"/>
          <cell r="K809"/>
          <cell r="L809"/>
          <cell r="M809"/>
          <cell r="N809"/>
          <cell r="O809">
            <v>0</v>
          </cell>
          <cell r="P809">
            <v>737335</v>
          </cell>
          <cell r="Q809">
            <v>737335</v>
          </cell>
          <cell r="R809"/>
          <cell r="S809">
            <v>737335</v>
          </cell>
          <cell r="T809">
            <v>16746</v>
          </cell>
          <cell r="U809">
            <v>2331</v>
          </cell>
          <cell r="V809">
            <v>19077</v>
          </cell>
          <cell r="W809"/>
          <cell r="X809">
            <v>19077</v>
          </cell>
          <cell r="Y809"/>
          <cell r="Z809"/>
          <cell r="AA809"/>
          <cell r="AB809"/>
          <cell r="AC809"/>
          <cell r="AD809">
            <v>0</v>
          </cell>
          <cell r="AE809">
            <v>437055</v>
          </cell>
          <cell r="AF809">
            <v>437055</v>
          </cell>
          <cell r="AG809"/>
          <cell r="AH809">
            <v>437055</v>
          </cell>
          <cell r="AI809">
            <v>19399</v>
          </cell>
          <cell r="AJ809">
            <v>1977</v>
          </cell>
          <cell r="AK809">
            <v>21376</v>
          </cell>
          <cell r="AL809"/>
          <cell r="AM809">
            <v>21376</v>
          </cell>
        </row>
        <row r="810">
          <cell r="I810" t="str">
            <v>UKB</v>
          </cell>
          <cell r="J810">
            <v>25985</v>
          </cell>
          <cell r="K810"/>
          <cell r="L810">
            <v>25985</v>
          </cell>
          <cell r="M810">
            <v>7285</v>
          </cell>
          <cell r="N810">
            <v>33270</v>
          </cell>
          <cell r="O810"/>
          <cell r="P810">
            <v>2701485</v>
          </cell>
          <cell r="Q810">
            <v>2701485</v>
          </cell>
          <cell r="R810"/>
          <cell r="S810">
            <v>2701485</v>
          </cell>
          <cell r="T810"/>
          <cell r="U810"/>
          <cell r="V810"/>
          <cell r="W810"/>
          <cell r="X810"/>
          <cell r="Y810">
            <v>20310</v>
          </cell>
          <cell r="Z810"/>
          <cell r="AA810">
            <v>20310</v>
          </cell>
          <cell r="AB810">
            <v>7857</v>
          </cell>
          <cell r="AC810">
            <v>28167</v>
          </cell>
          <cell r="AD810"/>
          <cell r="AE810">
            <v>1625908</v>
          </cell>
          <cell r="AF810">
            <v>1625908</v>
          </cell>
          <cell r="AG810"/>
          <cell r="AH810">
            <v>1625908</v>
          </cell>
          <cell r="AI810"/>
          <cell r="AJ810"/>
          <cell r="AK810"/>
          <cell r="AL810"/>
          <cell r="AM810"/>
        </row>
        <row r="811">
          <cell r="I811" t="str">
            <v>KCZ</v>
          </cell>
          <cell r="J811"/>
          <cell r="K811"/>
          <cell r="L811"/>
          <cell r="M811"/>
          <cell r="N811"/>
          <cell r="O811">
            <v>0</v>
          </cell>
          <cell r="P811">
            <v>1149367</v>
          </cell>
          <cell r="Q811">
            <v>1149367</v>
          </cell>
          <cell r="R811"/>
          <cell r="S811">
            <v>1149367</v>
          </cell>
          <cell r="T811">
            <v>0</v>
          </cell>
          <cell r="U811">
            <v>1909</v>
          </cell>
          <cell r="V811">
            <v>1909</v>
          </cell>
          <cell r="W811"/>
          <cell r="X811">
            <v>1909</v>
          </cell>
          <cell r="Y811"/>
          <cell r="Z811"/>
          <cell r="AA811"/>
          <cell r="AB811"/>
          <cell r="AC811"/>
          <cell r="AD811">
            <v>0</v>
          </cell>
          <cell r="AE811">
            <v>637693</v>
          </cell>
          <cell r="AF811">
            <v>637693</v>
          </cell>
          <cell r="AG811"/>
          <cell r="AH811">
            <v>637693</v>
          </cell>
          <cell r="AI811">
            <v>0</v>
          </cell>
          <cell r="AJ811">
            <v>1774</v>
          </cell>
          <cell r="AK811">
            <v>1774</v>
          </cell>
          <cell r="AL811"/>
          <cell r="AM811">
            <v>1774</v>
          </cell>
        </row>
        <row r="812">
          <cell r="I812" t="str">
            <v>KMQ</v>
          </cell>
          <cell r="J812"/>
          <cell r="K812"/>
          <cell r="L812"/>
          <cell r="M812"/>
          <cell r="N812"/>
          <cell r="O812">
            <v>0</v>
          </cell>
          <cell r="P812">
            <v>985302</v>
          </cell>
          <cell r="Q812">
            <v>985302</v>
          </cell>
          <cell r="R812"/>
          <cell r="S812">
            <v>985302</v>
          </cell>
          <cell r="T812">
            <v>5238</v>
          </cell>
          <cell r="U812">
            <v>890</v>
          </cell>
          <cell r="V812">
            <v>6127</v>
          </cell>
          <cell r="W812"/>
          <cell r="X812">
            <v>6127</v>
          </cell>
          <cell r="Y812"/>
          <cell r="Z812"/>
          <cell r="AA812"/>
          <cell r="AB812"/>
          <cell r="AC812"/>
          <cell r="AD812">
            <v>0</v>
          </cell>
          <cell r="AE812">
            <v>466597</v>
          </cell>
          <cell r="AF812">
            <v>466597</v>
          </cell>
          <cell r="AG812"/>
          <cell r="AH812">
            <v>466597</v>
          </cell>
          <cell r="AI812">
            <v>4982</v>
          </cell>
          <cell r="AJ812">
            <v>733</v>
          </cell>
          <cell r="AK812">
            <v>5715</v>
          </cell>
          <cell r="AL812"/>
          <cell r="AM812">
            <v>5715</v>
          </cell>
        </row>
        <row r="813">
          <cell r="I813" t="str">
            <v>KMJ</v>
          </cell>
          <cell r="J813"/>
          <cell r="K813"/>
          <cell r="L813"/>
          <cell r="M813"/>
          <cell r="N813"/>
          <cell r="O813">
            <v>115</v>
          </cell>
          <cell r="P813">
            <v>2263255</v>
          </cell>
          <cell r="Q813">
            <v>2263370</v>
          </cell>
          <cell r="R813"/>
          <cell r="S813">
            <v>2263370</v>
          </cell>
          <cell r="T813">
            <v>0</v>
          </cell>
          <cell r="U813">
            <v>6817</v>
          </cell>
          <cell r="V813">
            <v>6817</v>
          </cell>
          <cell r="W813"/>
          <cell r="X813">
            <v>6817</v>
          </cell>
          <cell r="Y813"/>
          <cell r="Z813"/>
          <cell r="AA813"/>
          <cell r="AB813"/>
          <cell r="AC813"/>
          <cell r="AD813">
            <v>0</v>
          </cell>
          <cell r="AE813">
            <v>1177315</v>
          </cell>
          <cell r="AF813">
            <v>1177315</v>
          </cell>
          <cell r="AG813"/>
          <cell r="AH813">
            <v>1177315</v>
          </cell>
          <cell r="AI813">
            <v>0</v>
          </cell>
          <cell r="AJ813">
            <v>4042</v>
          </cell>
          <cell r="AK813">
            <v>4042</v>
          </cell>
          <cell r="AL813"/>
          <cell r="AM813">
            <v>4042</v>
          </cell>
        </row>
        <row r="814">
          <cell r="I814" t="str">
            <v>UEO</v>
          </cell>
          <cell r="J814"/>
          <cell r="K814"/>
          <cell r="L814"/>
          <cell r="M814"/>
          <cell r="N814"/>
          <cell r="O814"/>
          <cell r="P814">
            <v>187189</v>
          </cell>
          <cell r="Q814">
            <v>187189</v>
          </cell>
          <cell r="R814"/>
          <cell r="S814">
            <v>187189</v>
          </cell>
          <cell r="T814"/>
          <cell r="U814">
            <v>1370</v>
          </cell>
          <cell r="V814">
            <v>1370</v>
          </cell>
          <cell r="W814"/>
          <cell r="X814">
            <v>1370</v>
          </cell>
          <cell r="Y814"/>
          <cell r="Z814"/>
          <cell r="AA814"/>
          <cell r="AB814"/>
          <cell r="AC814"/>
          <cell r="AD814"/>
          <cell r="AE814">
            <v>138065</v>
          </cell>
          <cell r="AF814">
            <v>138065</v>
          </cell>
          <cell r="AG814"/>
          <cell r="AH814">
            <v>138065</v>
          </cell>
          <cell r="AI814"/>
          <cell r="AJ814">
            <v>1351</v>
          </cell>
          <cell r="AK814">
            <v>1351</v>
          </cell>
          <cell r="AL814"/>
          <cell r="AM814">
            <v>1351</v>
          </cell>
        </row>
        <row r="815">
          <cell r="I815" t="str">
            <v>KUH</v>
          </cell>
          <cell r="J815"/>
          <cell r="K815"/>
          <cell r="L815"/>
          <cell r="M815"/>
          <cell r="N815"/>
          <cell r="O815">
            <v>0</v>
          </cell>
          <cell r="P815">
            <v>630435</v>
          </cell>
          <cell r="Q815">
            <v>630435</v>
          </cell>
          <cell r="R815"/>
          <cell r="S815">
            <v>630435</v>
          </cell>
          <cell r="T815">
            <v>0</v>
          </cell>
          <cell r="U815">
            <v>1438</v>
          </cell>
          <cell r="V815">
            <v>1438</v>
          </cell>
          <cell r="W815"/>
          <cell r="X815">
            <v>1438</v>
          </cell>
          <cell r="Y815"/>
          <cell r="Z815"/>
          <cell r="AA815"/>
          <cell r="AB815"/>
          <cell r="AC815"/>
          <cell r="AD815">
            <v>0</v>
          </cell>
          <cell r="AE815">
            <v>394469</v>
          </cell>
          <cell r="AF815">
            <v>394469</v>
          </cell>
          <cell r="AG815"/>
          <cell r="AH815">
            <v>394469</v>
          </cell>
          <cell r="AI815">
            <v>0</v>
          </cell>
          <cell r="AJ815">
            <v>971</v>
          </cell>
          <cell r="AK815">
            <v>971</v>
          </cell>
          <cell r="AL815"/>
          <cell r="AM815">
            <v>971</v>
          </cell>
        </row>
        <row r="816">
          <cell r="I816" t="str">
            <v>MMJ</v>
          </cell>
          <cell r="J816"/>
          <cell r="K816"/>
          <cell r="L816"/>
          <cell r="M816"/>
          <cell r="N816"/>
          <cell r="O816">
            <v>0</v>
          </cell>
          <cell r="P816">
            <v>204819</v>
          </cell>
          <cell r="Q816">
            <v>204819</v>
          </cell>
          <cell r="R816"/>
          <cell r="S816">
            <v>204819</v>
          </cell>
          <cell r="T816">
            <v>0</v>
          </cell>
          <cell r="U816">
            <v>0</v>
          </cell>
          <cell r="V816">
            <v>0</v>
          </cell>
          <cell r="W816"/>
          <cell r="X816">
            <v>0</v>
          </cell>
          <cell r="Y816"/>
          <cell r="Z816"/>
          <cell r="AA816"/>
          <cell r="AB816"/>
          <cell r="AC816"/>
          <cell r="AD816">
            <v>0</v>
          </cell>
          <cell r="AE816">
            <v>116277</v>
          </cell>
          <cell r="AF816">
            <v>116277</v>
          </cell>
          <cell r="AG816"/>
          <cell r="AH816">
            <v>116277</v>
          </cell>
          <cell r="AI816">
            <v>0</v>
          </cell>
          <cell r="AJ816">
            <v>0</v>
          </cell>
          <cell r="AK816">
            <v>0</v>
          </cell>
          <cell r="AL816"/>
          <cell r="AM816">
            <v>0</v>
          </cell>
        </row>
        <row r="817">
          <cell r="I817" t="str">
            <v>MYJ</v>
          </cell>
          <cell r="J817"/>
          <cell r="K817"/>
          <cell r="L817"/>
          <cell r="M817"/>
          <cell r="N817"/>
          <cell r="O817">
            <v>338</v>
          </cell>
          <cell r="P817">
            <v>1928521</v>
          </cell>
          <cell r="Q817">
            <v>1928859</v>
          </cell>
          <cell r="R817"/>
          <cell r="S817">
            <v>1928859</v>
          </cell>
          <cell r="T817">
            <v>0</v>
          </cell>
          <cell r="U817">
            <v>3199</v>
          </cell>
          <cell r="V817">
            <v>3199</v>
          </cell>
          <cell r="W817"/>
          <cell r="X817">
            <v>3199</v>
          </cell>
          <cell r="Y817"/>
          <cell r="Z817"/>
          <cell r="AA817"/>
          <cell r="AB817"/>
          <cell r="AC817"/>
          <cell r="AD817">
            <v>0</v>
          </cell>
          <cell r="AE817">
            <v>1005225</v>
          </cell>
          <cell r="AF817">
            <v>1005225</v>
          </cell>
          <cell r="AG817"/>
          <cell r="AH817">
            <v>1005225</v>
          </cell>
          <cell r="AI817">
            <v>0</v>
          </cell>
          <cell r="AJ817">
            <v>2505</v>
          </cell>
          <cell r="AK817">
            <v>2505</v>
          </cell>
          <cell r="AL817"/>
          <cell r="AM817">
            <v>2505</v>
          </cell>
        </row>
        <row r="818">
          <cell r="I818" t="str">
            <v>MMB</v>
          </cell>
          <cell r="J818"/>
          <cell r="K818"/>
          <cell r="L818"/>
          <cell r="M818"/>
          <cell r="N818"/>
          <cell r="O818">
            <v>0</v>
          </cell>
          <cell r="P818">
            <v>663051</v>
          </cell>
          <cell r="Q818">
            <v>663051</v>
          </cell>
          <cell r="R818"/>
          <cell r="S818">
            <v>663051</v>
          </cell>
          <cell r="T818">
            <v>0</v>
          </cell>
          <cell r="U818">
            <v>982</v>
          </cell>
          <cell r="V818">
            <v>982</v>
          </cell>
          <cell r="W818"/>
          <cell r="X818">
            <v>982</v>
          </cell>
          <cell r="Y818"/>
          <cell r="Z818"/>
          <cell r="AA818"/>
          <cell r="AB818"/>
          <cell r="AC818"/>
          <cell r="AD818">
            <v>0</v>
          </cell>
          <cell r="AE818">
            <v>409410</v>
          </cell>
          <cell r="AF818">
            <v>409410</v>
          </cell>
          <cell r="AG818"/>
          <cell r="AH818">
            <v>409410</v>
          </cell>
          <cell r="AI818">
            <v>0</v>
          </cell>
          <cell r="AJ818">
            <v>951</v>
          </cell>
          <cell r="AK818">
            <v>951</v>
          </cell>
          <cell r="AL818"/>
          <cell r="AM818">
            <v>951</v>
          </cell>
        </row>
        <row r="819">
          <cell r="I819" t="str">
            <v>MMD</v>
          </cell>
          <cell r="J819"/>
          <cell r="K819"/>
          <cell r="L819"/>
          <cell r="M819"/>
          <cell r="N819"/>
          <cell r="O819"/>
          <cell r="P819">
            <v>42939</v>
          </cell>
          <cell r="Q819">
            <v>42939</v>
          </cell>
          <cell r="R819"/>
          <cell r="S819">
            <v>42939</v>
          </cell>
          <cell r="T819"/>
          <cell r="U819">
            <v>384</v>
          </cell>
          <cell r="V819">
            <v>384</v>
          </cell>
          <cell r="W819"/>
          <cell r="X819">
            <v>384</v>
          </cell>
          <cell r="Y819"/>
          <cell r="Z819"/>
          <cell r="AA819"/>
          <cell r="AB819"/>
          <cell r="AC819"/>
          <cell r="AD819"/>
          <cell r="AE819">
            <v>40231</v>
          </cell>
          <cell r="AF819">
            <v>40231</v>
          </cell>
          <cell r="AG819"/>
          <cell r="AH819">
            <v>40231</v>
          </cell>
          <cell r="AI819"/>
          <cell r="AJ819">
            <v>366</v>
          </cell>
          <cell r="AK819">
            <v>366</v>
          </cell>
          <cell r="AL819"/>
          <cell r="AM819">
            <v>366</v>
          </cell>
        </row>
        <row r="820">
          <cell r="I820" t="str">
            <v>MSJ</v>
          </cell>
          <cell r="J820"/>
          <cell r="K820"/>
          <cell r="L820"/>
          <cell r="M820"/>
          <cell r="N820"/>
          <cell r="O820">
            <v>0</v>
          </cell>
          <cell r="P820">
            <v>279605</v>
          </cell>
          <cell r="Q820">
            <v>279605</v>
          </cell>
          <cell r="R820"/>
          <cell r="S820">
            <v>279605</v>
          </cell>
          <cell r="T820">
            <v>0</v>
          </cell>
          <cell r="U820">
            <v>556</v>
          </cell>
          <cell r="V820">
            <v>556</v>
          </cell>
          <cell r="W820"/>
          <cell r="X820">
            <v>556</v>
          </cell>
          <cell r="Y820"/>
          <cell r="Z820"/>
          <cell r="AA820"/>
          <cell r="AB820"/>
          <cell r="AC820"/>
          <cell r="AD820">
            <v>0</v>
          </cell>
          <cell r="AE820">
            <v>128990</v>
          </cell>
          <cell r="AF820">
            <v>128990</v>
          </cell>
          <cell r="AG820"/>
          <cell r="AH820">
            <v>128990</v>
          </cell>
          <cell r="AI820">
            <v>0</v>
          </cell>
          <cell r="AJ820">
            <v>288</v>
          </cell>
          <cell r="AK820">
            <v>288</v>
          </cell>
          <cell r="AL820"/>
          <cell r="AM820">
            <v>288</v>
          </cell>
        </row>
        <row r="821">
          <cell r="I821" t="str">
            <v>MYE</v>
          </cell>
          <cell r="J821"/>
          <cell r="K821"/>
          <cell r="L821"/>
          <cell r="M821"/>
          <cell r="N821"/>
          <cell r="O821"/>
          <cell r="P821">
            <v>26843</v>
          </cell>
          <cell r="Q821">
            <v>26843</v>
          </cell>
          <cell r="R821"/>
          <cell r="S821">
            <v>26843</v>
          </cell>
          <cell r="T821"/>
          <cell r="U821">
            <v>2</v>
          </cell>
          <cell r="V821">
            <v>2</v>
          </cell>
          <cell r="W821"/>
          <cell r="X821">
            <v>2</v>
          </cell>
          <cell r="Y821"/>
          <cell r="Z821"/>
          <cell r="AA821"/>
          <cell r="AB821"/>
          <cell r="AC821"/>
          <cell r="AD821"/>
          <cell r="AE821">
            <v>20780</v>
          </cell>
          <cell r="AF821">
            <v>20780</v>
          </cell>
          <cell r="AG821"/>
          <cell r="AH821">
            <v>20780</v>
          </cell>
          <cell r="AI821"/>
          <cell r="AJ821">
            <v>3</v>
          </cell>
          <cell r="AK821">
            <v>3</v>
          </cell>
          <cell r="AL821"/>
          <cell r="AM821">
            <v>3</v>
          </cell>
        </row>
        <row r="822">
          <cell r="I822" t="str">
            <v>MMY</v>
          </cell>
          <cell r="J822"/>
          <cell r="K822"/>
          <cell r="L822"/>
          <cell r="M822"/>
          <cell r="N822"/>
          <cell r="O822">
            <v>0</v>
          </cell>
          <cell r="P822">
            <v>1364792</v>
          </cell>
          <cell r="Q822">
            <v>1364792</v>
          </cell>
          <cell r="R822"/>
          <cell r="S822">
            <v>1364792</v>
          </cell>
          <cell r="T822">
            <v>0</v>
          </cell>
          <cell r="U822">
            <v>13132</v>
          </cell>
          <cell r="V822">
            <v>13132</v>
          </cell>
          <cell r="W822"/>
          <cell r="X822">
            <v>13132</v>
          </cell>
          <cell r="Y822"/>
          <cell r="Z822"/>
          <cell r="AA822"/>
          <cell r="AB822"/>
          <cell r="AC822"/>
          <cell r="AD822">
            <v>0</v>
          </cell>
          <cell r="AE822">
            <v>840652</v>
          </cell>
          <cell r="AF822">
            <v>840652</v>
          </cell>
          <cell r="AG822"/>
          <cell r="AH822">
            <v>840652</v>
          </cell>
          <cell r="AI822">
            <v>0</v>
          </cell>
          <cell r="AJ822">
            <v>12308</v>
          </cell>
          <cell r="AK822">
            <v>12308</v>
          </cell>
          <cell r="AL822"/>
          <cell r="AM822">
            <v>12308</v>
          </cell>
        </row>
        <row r="823">
          <cell r="I823" t="str">
            <v>SHI</v>
          </cell>
          <cell r="J823"/>
          <cell r="K823"/>
          <cell r="L823"/>
          <cell r="M823"/>
          <cell r="N823"/>
          <cell r="O823">
            <v>0</v>
          </cell>
          <cell r="P823">
            <v>320093</v>
          </cell>
          <cell r="Q823">
            <v>320093</v>
          </cell>
          <cell r="R823"/>
          <cell r="S823">
            <v>320093</v>
          </cell>
          <cell r="T823">
            <v>0</v>
          </cell>
          <cell r="U823">
            <v>421</v>
          </cell>
          <cell r="V823">
            <v>421</v>
          </cell>
          <cell r="W823"/>
          <cell r="X823">
            <v>421</v>
          </cell>
          <cell r="Y823"/>
          <cell r="Z823"/>
          <cell r="AA823"/>
          <cell r="AB823"/>
          <cell r="AC823"/>
          <cell r="AD823">
            <v>0</v>
          </cell>
          <cell r="AE823">
            <v>203214</v>
          </cell>
          <cell r="AF823">
            <v>203214</v>
          </cell>
          <cell r="AG823"/>
          <cell r="AH823">
            <v>203214</v>
          </cell>
          <cell r="AI823">
            <v>0</v>
          </cell>
          <cell r="AJ823">
            <v>141</v>
          </cell>
          <cell r="AK823">
            <v>141</v>
          </cell>
          <cell r="AL823"/>
          <cell r="AM823">
            <v>141</v>
          </cell>
        </row>
        <row r="824">
          <cell r="I824" t="str">
            <v>KMI</v>
          </cell>
          <cell r="J824"/>
          <cell r="K824"/>
          <cell r="L824"/>
          <cell r="M824"/>
          <cell r="N824"/>
          <cell r="O824">
            <v>848</v>
          </cell>
          <cell r="P824">
            <v>2225751</v>
          </cell>
          <cell r="Q824">
            <v>2226599</v>
          </cell>
          <cell r="R824"/>
          <cell r="S824">
            <v>2226599</v>
          </cell>
          <cell r="T824">
            <v>0</v>
          </cell>
          <cell r="U824">
            <v>4293</v>
          </cell>
          <cell r="V824">
            <v>4293</v>
          </cell>
          <cell r="W824"/>
          <cell r="X824">
            <v>4293</v>
          </cell>
          <cell r="Y824"/>
          <cell r="Z824"/>
          <cell r="AA824"/>
          <cell r="AB824"/>
          <cell r="AC824"/>
          <cell r="AD824">
            <v>0</v>
          </cell>
          <cell r="AE824">
            <v>1234579</v>
          </cell>
          <cell r="AF824">
            <v>1234579</v>
          </cell>
          <cell r="AG824"/>
          <cell r="AH824">
            <v>1234579</v>
          </cell>
          <cell r="AI824">
            <v>0</v>
          </cell>
          <cell r="AJ824">
            <v>4266</v>
          </cell>
          <cell r="AK824">
            <v>4266</v>
          </cell>
          <cell r="AL824"/>
          <cell r="AM824">
            <v>4266</v>
          </cell>
        </row>
        <row r="825">
          <cell r="I825" t="str">
            <v>MBE</v>
          </cell>
          <cell r="J825"/>
          <cell r="K825"/>
          <cell r="L825"/>
          <cell r="M825"/>
          <cell r="N825"/>
          <cell r="O825">
            <v>0</v>
          </cell>
          <cell r="P825">
            <v>46584</v>
          </cell>
          <cell r="Q825">
            <v>46584</v>
          </cell>
          <cell r="R825"/>
          <cell r="S825">
            <v>46584</v>
          </cell>
          <cell r="T825">
            <v>0</v>
          </cell>
          <cell r="U825">
            <v>3</v>
          </cell>
          <cell r="V825">
            <v>3</v>
          </cell>
          <cell r="W825"/>
          <cell r="X825">
            <v>3</v>
          </cell>
          <cell r="Y825"/>
          <cell r="Z825"/>
          <cell r="AA825"/>
          <cell r="AB825"/>
          <cell r="AC825"/>
          <cell r="AD825">
            <v>0</v>
          </cell>
          <cell r="AE825">
            <v>30303</v>
          </cell>
          <cell r="AF825">
            <v>30303</v>
          </cell>
          <cell r="AG825"/>
          <cell r="AH825">
            <v>30303</v>
          </cell>
          <cell r="AI825">
            <v>0</v>
          </cell>
          <cell r="AJ825">
            <v>2</v>
          </cell>
          <cell r="AK825">
            <v>2</v>
          </cell>
          <cell r="AL825"/>
          <cell r="AM825">
            <v>2</v>
          </cell>
        </row>
        <row r="826">
          <cell r="I826" t="str">
            <v>NGS</v>
          </cell>
          <cell r="J826"/>
          <cell r="K826"/>
          <cell r="L826"/>
          <cell r="M826"/>
          <cell r="N826"/>
          <cell r="O826">
            <v>107</v>
          </cell>
          <cell r="P826">
            <v>2231020</v>
          </cell>
          <cell r="Q826">
            <v>2231127</v>
          </cell>
          <cell r="R826"/>
          <cell r="S826">
            <v>2231127</v>
          </cell>
          <cell r="T826">
            <v>4</v>
          </cell>
          <cell r="U826">
            <v>3656</v>
          </cell>
          <cell r="V826">
            <v>3660</v>
          </cell>
          <cell r="W826"/>
          <cell r="X826">
            <v>3660</v>
          </cell>
          <cell r="Y826"/>
          <cell r="Z826"/>
          <cell r="AA826"/>
          <cell r="AB826"/>
          <cell r="AC826"/>
          <cell r="AD826">
            <v>0</v>
          </cell>
          <cell r="AE826">
            <v>1140929</v>
          </cell>
          <cell r="AF826">
            <v>1140929</v>
          </cell>
          <cell r="AG826"/>
          <cell r="AH826">
            <v>1140929</v>
          </cell>
          <cell r="AI826">
            <v>4</v>
          </cell>
          <cell r="AJ826">
            <v>2324</v>
          </cell>
          <cell r="AK826">
            <v>2328</v>
          </cell>
          <cell r="AL826"/>
          <cell r="AM826">
            <v>2328</v>
          </cell>
        </row>
        <row r="827">
          <cell r="I827" t="str">
            <v>NGO</v>
          </cell>
          <cell r="J827">
            <v>57360</v>
          </cell>
          <cell r="K827">
            <v>4503</v>
          </cell>
          <cell r="L827">
            <v>61863</v>
          </cell>
          <cell r="M827">
            <v>3177</v>
          </cell>
          <cell r="N827">
            <v>65040</v>
          </cell>
          <cell r="O827">
            <v>441826</v>
          </cell>
          <cell r="P827">
            <v>4530384</v>
          </cell>
          <cell r="Q827">
            <v>4972210</v>
          </cell>
          <cell r="R827"/>
          <cell r="S827">
            <v>4972210</v>
          </cell>
          <cell r="T827">
            <v>118572</v>
          </cell>
          <cell r="U827">
            <v>9456</v>
          </cell>
          <cell r="V827">
            <v>128028</v>
          </cell>
          <cell r="W827">
            <v>3784</v>
          </cell>
          <cell r="X827">
            <v>131812</v>
          </cell>
          <cell r="Y827">
            <v>40603</v>
          </cell>
          <cell r="Z827">
            <v>4180</v>
          </cell>
          <cell r="AA827">
            <v>44783</v>
          </cell>
          <cell r="AB827">
            <v>3722</v>
          </cell>
          <cell r="AC827">
            <v>48505</v>
          </cell>
          <cell r="AD827">
            <v>41430</v>
          </cell>
          <cell r="AE827">
            <v>2502540</v>
          </cell>
          <cell r="AF827">
            <v>2543970</v>
          </cell>
          <cell r="AG827"/>
          <cell r="AH827">
            <v>2543970</v>
          </cell>
          <cell r="AI827">
            <v>114503</v>
          </cell>
          <cell r="AJ827">
            <v>9427</v>
          </cell>
          <cell r="AK827">
            <v>123930</v>
          </cell>
          <cell r="AL827">
            <v>3998</v>
          </cell>
          <cell r="AM827">
            <v>127928</v>
          </cell>
        </row>
        <row r="828">
          <cell r="I828" t="str">
            <v>NKM</v>
          </cell>
          <cell r="J828"/>
          <cell r="K828"/>
          <cell r="L828"/>
          <cell r="M828"/>
          <cell r="N828"/>
          <cell r="O828">
            <v>13</v>
          </cell>
          <cell r="P828">
            <v>635828</v>
          </cell>
          <cell r="Q828">
            <v>635841</v>
          </cell>
          <cell r="R828"/>
          <cell r="S828">
            <v>635841</v>
          </cell>
          <cell r="T828">
            <v>0</v>
          </cell>
          <cell r="U828">
            <v>0</v>
          </cell>
          <cell r="V828">
            <v>0</v>
          </cell>
          <cell r="W828"/>
          <cell r="X828">
            <v>0</v>
          </cell>
          <cell r="Y828"/>
          <cell r="Z828"/>
          <cell r="AA828"/>
          <cell r="AB828"/>
          <cell r="AC828"/>
          <cell r="AD828">
            <v>2</v>
          </cell>
          <cell r="AE828">
            <v>451957</v>
          </cell>
          <cell r="AF828">
            <v>451959</v>
          </cell>
          <cell r="AG828"/>
          <cell r="AH828">
            <v>451959</v>
          </cell>
          <cell r="AI828">
            <v>0</v>
          </cell>
          <cell r="AJ828">
            <v>0</v>
          </cell>
          <cell r="AK828">
            <v>0</v>
          </cell>
          <cell r="AL828"/>
          <cell r="AM828">
            <v>0</v>
          </cell>
        </row>
        <row r="829">
          <cell r="I829" t="str">
            <v>OKA</v>
          </cell>
          <cell r="J829"/>
          <cell r="K829"/>
          <cell r="L829"/>
          <cell r="M829"/>
          <cell r="N829">
            <v>139614</v>
          </cell>
          <cell r="O829">
            <v>101945</v>
          </cell>
          <cell r="P829">
            <v>13661102</v>
          </cell>
          <cell r="Q829">
            <v>13763047</v>
          </cell>
          <cell r="R829">
            <v>2211</v>
          </cell>
          <cell r="S829">
            <v>13765258</v>
          </cell>
          <cell r="T829">
            <v>1468</v>
          </cell>
          <cell r="U829">
            <v>180450</v>
          </cell>
          <cell r="V829">
            <v>181918</v>
          </cell>
          <cell r="W829">
            <v>9796</v>
          </cell>
          <cell r="X829">
            <v>191714</v>
          </cell>
          <cell r="Y829"/>
          <cell r="Z829"/>
          <cell r="AA829"/>
          <cell r="AB829"/>
          <cell r="AC829">
            <v>112770</v>
          </cell>
          <cell r="AD829">
            <v>31</v>
          </cell>
          <cell r="AE829">
            <v>7412318</v>
          </cell>
          <cell r="AF829">
            <v>7412349</v>
          </cell>
          <cell r="AG829">
            <v>3396</v>
          </cell>
          <cell r="AH829">
            <v>7415745</v>
          </cell>
          <cell r="AI829">
            <v>1733</v>
          </cell>
          <cell r="AJ829">
            <v>168914</v>
          </cell>
          <cell r="AK829">
            <v>170646</v>
          </cell>
          <cell r="AL829">
            <v>10137</v>
          </cell>
          <cell r="AM829">
            <v>180783</v>
          </cell>
        </row>
        <row r="830">
          <cell r="I830" t="str">
            <v>SHB</v>
          </cell>
          <cell r="J830"/>
          <cell r="K830"/>
          <cell r="L830"/>
          <cell r="M830"/>
          <cell r="N830"/>
          <cell r="O830">
            <v>0</v>
          </cell>
          <cell r="P830">
            <v>133877</v>
          </cell>
          <cell r="Q830">
            <v>133877</v>
          </cell>
          <cell r="R830"/>
          <cell r="S830">
            <v>133877</v>
          </cell>
          <cell r="T830">
            <v>0</v>
          </cell>
          <cell r="U830">
            <v>128</v>
          </cell>
          <cell r="V830">
            <v>128</v>
          </cell>
          <cell r="W830"/>
          <cell r="X830">
            <v>128</v>
          </cell>
          <cell r="Y830"/>
          <cell r="Z830"/>
          <cell r="AA830"/>
          <cell r="AB830"/>
          <cell r="AC830"/>
          <cell r="AD830">
            <v>0</v>
          </cell>
          <cell r="AE830">
            <v>76258</v>
          </cell>
          <cell r="AF830">
            <v>76258</v>
          </cell>
          <cell r="AG830"/>
          <cell r="AH830">
            <v>76258</v>
          </cell>
          <cell r="AI830">
            <v>0</v>
          </cell>
          <cell r="AJ830">
            <v>65</v>
          </cell>
          <cell r="AK830">
            <v>65</v>
          </cell>
          <cell r="AL830"/>
          <cell r="AM830">
            <v>65</v>
          </cell>
        </row>
        <row r="831">
          <cell r="I831" t="str">
            <v>KIJ</v>
          </cell>
          <cell r="J831"/>
          <cell r="K831"/>
          <cell r="L831"/>
          <cell r="M831"/>
          <cell r="N831"/>
          <cell r="O831">
            <v>23</v>
          </cell>
          <cell r="P831">
            <v>698022</v>
          </cell>
          <cell r="Q831">
            <v>698045</v>
          </cell>
          <cell r="R831"/>
          <cell r="S831">
            <v>698045</v>
          </cell>
          <cell r="T831">
            <v>0</v>
          </cell>
          <cell r="U831">
            <v>69</v>
          </cell>
          <cell r="V831">
            <v>69</v>
          </cell>
          <cell r="W831"/>
          <cell r="X831">
            <v>69</v>
          </cell>
          <cell r="Y831"/>
          <cell r="Z831"/>
          <cell r="AA831"/>
          <cell r="AB831"/>
          <cell r="AC831"/>
          <cell r="AD831">
            <v>0</v>
          </cell>
          <cell r="AE831">
            <v>347941</v>
          </cell>
          <cell r="AF831">
            <v>347941</v>
          </cell>
          <cell r="AG831"/>
          <cell r="AH831">
            <v>347941</v>
          </cell>
          <cell r="AI831">
            <v>0</v>
          </cell>
          <cell r="AJ831">
            <v>44</v>
          </cell>
          <cell r="AK831">
            <v>44</v>
          </cell>
          <cell r="AL831"/>
          <cell r="AM831">
            <v>44</v>
          </cell>
        </row>
        <row r="832">
          <cell r="I832" t="str">
            <v>OBO</v>
          </cell>
          <cell r="J832"/>
          <cell r="K832"/>
          <cell r="L832"/>
          <cell r="M832"/>
          <cell r="N832"/>
          <cell r="O832">
            <v>0</v>
          </cell>
          <cell r="P832">
            <v>489897</v>
          </cell>
          <cell r="Q832">
            <v>489897</v>
          </cell>
          <cell r="R832"/>
          <cell r="S832">
            <v>489897</v>
          </cell>
          <cell r="T832">
            <v>0</v>
          </cell>
          <cell r="U832">
            <v>2173</v>
          </cell>
          <cell r="V832">
            <v>2173</v>
          </cell>
          <cell r="W832"/>
          <cell r="X832">
            <v>2173</v>
          </cell>
          <cell r="Y832"/>
          <cell r="Z832"/>
          <cell r="AA832"/>
          <cell r="AB832"/>
          <cell r="AC832"/>
          <cell r="AD832">
            <v>0</v>
          </cell>
          <cell r="AE832">
            <v>257011</v>
          </cell>
          <cell r="AF832">
            <v>257011</v>
          </cell>
          <cell r="AG832"/>
          <cell r="AH832">
            <v>257011</v>
          </cell>
          <cell r="AI832">
            <v>0</v>
          </cell>
          <cell r="AJ832">
            <v>359</v>
          </cell>
          <cell r="AK832">
            <v>359</v>
          </cell>
          <cell r="AL832"/>
          <cell r="AM832">
            <v>359</v>
          </cell>
        </row>
        <row r="833">
          <cell r="I833" t="str">
            <v>OIT</v>
          </cell>
          <cell r="J833"/>
          <cell r="K833"/>
          <cell r="L833"/>
          <cell r="M833"/>
          <cell r="N833"/>
          <cell r="O833">
            <v>10</v>
          </cell>
          <cell r="P833">
            <v>1293482</v>
          </cell>
          <cell r="Q833">
            <v>1293492</v>
          </cell>
          <cell r="R833"/>
          <cell r="S833">
            <v>1293492</v>
          </cell>
          <cell r="T833">
            <v>0</v>
          </cell>
          <cell r="U833">
            <v>3679</v>
          </cell>
          <cell r="V833">
            <v>3679</v>
          </cell>
          <cell r="W833"/>
          <cell r="X833">
            <v>3679</v>
          </cell>
          <cell r="Y833"/>
          <cell r="Z833"/>
          <cell r="AA833"/>
          <cell r="AB833"/>
          <cell r="AC833"/>
          <cell r="AD833">
            <v>0</v>
          </cell>
          <cell r="AE833">
            <v>737104</v>
          </cell>
          <cell r="AF833">
            <v>737104</v>
          </cell>
          <cell r="AG833"/>
          <cell r="AH833">
            <v>737104</v>
          </cell>
          <cell r="AI833">
            <v>0</v>
          </cell>
          <cell r="AJ833">
            <v>2669</v>
          </cell>
          <cell r="AK833">
            <v>2669</v>
          </cell>
          <cell r="AL833"/>
          <cell r="AM833">
            <v>2669</v>
          </cell>
        </row>
        <row r="834">
          <cell r="I834" t="str">
            <v>OKJ</v>
          </cell>
          <cell r="J834"/>
          <cell r="K834"/>
          <cell r="L834"/>
          <cell r="M834"/>
          <cell r="N834"/>
          <cell r="O834">
            <v>0</v>
          </cell>
          <cell r="P834">
            <v>751518</v>
          </cell>
          <cell r="Q834">
            <v>751518</v>
          </cell>
          <cell r="R834"/>
          <cell r="S834">
            <v>751518</v>
          </cell>
          <cell r="T834">
            <v>0</v>
          </cell>
          <cell r="U834">
            <v>2035</v>
          </cell>
          <cell r="V834">
            <v>2035</v>
          </cell>
          <cell r="W834"/>
          <cell r="X834">
            <v>2035</v>
          </cell>
          <cell r="Y834"/>
          <cell r="Z834"/>
          <cell r="AA834"/>
          <cell r="AB834"/>
          <cell r="AC834"/>
          <cell r="AD834">
            <v>0</v>
          </cell>
          <cell r="AE834">
            <v>339092</v>
          </cell>
          <cell r="AF834">
            <v>339092</v>
          </cell>
          <cell r="AG834"/>
          <cell r="AH834">
            <v>339092</v>
          </cell>
          <cell r="AI834">
            <v>0</v>
          </cell>
          <cell r="AJ834">
            <v>1591</v>
          </cell>
          <cell r="AK834">
            <v>1591</v>
          </cell>
          <cell r="AL834"/>
          <cell r="AM834">
            <v>1591</v>
          </cell>
        </row>
        <row r="835">
          <cell r="I835" t="str">
            <v>OKE</v>
          </cell>
          <cell r="J835"/>
          <cell r="K835"/>
          <cell r="L835"/>
          <cell r="M835"/>
          <cell r="N835"/>
          <cell r="O835"/>
          <cell r="P835">
            <v>94963</v>
          </cell>
          <cell r="Q835">
            <v>94963</v>
          </cell>
          <cell r="R835"/>
          <cell r="S835">
            <v>94963</v>
          </cell>
          <cell r="T835"/>
          <cell r="U835">
            <v>84</v>
          </cell>
          <cell r="V835">
            <v>84</v>
          </cell>
          <cell r="W835"/>
          <cell r="X835">
            <v>84</v>
          </cell>
          <cell r="Y835"/>
          <cell r="Z835"/>
          <cell r="AA835"/>
          <cell r="AB835"/>
          <cell r="AC835"/>
          <cell r="AD835"/>
          <cell r="AE835">
            <v>80086</v>
          </cell>
          <cell r="AF835">
            <v>80086</v>
          </cell>
          <cell r="AG835"/>
          <cell r="AH835">
            <v>80086</v>
          </cell>
          <cell r="AI835"/>
          <cell r="AJ835">
            <v>97</v>
          </cell>
          <cell r="AK835">
            <v>97</v>
          </cell>
          <cell r="AL835"/>
          <cell r="AM835">
            <v>97</v>
          </cell>
        </row>
        <row r="836">
          <cell r="I836" t="str">
            <v>OKI</v>
          </cell>
          <cell r="J836"/>
          <cell r="K836"/>
          <cell r="L836"/>
          <cell r="M836"/>
          <cell r="N836"/>
          <cell r="O836"/>
          <cell r="P836">
            <v>57217</v>
          </cell>
          <cell r="Q836">
            <v>57217</v>
          </cell>
          <cell r="R836"/>
          <cell r="S836">
            <v>57217</v>
          </cell>
          <cell r="T836"/>
          <cell r="U836">
            <v>2</v>
          </cell>
          <cell r="V836">
            <v>2</v>
          </cell>
          <cell r="W836"/>
          <cell r="X836">
            <v>2</v>
          </cell>
          <cell r="Y836"/>
          <cell r="Z836"/>
          <cell r="AA836"/>
          <cell r="AB836"/>
          <cell r="AC836"/>
          <cell r="AD836"/>
          <cell r="AE836">
            <v>30964</v>
          </cell>
          <cell r="AF836">
            <v>30964</v>
          </cell>
          <cell r="AG836"/>
          <cell r="AH836">
            <v>30964</v>
          </cell>
          <cell r="AI836"/>
          <cell r="AJ836">
            <v>2</v>
          </cell>
          <cell r="AK836">
            <v>2</v>
          </cell>
          <cell r="AL836"/>
          <cell r="AM836">
            <v>2</v>
          </cell>
        </row>
        <row r="837">
          <cell r="I837" t="str">
            <v>OIR</v>
          </cell>
          <cell r="J837"/>
          <cell r="K837"/>
          <cell r="L837"/>
          <cell r="M837"/>
          <cell r="N837"/>
          <cell r="O837"/>
          <cell r="P837">
            <v>11625</v>
          </cell>
          <cell r="Q837">
            <v>11625</v>
          </cell>
          <cell r="R837"/>
          <cell r="S837">
            <v>11625</v>
          </cell>
          <cell r="T837"/>
          <cell r="U837">
            <v>4</v>
          </cell>
          <cell r="V837">
            <v>4</v>
          </cell>
          <cell r="W837"/>
          <cell r="X837">
            <v>4</v>
          </cell>
          <cell r="Y837"/>
          <cell r="Z837"/>
          <cell r="AA837"/>
          <cell r="AB837"/>
          <cell r="AC837"/>
          <cell r="AD837"/>
          <cell r="AE837">
            <v>9781</v>
          </cell>
          <cell r="AF837">
            <v>9781</v>
          </cell>
          <cell r="AG837"/>
          <cell r="AH837">
            <v>9781</v>
          </cell>
          <cell r="AI837"/>
          <cell r="AJ837">
            <v>5</v>
          </cell>
          <cell r="AK837">
            <v>5</v>
          </cell>
          <cell r="AL837"/>
          <cell r="AM837">
            <v>5</v>
          </cell>
        </row>
        <row r="838">
          <cell r="I838" t="str">
            <v>ITM</v>
          </cell>
          <cell r="J838">
            <v>130560</v>
          </cell>
          <cell r="K838"/>
          <cell r="L838">
            <v>130560</v>
          </cell>
          <cell r="M838">
            <v>3106</v>
          </cell>
          <cell r="N838">
            <v>133666</v>
          </cell>
          <cell r="O838"/>
          <cell r="P838">
            <v>11528144</v>
          </cell>
          <cell r="Q838">
            <v>11528144</v>
          </cell>
          <cell r="R838"/>
          <cell r="S838">
            <v>11528144</v>
          </cell>
          <cell r="T838"/>
          <cell r="U838">
            <v>87507</v>
          </cell>
          <cell r="V838">
            <v>87507</v>
          </cell>
          <cell r="W838">
            <v>8716</v>
          </cell>
          <cell r="X838">
            <v>96223</v>
          </cell>
          <cell r="Y838">
            <v>90533</v>
          </cell>
          <cell r="Z838"/>
          <cell r="AA838">
            <v>90533</v>
          </cell>
          <cell r="AB838">
            <v>2955</v>
          </cell>
          <cell r="AC838">
            <v>93488</v>
          </cell>
          <cell r="AD838"/>
          <cell r="AE838">
            <v>6770089</v>
          </cell>
          <cell r="AF838">
            <v>6770089</v>
          </cell>
          <cell r="AG838"/>
          <cell r="AH838">
            <v>6770089</v>
          </cell>
          <cell r="AI838"/>
          <cell r="AJ838">
            <v>79150</v>
          </cell>
          <cell r="AK838">
            <v>79150</v>
          </cell>
          <cell r="AL838">
            <v>9188</v>
          </cell>
          <cell r="AM838">
            <v>88338</v>
          </cell>
        </row>
        <row r="839">
          <cell r="I839" t="str">
            <v>KIX</v>
          </cell>
          <cell r="J839">
            <v>64404</v>
          </cell>
          <cell r="K839">
            <v>26720</v>
          </cell>
          <cell r="L839">
            <v>91124</v>
          </cell>
          <cell r="M839">
            <v>2532</v>
          </cell>
          <cell r="N839">
            <v>93656</v>
          </cell>
          <cell r="O839">
            <v>2350363</v>
          </cell>
          <cell r="P839">
            <v>5589586</v>
          </cell>
          <cell r="Q839">
            <v>7939949</v>
          </cell>
          <cell r="R839"/>
          <cell r="S839">
            <v>7939949</v>
          </cell>
          <cell r="T839">
            <v>784024</v>
          </cell>
          <cell r="U839">
            <v>7217</v>
          </cell>
          <cell r="V839">
            <v>791241</v>
          </cell>
          <cell r="W839">
            <v>24720</v>
          </cell>
          <cell r="X839">
            <v>815961</v>
          </cell>
          <cell r="Y839">
            <v>35848</v>
          </cell>
          <cell r="Z839">
            <v>27837</v>
          </cell>
          <cell r="AA839">
            <v>63685</v>
          </cell>
          <cell r="AB839">
            <v>2952</v>
          </cell>
          <cell r="AC839">
            <v>66637</v>
          </cell>
          <cell r="AD839">
            <v>257125</v>
          </cell>
          <cell r="AE839">
            <v>2814939</v>
          </cell>
          <cell r="AF839">
            <v>3072064</v>
          </cell>
          <cell r="AG839"/>
          <cell r="AH839">
            <v>3072064</v>
          </cell>
          <cell r="AI839">
            <v>808596</v>
          </cell>
          <cell r="AJ839">
            <v>5857</v>
          </cell>
          <cell r="AK839">
            <v>814453</v>
          </cell>
          <cell r="AL839">
            <v>29209</v>
          </cell>
          <cell r="AM839">
            <v>843662</v>
          </cell>
        </row>
        <row r="840">
          <cell r="I840" t="str">
            <v>OIM</v>
          </cell>
          <cell r="J840"/>
          <cell r="K840"/>
          <cell r="L840"/>
          <cell r="M840"/>
          <cell r="N840"/>
          <cell r="O840"/>
          <cell r="P840">
            <v>23021</v>
          </cell>
          <cell r="Q840">
            <v>23021</v>
          </cell>
          <cell r="R840"/>
          <cell r="S840">
            <v>23021</v>
          </cell>
          <cell r="T840"/>
          <cell r="U840">
            <v>12</v>
          </cell>
          <cell r="V840">
            <v>12</v>
          </cell>
          <cell r="W840"/>
          <cell r="X840">
            <v>12</v>
          </cell>
          <cell r="Y840"/>
          <cell r="Z840"/>
          <cell r="AA840"/>
          <cell r="AB840"/>
          <cell r="AC840"/>
          <cell r="AD840"/>
          <cell r="AE840">
            <v>16177</v>
          </cell>
          <cell r="AF840">
            <v>16177</v>
          </cell>
          <cell r="AG840"/>
          <cell r="AH840">
            <v>16177</v>
          </cell>
          <cell r="AI840"/>
          <cell r="AJ840">
            <v>13</v>
          </cell>
          <cell r="AK840">
            <v>13</v>
          </cell>
          <cell r="AL840"/>
          <cell r="AM840">
            <v>13</v>
          </cell>
        </row>
        <row r="841">
          <cell r="I841" t="str">
            <v>RBJ</v>
          </cell>
          <cell r="J841"/>
          <cell r="K841"/>
          <cell r="L841"/>
          <cell r="M841"/>
          <cell r="N841"/>
          <cell r="O841"/>
          <cell r="P841">
            <v>0</v>
          </cell>
          <cell r="Q841">
            <v>0</v>
          </cell>
          <cell r="R841"/>
          <cell r="S841">
            <v>0</v>
          </cell>
          <cell r="T841"/>
          <cell r="U841">
            <v>0</v>
          </cell>
          <cell r="V841">
            <v>0</v>
          </cell>
          <cell r="W841"/>
          <cell r="X841">
            <v>0</v>
          </cell>
          <cell r="Y841"/>
          <cell r="Z841"/>
          <cell r="AA841"/>
          <cell r="AB841"/>
          <cell r="AC841"/>
          <cell r="AD841"/>
          <cell r="AE841">
            <v>0</v>
          </cell>
          <cell r="AF841">
            <v>0</v>
          </cell>
          <cell r="AG841"/>
          <cell r="AH841">
            <v>0</v>
          </cell>
          <cell r="AI841"/>
          <cell r="AJ841">
            <v>0</v>
          </cell>
          <cell r="AK841">
            <v>0</v>
          </cell>
          <cell r="AL841"/>
          <cell r="AM841">
            <v>0</v>
          </cell>
        </row>
        <row r="842">
          <cell r="I842" t="str">
            <v>RIS</v>
          </cell>
          <cell r="J842"/>
          <cell r="K842"/>
          <cell r="L842"/>
          <cell r="M842"/>
          <cell r="N842"/>
          <cell r="O842">
            <v>0</v>
          </cell>
          <cell r="P842">
            <v>45732</v>
          </cell>
          <cell r="Q842">
            <v>45732</v>
          </cell>
          <cell r="R842"/>
          <cell r="S842">
            <v>45732</v>
          </cell>
          <cell r="T842"/>
          <cell r="U842">
            <v>1</v>
          </cell>
          <cell r="V842">
            <v>1</v>
          </cell>
          <cell r="W842"/>
          <cell r="X842">
            <v>1</v>
          </cell>
          <cell r="Y842"/>
          <cell r="Z842"/>
          <cell r="AA842"/>
          <cell r="AB842"/>
          <cell r="AC842"/>
          <cell r="AD842">
            <v>0</v>
          </cell>
          <cell r="AE842">
            <v>29435</v>
          </cell>
          <cell r="AF842">
            <v>29435</v>
          </cell>
          <cell r="AG842"/>
          <cell r="AH842">
            <v>29435</v>
          </cell>
          <cell r="AI842"/>
          <cell r="AJ842">
            <v>1</v>
          </cell>
          <cell r="AK842">
            <v>1</v>
          </cell>
          <cell r="AL842"/>
          <cell r="AM842">
            <v>1</v>
          </cell>
        </row>
        <row r="843">
          <cell r="I843" t="str">
            <v>SDS</v>
          </cell>
          <cell r="J843"/>
          <cell r="K843"/>
          <cell r="L843"/>
          <cell r="M843"/>
          <cell r="N843"/>
          <cell r="O843"/>
          <cell r="P843">
            <v>0</v>
          </cell>
          <cell r="Q843">
            <v>0</v>
          </cell>
          <cell r="R843"/>
          <cell r="S843">
            <v>0</v>
          </cell>
          <cell r="T843"/>
          <cell r="U843">
            <v>0</v>
          </cell>
          <cell r="V843">
            <v>0</v>
          </cell>
          <cell r="W843"/>
          <cell r="X843">
            <v>0</v>
          </cell>
          <cell r="Y843"/>
          <cell r="Z843"/>
          <cell r="AA843"/>
          <cell r="AB843"/>
          <cell r="AC843"/>
          <cell r="AD843"/>
          <cell r="AE843">
            <v>0</v>
          </cell>
          <cell r="AF843">
            <v>0</v>
          </cell>
          <cell r="AG843"/>
          <cell r="AH843">
            <v>0</v>
          </cell>
          <cell r="AI843"/>
          <cell r="AJ843">
            <v>0</v>
          </cell>
          <cell r="AK843">
            <v>0</v>
          </cell>
          <cell r="AL843"/>
          <cell r="AM843">
            <v>0</v>
          </cell>
        </row>
        <row r="844">
          <cell r="I844" t="str">
            <v>HSG</v>
          </cell>
          <cell r="J844"/>
          <cell r="K844"/>
          <cell r="L844"/>
          <cell r="M844"/>
          <cell r="N844"/>
          <cell r="O844">
            <v>0</v>
          </cell>
          <cell r="P844">
            <v>290876</v>
          </cell>
          <cell r="Q844">
            <v>290876</v>
          </cell>
          <cell r="R844"/>
          <cell r="S844">
            <v>290876</v>
          </cell>
          <cell r="T844">
            <v>0</v>
          </cell>
          <cell r="U844">
            <v>562</v>
          </cell>
          <cell r="V844">
            <v>562</v>
          </cell>
          <cell r="W844"/>
          <cell r="X844">
            <v>562</v>
          </cell>
          <cell r="Y844"/>
          <cell r="Z844"/>
          <cell r="AA844"/>
          <cell r="AB844"/>
          <cell r="AC844"/>
          <cell r="AD844">
            <v>0</v>
          </cell>
          <cell r="AE844">
            <v>116989</v>
          </cell>
          <cell r="AF844">
            <v>116989</v>
          </cell>
          <cell r="AG844"/>
          <cell r="AH844">
            <v>116989</v>
          </cell>
          <cell r="AI844">
            <v>0</v>
          </cell>
          <cell r="AJ844">
            <v>624</v>
          </cell>
          <cell r="AK844">
            <v>624</v>
          </cell>
          <cell r="AL844"/>
          <cell r="AM844">
            <v>624</v>
          </cell>
        </row>
        <row r="845">
          <cell r="I845" t="str">
            <v>CTS</v>
          </cell>
          <cell r="J845">
            <v>127593</v>
          </cell>
          <cell r="K845"/>
          <cell r="L845">
            <v>127593</v>
          </cell>
          <cell r="M845"/>
          <cell r="N845">
            <v>127593</v>
          </cell>
          <cell r="O845">
            <v>255891</v>
          </cell>
          <cell r="P845">
            <v>14970359</v>
          </cell>
          <cell r="Q845">
            <v>15226250</v>
          </cell>
          <cell r="R845"/>
          <cell r="S845">
            <v>15226250</v>
          </cell>
          <cell r="T845">
            <v>6402</v>
          </cell>
          <cell r="U845">
            <v>116344</v>
          </cell>
          <cell r="V845">
            <v>122746</v>
          </cell>
          <cell r="W845">
            <v>8860</v>
          </cell>
          <cell r="X845">
            <v>131606</v>
          </cell>
          <cell r="Y845">
            <v>86873</v>
          </cell>
          <cell r="Z845"/>
          <cell r="AA845">
            <v>86873</v>
          </cell>
          <cell r="AB845"/>
          <cell r="AC845">
            <v>86873</v>
          </cell>
          <cell r="AD845">
            <v>0</v>
          </cell>
          <cell r="AE845">
            <v>8234159</v>
          </cell>
          <cell r="AF845">
            <v>8234159</v>
          </cell>
          <cell r="AG845"/>
          <cell r="AH845">
            <v>8234159</v>
          </cell>
          <cell r="AI845">
            <v>16127</v>
          </cell>
          <cell r="AJ845">
            <v>104568</v>
          </cell>
          <cell r="AK845">
            <v>120695</v>
          </cell>
          <cell r="AL845">
            <v>10322</v>
          </cell>
          <cell r="AM845">
            <v>131017</v>
          </cell>
        </row>
        <row r="846">
          <cell r="I846" t="str">
            <v>OKD</v>
          </cell>
          <cell r="J846"/>
          <cell r="K846"/>
          <cell r="L846"/>
          <cell r="M846"/>
          <cell r="N846"/>
          <cell r="O846">
            <v>0</v>
          </cell>
          <cell r="P846">
            <v>287935</v>
          </cell>
          <cell r="Q846">
            <v>287935</v>
          </cell>
          <cell r="R846"/>
          <cell r="S846">
            <v>287935</v>
          </cell>
          <cell r="T846">
            <v>0</v>
          </cell>
          <cell r="U846">
            <v>4</v>
          </cell>
          <cell r="V846">
            <v>4</v>
          </cell>
          <cell r="W846"/>
          <cell r="X846">
            <v>4</v>
          </cell>
          <cell r="Y846"/>
          <cell r="Z846"/>
          <cell r="AA846"/>
          <cell r="AB846"/>
          <cell r="AC846"/>
          <cell r="AD846">
            <v>0</v>
          </cell>
          <cell r="AE846">
            <v>195287</v>
          </cell>
          <cell r="AF846">
            <v>195287</v>
          </cell>
          <cell r="AG846"/>
          <cell r="AH846">
            <v>195287</v>
          </cell>
          <cell r="AI846">
            <v>0</v>
          </cell>
          <cell r="AJ846">
            <v>3</v>
          </cell>
          <cell r="AK846">
            <v>3</v>
          </cell>
          <cell r="AL846"/>
          <cell r="AM846">
            <v>3</v>
          </cell>
        </row>
        <row r="847">
          <cell r="I847" t="str">
            <v>SDJ</v>
          </cell>
          <cell r="J847"/>
          <cell r="K847"/>
          <cell r="L847"/>
          <cell r="M847"/>
          <cell r="N847"/>
          <cell r="O847">
            <v>940</v>
          </cell>
          <cell r="P847">
            <v>2529002</v>
          </cell>
          <cell r="Q847">
            <v>2529942</v>
          </cell>
          <cell r="R847"/>
          <cell r="S847">
            <v>2529942</v>
          </cell>
          <cell r="T847">
            <v>3</v>
          </cell>
          <cell r="U847">
            <v>1406</v>
          </cell>
          <cell r="V847">
            <v>1410</v>
          </cell>
          <cell r="W847"/>
          <cell r="X847">
            <v>1410</v>
          </cell>
          <cell r="Y847"/>
          <cell r="Z847"/>
          <cell r="AA847"/>
          <cell r="AB847"/>
          <cell r="AC847"/>
          <cell r="AD847">
            <v>0</v>
          </cell>
          <cell r="AE847">
            <v>1497738</v>
          </cell>
          <cell r="AF847">
            <v>1497738</v>
          </cell>
          <cell r="AG847"/>
          <cell r="AH847">
            <v>1497738</v>
          </cell>
          <cell r="AI847">
            <v>0</v>
          </cell>
          <cell r="AJ847">
            <v>1256</v>
          </cell>
          <cell r="AK847">
            <v>1256</v>
          </cell>
          <cell r="AL847"/>
          <cell r="AM847">
            <v>1256</v>
          </cell>
        </row>
        <row r="848">
          <cell r="I848" t="str">
            <v>SHM</v>
          </cell>
          <cell r="J848"/>
          <cell r="K848"/>
          <cell r="L848"/>
          <cell r="M848"/>
          <cell r="N848"/>
          <cell r="O848">
            <v>0</v>
          </cell>
          <cell r="P848">
            <v>207094</v>
          </cell>
          <cell r="Q848">
            <v>207094</v>
          </cell>
          <cell r="R848"/>
          <cell r="S848">
            <v>207094</v>
          </cell>
          <cell r="T848">
            <v>0</v>
          </cell>
          <cell r="U848">
            <v>14</v>
          </cell>
          <cell r="V848">
            <v>14</v>
          </cell>
          <cell r="W848"/>
          <cell r="X848">
            <v>14</v>
          </cell>
          <cell r="Y848"/>
          <cell r="Z848"/>
          <cell r="AA848"/>
          <cell r="AB848"/>
          <cell r="AC848"/>
          <cell r="AD848">
            <v>0</v>
          </cell>
          <cell r="AE848">
            <v>118472</v>
          </cell>
          <cell r="AF848">
            <v>118472</v>
          </cell>
          <cell r="AG848"/>
          <cell r="AH848">
            <v>118472</v>
          </cell>
          <cell r="AI848">
            <v>0</v>
          </cell>
          <cell r="AJ848">
            <v>10</v>
          </cell>
          <cell r="AK848">
            <v>10</v>
          </cell>
          <cell r="AL848"/>
          <cell r="AM848">
            <v>10</v>
          </cell>
        </row>
        <row r="849">
          <cell r="I849" t="str">
            <v>FSZ</v>
          </cell>
          <cell r="J849"/>
          <cell r="K849"/>
          <cell r="L849"/>
          <cell r="M849"/>
          <cell r="N849"/>
          <cell r="O849">
            <v>0</v>
          </cell>
          <cell r="P849">
            <v>328338</v>
          </cell>
          <cell r="Q849">
            <v>328338</v>
          </cell>
          <cell r="R849"/>
          <cell r="S849">
            <v>328338</v>
          </cell>
          <cell r="T849">
            <v>0</v>
          </cell>
          <cell r="U849">
            <v>11</v>
          </cell>
          <cell r="V849">
            <v>11</v>
          </cell>
          <cell r="W849"/>
          <cell r="X849">
            <v>11</v>
          </cell>
          <cell r="Y849"/>
          <cell r="Z849"/>
          <cell r="AA849"/>
          <cell r="AB849"/>
          <cell r="AC849"/>
          <cell r="AD849">
            <v>0</v>
          </cell>
          <cell r="AE849">
            <v>166838</v>
          </cell>
          <cell r="AF849">
            <v>166838</v>
          </cell>
          <cell r="AG849"/>
          <cell r="AH849">
            <v>166838</v>
          </cell>
          <cell r="AI849">
            <v>0</v>
          </cell>
          <cell r="AJ849">
            <v>4</v>
          </cell>
          <cell r="AK849">
            <v>4</v>
          </cell>
          <cell r="AL849"/>
          <cell r="AM849">
            <v>4</v>
          </cell>
        </row>
        <row r="850">
          <cell r="I850" t="str">
            <v>SYO</v>
          </cell>
          <cell r="J850"/>
          <cell r="K850"/>
          <cell r="L850"/>
          <cell r="M850"/>
          <cell r="N850"/>
          <cell r="O850">
            <v>0</v>
          </cell>
          <cell r="P850">
            <v>234372</v>
          </cell>
          <cell r="Q850">
            <v>234372</v>
          </cell>
          <cell r="R850"/>
          <cell r="S850">
            <v>234372</v>
          </cell>
          <cell r="T850">
            <v>0</v>
          </cell>
          <cell r="U850">
            <v>393</v>
          </cell>
          <cell r="V850">
            <v>393</v>
          </cell>
          <cell r="W850"/>
          <cell r="X850">
            <v>393</v>
          </cell>
          <cell r="Y850"/>
          <cell r="Z850"/>
          <cell r="AA850"/>
          <cell r="AB850"/>
          <cell r="AC850"/>
          <cell r="AD850">
            <v>0</v>
          </cell>
          <cell r="AE850">
            <v>105547</v>
          </cell>
          <cell r="AF850">
            <v>105547</v>
          </cell>
          <cell r="AG850"/>
          <cell r="AH850">
            <v>105547</v>
          </cell>
          <cell r="AI850">
            <v>0</v>
          </cell>
          <cell r="AJ850">
            <v>298</v>
          </cell>
          <cell r="AK850">
            <v>298</v>
          </cell>
          <cell r="AL850"/>
          <cell r="AM850">
            <v>298</v>
          </cell>
        </row>
        <row r="851">
          <cell r="I851" t="str">
            <v>FKS</v>
          </cell>
          <cell r="J851"/>
          <cell r="K851"/>
          <cell r="L851"/>
          <cell r="M851"/>
          <cell r="N851"/>
          <cell r="O851">
            <v>0</v>
          </cell>
          <cell r="P851">
            <v>157883</v>
          </cell>
          <cell r="Q851">
            <v>157883</v>
          </cell>
          <cell r="R851"/>
          <cell r="S851">
            <v>157883</v>
          </cell>
          <cell r="T851"/>
          <cell r="U851">
            <v>10</v>
          </cell>
          <cell r="V851">
            <v>10</v>
          </cell>
          <cell r="W851"/>
          <cell r="X851">
            <v>10</v>
          </cell>
          <cell r="Y851"/>
          <cell r="Z851"/>
          <cell r="AA851"/>
          <cell r="AB851"/>
          <cell r="AC851"/>
          <cell r="AD851">
            <v>0</v>
          </cell>
          <cell r="AE851">
            <v>87588</v>
          </cell>
          <cell r="AF851">
            <v>87588</v>
          </cell>
          <cell r="AG851"/>
          <cell r="AH851">
            <v>87588</v>
          </cell>
          <cell r="AI851"/>
          <cell r="AJ851">
            <v>4</v>
          </cell>
          <cell r="AK851">
            <v>4</v>
          </cell>
          <cell r="AL851"/>
          <cell r="AM851">
            <v>4</v>
          </cell>
        </row>
        <row r="852">
          <cell r="I852" t="str">
            <v>TAK</v>
          </cell>
          <cell r="J852"/>
          <cell r="K852"/>
          <cell r="L852"/>
          <cell r="M852"/>
          <cell r="N852"/>
          <cell r="O852">
            <v>6079</v>
          </cell>
          <cell r="P852">
            <v>1155746</v>
          </cell>
          <cell r="Q852">
            <v>1161825</v>
          </cell>
          <cell r="R852"/>
          <cell r="S852">
            <v>1161825</v>
          </cell>
          <cell r="T852">
            <v>0</v>
          </cell>
          <cell r="U852">
            <v>1831</v>
          </cell>
          <cell r="V852">
            <v>1831</v>
          </cell>
          <cell r="W852"/>
          <cell r="X852">
            <v>1831</v>
          </cell>
          <cell r="Y852"/>
          <cell r="Z852"/>
          <cell r="AA852"/>
          <cell r="AB852"/>
          <cell r="AC852"/>
          <cell r="AD852">
            <v>77</v>
          </cell>
          <cell r="AE852">
            <v>555837</v>
          </cell>
          <cell r="AF852">
            <v>555914</v>
          </cell>
          <cell r="AG852"/>
          <cell r="AH852">
            <v>555914</v>
          </cell>
          <cell r="AI852">
            <v>0</v>
          </cell>
          <cell r="AJ852">
            <v>1619</v>
          </cell>
          <cell r="AK852">
            <v>1619</v>
          </cell>
          <cell r="AL852"/>
          <cell r="AM852">
            <v>1619</v>
          </cell>
        </row>
        <row r="853">
          <cell r="I853" t="str">
            <v>TNE</v>
          </cell>
          <cell r="J853"/>
          <cell r="K853"/>
          <cell r="L853"/>
          <cell r="M853"/>
          <cell r="N853"/>
          <cell r="O853"/>
          <cell r="P853">
            <v>81532</v>
          </cell>
          <cell r="Q853">
            <v>81532</v>
          </cell>
          <cell r="R853"/>
          <cell r="S853">
            <v>81532</v>
          </cell>
          <cell r="T853"/>
          <cell r="U853">
            <v>139</v>
          </cell>
          <cell r="V853">
            <v>139</v>
          </cell>
          <cell r="W853"/>
          <cell r="X853">
            <v>139</v>
          </cell>
          <cell r="Y853"/>
          <cell r="Z853"/>
          <cell r="AA853"/>
          <cell r="AB853"/>
          <cell r="AC853"/>
          <cell r="AD853"/>
          <cell r="AE853">
            <v>51769</v>
          </cell>
          <cell r="AF853">
            <v>51769</v>
          </cell>
          <cell r="AG853"/>
          <cell r="AH853">
            <v>51769</v>
          </cell>
          <cell r="AI853"/>
          <cell r="AJ853">
            <v>155</v>
          </cell>
          <cell r="AK853">
            <v>155</v>
          </cell>
          <cell r="AL853"/>
          <cell r="AM853">
            <v>155</v>
          </cell>
        </row>
        <row r="854">
          <cell r="I854" t="str">
            <v>TRA</v>
          </cell>
          <cell r="J854"/>
          <cell r="K854"/>
          <cell r="L854"/>
          <cell r="M854"/>
          <cell r="N854"/>
          <cell r="O854"/>
          <cell r="P854">
            <v>35436</v>
          </cell>
          <cell r="Q854">
            <v>35436</v>
          </cell>
          <cell r="R854"/>
          <cell r="S854">
            <v>35436</v>
          </cell>
          <cell r="T854"/>
          <cell r="U854">
            <v>290</v>
          </cell>
          <cell r="V854">
            <v>290</v>
          </cell>
          <cell r="W854"/>
          <cell r="X854">
            <v>290</v>
          </cell>
          <cell r="Y854"/>
          <cell r="Z854"/>
          <cell r="AA854"/>
          <cell r="AB854"/>
          <cell r="AC854"/>
          <cell r="AD854"/>
          <cell r="AE854">
            <v>26798</v>
          </cell>
          <cell r="AF854">
            <v>26798</v>
          </cell>
          <cell r="AG854"/>
          <cell r="AH854">
            <v>26798</v>
          </cell>
          <cell r="AI854"/>
          <cell r="AJ854">
            <v>229</v>
          </cell>
          <cell r="AK854">
            <v>229</v>
          </cell>
          <cell r="AL854"/>
          <cell r="AM854">
            <v>229</v>
          </cell>
        </row>
        <row r="855">
          <cell r="I855" t="str">
            <v>TKN</v>
          </cell>
          <cell r="J855"/>
          <cell r="K855"/>
          <cell r="L855"/>
          <cell r="M855"/>
          <cell r="N855"/>
          <cell r="O855"/>
          <cell r="P855">
            <v>172054</v>
          </cell>
          <cell r="Q855">
            <v>172054</v>
          </cell>
          <cell r="R855"/>
          <cell r="S855">
            <v>172054</v>
          </cell>
          <cell r="T855"/>
          <cell r="U855">
            <v>160</v>
          </cell>
          <cell r="V855">
            <v>160</v>
          </cell>
          <cell r="W855"/>
          <cell r="X855">
            <v>160</v>
          </cell>
          <cell r="Y855"/>
          <cell r="Z855"/>
          <cell r="AA855"/>
          <cell r="AB855"/>
          <cell r="AC855"/>
          <cell r="AD855"/>
          <cell r="AE855">
            <v>142448</v>
          </cell>
          <cell r="AF855">
            <v>142448</v>
          </cell>
          <cell r="AG855"/>
          <cell r="AH855">
            <v>142448</v>
          </cell>
          <cell r="AI855"/>
          <cell r="AJ855">
            <v>183</v>
          </cell>
          <cell r="AK855">
            <v>183</v>
          </cell>
          <cell r="AL855"/>
          <cell r="AM855">
            <v>183</v>
          </cell>
        </row>
        <row r="856">
          <cell r="I856" t="str">
            <v>TKS</v>
          </cell>
          <cell r="J856"/>
          <cell r="K856"/>
          <cell r="L856"/>
          <cell r="M856"/>
          <cell r="N856"/>
          <cell r="O856">
            <v>0</v>
          </cell>
          <cell r="P856">
            <v>720265</v>
          </cell>
          <cell r="Q856">
            <v>720265</v>
          </cell>
          <cell r="R856"/>
          <cell r="S856">
            <v>720265</v>
          </cell>
          <cell r="T856">
            <v>0</v>
          </cell>
          <cell r="U856">
            <v>961</v>
          </cell>
          <cell r="V856">
            <v>961</v>
          </cell>
          <cell r="W856"/>
          <cell r="X856">
            <v>961</v>
          </cell>
          <cell r="Y856"/>
          <cell r="Z856"/>
          <cell r="AA856"/>
          <cell r="AB856"/>
          <cell r="AC856"/>
          <cell r="AD856">
            <v>0</v>
          </cell>
          <cell r="AE856">
            <v>343905</v>
          </cell>
          <cell r="AF856">
            <v>343905</v>
          </cell>
          <cell r="AG856"/>
          <cell r="AH856">
            <v>343905</v>
          </cell>
          <cell r="AI856">
            <v>0</v>
          </cell>
          <cell r="AJ856">
            <v>781</v>
          </cell>
          <cell r="AK856">
            <v>781</v>
          </cell>
          <cell r="AL856"/>
          <cell r="AM856">
            <v>781</v>
          </cell>
        </row>
        <row r="857">
          <cell r="I857" t="str">
            <v>HND</v>
          </cell>
          <cell r="J857"/>
          <cell r="K857"/>
          <cell r="L857"/>
          <cell r="M857"/>
          <cell r="N857">
            <v>388104</v>
          </cell>
          <cell r="O857">
            <v>4363480</v>
          </cell>
          <cell r="P857">
            <v>45970874</v>
          </cell>
          <cell r="Q857">
            <v>50334354</v>
          </cell>
          <cell r="R857"/>
          <cell r="S857">
            <v>50334354</v>
          </cell>
          <cell r="T857">
            <v>347633</v>
          </cell>
          <cell r="U857">
            <v>448867</v>
          </cell>
          <cell r="V857">
            <v>796500</v>
          </cell>
          <cell r="W857">
            <v>60875</v>
          </cell>
          <cell r="X857">
            <v>857375</v>
          </cell>
          <cell r="Y857"/>
          <cell r="Z857"/>
          <cell r="AA857"/>
          <cell r="AB857"/>
          <cell r="AC857">
            <v>274248</v>
          </cell>
          <cell r="AD857">
            <v>778734</v>
          </cell>
          <cell r="AE857">
            <v>25391078</v>
          </cell>
          <cell r="AF857">
            <v>26169812</v>
          </cell>
          <cell r="AG857"/>
          <cell r="AH857">
            <v>26169812</v>
          </cell>
          <cell r="AI857">
            <v>434074</v>
          </cell>
          <cell r="AJ857">
            <v>394146</v>
          </cell>
          <cell r="AK857">
            <v>828220</v>
          </cell>
          <cell r="AL857">
            <v>64873</v>
          </cell>
          <cell r="AM857">
            <v>893093</v>
          </cell>
        </row>
        <row r="858">
          <cell r="I858" t="str">
            <v>NRT</v>
          </cell>
          <cell r="J858">
            <v>118655</v>
          </cell>
          <cell r="K858">
            <v>43303</v>
          </cell>
          <cell r="L858">
            <v>161958</v>
          </cell>
          <cell r="M858">
            <v>4549</v>
          </cell>
          <cell r="N858">
            <v>166507</v>
          </cell>
          <cell r="O858">
            <v>9041509</v>
          </cell>
          <cell r="P858">
            <v>6381619</v>
          </cell>
          <cell r="Q858">
            <v>15423128</v>
          </cell>
          <cell r="R858"/>
          <cell r="S858">
            <v>15423128</v>
          </cell>
          <cell r="T858">
            <v>2356119</v>
          </cell>
          <cell r="U858">
            <v>1364</v>
          </cell>
          <cell r="V858">
            <v>2357483</v>
          </cell>
          <cell r="W858">
            <v>41815</v>
          </cell>
          <cell r="X858">
            <v>2399298</v>
          </cell>
          <cell r="Y858">
            <v>75279</v>
          </cell>
          <cell r="Z858">
            <v>50983</v>
          </cell>
          <cell r="AA858">
            <v>126262</v>
          </cell>
          <cell r="AB858">
            <v>4629</v>
          </cell>
          <cell r="AC858">
            <v>130891</v>
          </cell>
          <cell r="AD858">
            <v>1650853</v>
          </cell>
          <cell r="AE858">
            <v>3350717</v>
          </cell>
          <cell r="AF858">
            <v>5001570</v>
          </cell>
          <cell r="AG858"/>
          <cell r="AH858">
            <v>5001570</v>
          </cell>
          <cell r="AI858">
            <v>2591255</v>
          </cell>
          <cell r="AJ858">
            <v>1889</v>
          </cell>
          <cell r="AK858">
            <v>2593144</v>
          </cell>
          <cell r="AL858">
            <v>50930</v>
          </cell>
          <cell r="AM858">
            <v>2644074</v>
          </cell>
        </row>
        <row r="859">
          <cell r="I859" t="str">
            <v>TTJ</v>
          </cell>
          <cell r="J859"/>
          <cell r="K859"/>
          <cell r="L859"/>
          <cell r="M859"/>
          <cell r="N859"/>
          <cell r="O859">
            <v>0</v>
          </cell>
          <cell r="P859">
            <v>242440</v>
          </cell>
          <cell r="Q859">
            <v>242440</v>
          </cell>
          <cell r="R859"/>
          <cell r="S859">
            <v>242440</v>
          </cell>
          <cell r="T859">
            <v>0</v>
          </cell>
          <cell r="U859">
            <v>299</v>
          </cell>
          <cell r="V859">
            <v>299</v>
          </cell>
          <cell r="W859"/>
          <cell r="X859">
            <v>299</v>
          </cell>
          <cell r="Y859"/>
          <cell r="Z859"/>
          <cell r="AA859"/>
          <cell r="AB859"/>
          <cell r="AC859"/>
          <cell r="AD859">
            <v>0</v>
          </cell>
          <cell r="AE859">
            <v>117754</v>
          </cell>
          <cell r="AF859">
            <v>117754</v>
          </cell>
          <cell r="AG859"/>
          <cell r="AH859">
            <v>117754</v>
          </cell>
          <cell r="AI859">
            <v>0</v>
          </cell>
          <cell r="AJ859">
            <v>296</v>
          </cell>
          <cell r="AK859">
            <v>296</v>
          </cell>
          <cell r="AL859"/>
          <cell r="AM859">
            <v>296</v>
          </cell>
        </row>
        <row r="860">
          <cell r="I860" t="str">
            <v>TOY</v>
          </cell>
          <cell r="J860"/>
          <cell r="K860"/>
          <cell r="L860"/>
          <cell r="M860"/>
          <cell r="N860"/>
          <cell r="O860">
            <v>0</v>
          </cell>
          <cell r="P860">
            <v>214216</v>
          </cell>
          <cell r="Q860">
            <v>214216</v>
          </cell>
          <cell r="R860"/>
          <cell r="S860">
            <v>214216</v>
          </cell>
          <cell r="T860">
            <v>0</v>
          </cell>
          <cell r="U860">
            <v>253</v>
          </cell>
          <cell r="V860">
            <v>253</v>
          </cell>
          <cell r="W860"/>
          <cell r="X860">
            <v>253</v>
          </cell>
          <cell r="Y860"/>
          <cell r="Z860"/>
          <cell r="AA860"/>
          <cell r="AB860"/>
          <cell r="AC860"/>
          <cell r="AD860">
            <v>0</v>
          </cell>
          <cell r="AE860">
            <v>81172</v>
          </cell>
          <cell r="AF860">
            <v>81172</v>
          </cell>
          <cell r="AG860"/>
          <cell r="AH860">
            <v>81172</v>
          </cell>
          <cell r="AI860">
            <v>2</v>
          </cell>
          <cell r="AJ860">
            <v>279</v>
          </cell>
          <cell r="AK860">
            <v>281</v>
          </cell>
          <cell r="AL860"/>
          <cell r="AM860">
            <v>281</v>
          </cell>
        </row>
        <row r="861">
          <cell r="I861" t="str">
            <v>TJH</v>
          </cell>
          <cell r="J861"/>
          <cell r="K861"/>
          <cell r="L861"/>
          <cell r="M861"/>
          <cell r="N861"/>
          <cell r="O861"/>
          <cell r="P861">
            <v>27578</v>
          </cell>
          <cell r="Q861">
            <v>27578</v>
          </cell>
          <cell r="R861"/>
          <cell r="S861">
            <v>27578</v>
          </cell>
          <cell r="T861"/>
          <cell r="U861">
            <v>1</v>
          </cell>
          <cell r="V861">
            <v>1</v>
          </cell>
          <cell r="W861"/>
          <cell r="X861">
            <v>1</v>
          </cell>
          <cell r="Y861"/>
          <cell r="Z861"/>
          <cell r="AA861"/>
          <cell r="AB861"/>
          <cell r="AC861"/>
          <cell r="AD861"/>
          <cell r="AE861">
            <v>18760</v>
          </cell>
          <cell r="AF861">
            <v>18760</v>
          </cell>
          <cell r="AG861"/>
          <cell r="AH861">
            <v>18760</v>
          </cell>
          <cell r="AI861"/>
          <cell r="AJ861">
            <v>1</v>
          </cell>
          <cell r="AK861">
            <v>1</v>
          </cell>
          <cell r="AL861"/>
          <cell r="AM861">
            <v>1</v>
          </cell>
        </row>
        <row r="862">
          <cell r="I862" t="str">
            <v>TSJ</v>
          </cell>
          <cell r="J862"/>
          <cell r="K862"/>
          <cell r="L862"/>
          <cell r="M862"/>
          <cell r="N862"/>
          <cell r="O862">
            <v>0</v>
          </cell>
          <cell r="P862">
            <v>211471</v>
          </cell>
          <cell r="Q862">
            <v>211471</v>
          </cell>
          <cell r="R862"/>
          <cell r="S862">
            <v>211471</v>
          </cell>
          <cell r="T862">
            <v>0</v>
          </cell>
          <cell r="U862">
            <v>168</v>
          </cell>
          <cell r="V862">
            <v>168</v>
          </cell>
          <cell r="W862"/>
          <cell r="X862">
            <v>168</v>
          </cell>
          <cell r="Y862"/>
          <cell r="Z862"/>
          <cell r="AA862"/>
          <cell r="AB862"/>
          <cell r="AC862"/>
          <cell r="AD862">
            <v>0</v>
          </cell>
          <cell r="AE862">
            <v>164959</v>
          </cell>
          <cell r="AF862">
            <v>164959</v>
          </cell>
          <cell r="AG862"/>
          <cell r="AH862">
            <v>164959</v>
          </cell>
          <cell r="AI862">
            <v>0</v>
          </cell>
          <cell r="AJ862">
            <v>173</v>
          </cell>
          <cell r="AK862">
            <v>173</v>
          </cell>
          <cell r="AL862"/>
          <cell r="AM862">
            <v>173</v>
          </cell>
        </row>
        <row r="863">
          <cell r="I863" t="str">
            <v>UBJ</v>
          </cell>
          <cell r="J863"/>
          <cell r="K863"/>
          <cell r="L863"/>
          <cell r="M863"/>
          <cell r="N863"/>
          <cell r="O863">
            <v>0</v>
          </cell>
          <cell r="P863">
            <v>610168</v>
          </cell>
          <cell r="Q863">
            <v>610168</v>
          </cell>
          <cell r="R863"/>
          <cell r="S863">
            <v>610168</v>
          </cell>
          <cell r="T863">
            <v>0</v>
          </cell>
          <cell r="U863">
            <v>1717</v>
          </cell>
          <cell r="V863">
            <v>1717</v>
          </cell>
          <cell r="W863"/>
          <cell r="X863">
            <v>1717</v>
          </cell>
          <cell r="Y863"/>
          <cell r="Z863"/>
          <cell r="AA863"/>
          <cell r="AB863"/>
          <cell r="AC863"/>
          <cell r="AD863">
            <v>0</v>
          </cell>
          <cell r="AE863">
            <v>326545</v>
          </cell>
          <cell r="AF863">
            <v>326545</v>
          </cell>
          <cell r="AG863"/>
          <cell r="AH863">
            <v>326545</v>
          </cell>
          <cell r="AI863">
            <v>0</v>
          </cell>
          <cell r="AJ863">
            <v>1644</v>
          </cell>
          <cell r="AK863">
            <v>1644</v>
          </cell>
          <cell r="AL863"/>
          <cell r="AM863">
            <v>1644</v>
          </cell>
        </row>
        <row r="864">
          <cell r="I864" t="str">
            <v>NTQ</v>
          </cell>
          <cell r="J864"/>
          <cell r="K864"/>
          <cell r="L864"/>
          <cell r="M864"/>
          <cell r="N864"/>
          <cell r="O864">
            <v>0</v>
          </cell>
          <cell r="P864">
            <v>96125</v>
          </cell>
          <cell r="Q864">
            <v>96125</v>
          </cell>
          <cell r="R864"/>
          <cell r="S864">
            <v>96125</v>
          </cell>
          <cell r="T864">
            <v>0</v>
          </cell>
          <cell r="U864">
            <v>8</v>
          </cell>
          <cell r="V864">
            <v>8</v>
          </cell>
          <cell r="W864"/>
          <cell r="X864">
            <v>8</v>
          </cell>
          <cell r="Y864"/>
          <cell r="Z864"/>
          <cell r="AA864"/>
          <cell r="AB864"/>
          <cell r="AC864"/>
          <cell r="AD864">
            <v>0</v>
          </cell>
          <cell r="AE864">
            <v>36815</v>
          </cell>
          <cell r="AF864">
            <v>36815</v>
          </cell>
          <cell r="AG864"/>
          <cell r="AH864">
            <v>36815</v>
          </cell>
          <cell r="AI864">
            <v>0</v>
          </cell>
          <cell r="AJ864">
            <v>5</v>
          </cell>
          <cell r="AK864">
            <v>5</v>
          </cell>
          <cell r="AL864"/>
          <cell r="AM864">
            <v>5</v>
          </cell>
        </row>
        <row r="865">
          <cell r="I865" t="str">
            <v>WKJ</v>
          </cell>
          <cell r="J865"/>
          <cell r="K865"/>
          <cell r="L865"/>
          <cell r="M865"/>
          <cell r="N865"/>
          <cell r="O865">
            <v>0</v>
          </cell>
          <cell r="P865">
            <v>147713</v>
          </cell>
          <cell r="Q865">
            <v>147713</v>
          </cell>
          <cell r="R865"/>
          <cell r="S865">
            <v>147713</v>
          </cell>
          <cell r="T865">
            <v>0</v>
          </cell>
          <cell r="U865">
            <v>70</v>
          </cell>
          <cell r="V865">
            <v>70</v>
          </cell>
          <cell r="W865"/>
          <cell r="X865">
            <v>70</v>
          </cell>
          <cell r="Y865"/>
          <cell r="Z865"/>
          <cell r="AA865"/>
          <cell r="AB865"/>
          <cell r="AC865"/>
          <cell r="AD865">
            <v>0</v>
          </cell>
          <cell r="AE865">
            <v>77172</v>
          </cell>
          <cell r="AF865">
            <v>77172</v>
          </cell>
          <cell r="AG865"/>
          <cell r="AH865">
            <v>77172</v>
          </cell>
          <cell r="AI865">
            <v>0</v>
          </cell>
          <cell r="AJ865">
            <v>28</v>
          </cell>
          <cell r="AK865">
            <v>28</v>
          </cell>
          <cell r="AL865"/>
          <cell r="AM865">
            <v>28</v>
          </cell>
        </row>
        <row r="866">
          <cell r="I866" t="str">
            <v>KUM</v>
          </cell>
          <cell r="J866"/>
          <cell r="K866"/>
          <cell r="L866"/>
          <cell r="M866"/>
          <cell r="N866"/>
          <cell r="O866"/>
          <cell r="P866">
            <v>176692</v>
          </cell>
          <cell r="Q866">
            <v>176692</v>
          </cell>
          <cell r="R866"/>
          <cell r="S866">
            <v>176692</v>
          </cell>
          <cell r="T866"/>
          <cell r="U866">
            <v>83</v>
          </cell>
          <cell r="V866">
            <v>83</v>
          </cell>
          <cell r="W866"/>
          <cell r="X866">
            <v>83</v>
          </cell>
          <cell r="Y866"/>
          <cell r="Z866"/>
          <cell r="AA866"/>
          <cell r="AB866"/>
          <cell r="AC866"/>
          <cell r="AD866"/>
          <cell r="AE866">
            <v>115833</v>
          </cell>
          <cell r="AF866">
            <v>115833</v>
          </cell>
          <cell r="AG866"/>
          <cell r="AH866">
            <v>115833</v>
          </cell>
          <cell r="AI866"/>
          <cell r="AJ866">
            <v>98</v>
          </cell>
          <cell r="AK866">
            <v>98</v>
          </cell>
          <cell r="AL866"/>
          <cell r="AM866">
            <v>98</v>
          </cell>
        </row>
        <row r="867">
          <cell r="I867" t="str">
            <v>GAJ</v>
          </cell>
          <cell r="J867"/>
          <cell r="K867"/>
          <cell r="L867"/>
          <cell r="M867"/>
          <cell r="N867"/>
          <cell r="O867">
            <v>0</v>
          </cell>
          <cell r="P867">
            <v>265657</v>
          </cell>
          <cell r="Q867">
            <v>265657</v>
          </cell>
          <cell r="R867"/>
          <cell r="S867">
            <v>265657</v>
          </cell>
          <cell r="T867">
            <v>0</v>
          </cell>
          <cell r="U867">
            <v>13</v>
          </cell>
          <cell r="V867">
            <v>13</v>
          </cell>
          <cell r="W867"/>
          <cell r="X867">
            <v>13</v>
          </cell>
          <cell r="Y867"/>
          <cell r="Z867"/>
          <cell r="AA867"/>
          <cell r="AB867"/>
          <cell r="AC867"/>
          <cell r="AD867">
            <v>0</v>
          </cell>
          <cell r="AE867">
            <v>135151</v>
          </cell>
          <cell r="AF867">
            <v>135151</v>
          </cell>
          <cell r="AG867"/>
          <cell r="AH867">
            <v>135151</v>
          </cell>
          <cell r="AI867">
            <v>0</v>
          </cell>
          <cell r="AJ867">
            <v>0</v>
          </cell>
          <cell r="AK867">
            <v>0</v>
          </cell>
          <cell r="AL867"/>
          <cell r="AM867">
            <v>0</v>
          </cell>
        </row>
        <row r="868">
          <cell r="I868" t="str">
            <v>YGJ</v>
          </cell>
          <cell r="J868"/>
          <cell r="K868"/>
          <cell r="L868"/>
          <cell r="M868"/>
          <cell r="N868"/>
          <cell r="O868">
            <v>0</v>
          </cell>
          <cell r="P868">
            <v>340970</v>
          </cell>
          <cell r="Q868">
            <v>340970</v>
          </cell>
          <cell r="R868"/>
          <cell r="S868">
            <v>340970</v>
          </cell>
          <cell r="T868">
            <v>0</v>
          </cell>
          <cell r="U868">
            <v>843</v>
          </cell>
          <cell r="V868">
            <v>843</v>
          </cell>
          <cell r="W868"/>
          <cell r="X868">
            <v>843</v>
          </cell>
          <cell r="Y868"/>
          <cell r="Z868"/>
          <cell r="AA868"/>
          <cell r="AB868"/>
          <cell r="AC868"/>
          <cell r="AD868">
            <v>0</v>
          </cell>
          <cell r="AE868">
            <v>171037</v>
          </cell>
          <cell r="AF868">
            <v>171037</v>
          </cell>
          <cell r="AG868"/>
          <cell r="AH868">
            <v>171037</v>
          </cell>
          <cell r="AI868">
            <v>0</v>
          </cell>
          <cell r="AJ868">
            <v>627</v>
          </cell>
          <cell r="AK868">
            <v>627</v>
          </cell>
          <cell r="AL868"/>
          <cell r="AM868">
            <v>627</v>
          </cell>
        </row>
        <row r="869">
          <cell r="I869" t="str">
            <v>OGN</v>
          </cell>
          <cell r="J869"/>
          <cell r="K869"/>
          <cell r="L869"/>
          <cell r="M869"/>
          <cell r="N869"/>
          <cell r="O869">
            <v>0</v>
          </cell>
          <cell r="P869">
            <v>83898</v>
          </cell>
          <cell r="Q869">
            <v>83898</v>
          </cell>
          <cell r="R869"/>
          <cell r="S869">
            <v>83898</v>
          </cell>
          <cell r="T869">
            <v>0</v>
          </cell>
          <cell r="U869">
            <v>386</v>
          </cell>
          <cell r="V869">
            <v>386</v>
          </cell>
          <cell r="W869"/>
          <cell r="X869">
            <v>386</v>
          </cell>
          <cell r="Y869"/>
          <cell r="Z869"/>
          <cell r="AA869"/>
          <cell r="AB869"/>
          <cell r="AC869"/>
          <cell r="AD869">
            <v>0</v>
          </cell>
          <cell r="AE869">
            <v>64679</v>
          </cell>
          <cell r="AF869">
            <v>64679</v>
          </cell>
          <cell r="AG869"/>
          <cell r="AH869">
            <v>64679</v>
          </cell>
          <cell r="AI869">
            <v>0</v>
          </cell>
          <cell r="AJ869">
            <v>382</v>
          </cell>
          <cell r="AK869">
            <v>382</v>
          </cell>
          <cell r="AL869"/>
          <cell r="AM869">
            <v>382</v>
          </cell>
        </row>
        <row r="870">
          <cell r="I870" t="str">
            <v>RNJ</v>
          </cell>
          <cell r="J870"/>
          <cell r="K870"/>
          <cell r="L870"/>
          <cell r="M870"/>
          <cell r="N870"/>
          <cell r="O870"/>
          <cell r="P870">
            <v>69994</v>
          </cell>
          <cell r="Q870">
            <v>69994</v>
          </cell>
          <cell r="R870"/>
          <cell r="S870">
            <v>69994</v>
          </cell>
          <cell r="T870"/>
          <cell r="U870">
            <v>48</v>
          </cell>
          <cell r="V870">
            <v>48</v>
          </cell>
          <cell r="W870"/>
          <cell r="X870">
            <v>48</v>
          </cell>
          <cell r="Y870"/>
          <cell r="Z870"/>
          <cell r="AA870"/>
          <cell r="AB870"/>
          <cell r="AC870"/>
          <cell r="AD870"/>
          <cell r="AE870">
            <v>55681</v>
          </cell>
          <cell r="AF870">
            <v>55681</v>
          </cell>
          <cell r="AG870"/>
          <cell r="AH870">
            <v>55681</v>
          </cell>
          <cell r="AI870"/>
          <cell r="AJ870">
            <v>50</v>
          </cell>
          <cell r="AK870">
            <v>50</v>
          </cell>
          <cell r="AL870"/>
          <cell r="AM870">
            <v>50</v>
          </cell>
        </row>
        <row r="871">
          <cell r="I871" t="str">
            <v>ALA</v>
          </cell>
          <cell r="J871">
            <v>56907</v>
          </cell>
          <cell r="K871">
            <v>7954</v>
          </cell>
          <cell r="L871">
            <v>64861</v>
          </cell>
          <cell r="M871">
            <v>70</v>
          </cell>
          <cell r="N871">
            <v>64931</v>
          </cell>
          <cell r="O871">
            <v>2660576</v>
          </cell>
          <cell r="P871">
            <v>4569229</v>
          </cell>
          <cell r="Q871">
            <v>7229805</v>
          </cell>
          <cell r="R871"/>
          <cell r="S871">
            <v>7229805</v>
          </cell>
          <cell r="T871">
            <v>79413</v>
          </cell>
          <cell r="U871">
            <v>8987</v>
          </cell>
          <cell r="V871">
            <v>88400</v>
          </cell>
          <cell r="W871">
            <v>1695</v>
          </cell>
          <cell r="X871">
            <v>90095</v>
          </cell>
          <cell r="Y871">
            <v>50610</v>
          </cell>
          <cell r="Z871">
            <v>6214</v>
          </cell>
          <cell r="AA871">
            <v>56824</v>
          </cell>
          <cell r="AB871">
            <v>58</v>
          </cell>
          <cell r="AC871">
            <v>56882</v>
          </cell>
          <cell r="AD871">
            <v>1577695</v>
          </cell>
          <cell r="AE871">
            <v>4525960</v>
          </cell>
          <cell r="AF871">
            <v>6103655</v>
          </cell>
          <cell r="AG871"/>
          <cell r="AH871">
            <v>6103655</v>
          </cell>
          <cell r="AI871">
            <v>73828</v>
          </cell>
          <cell r="AJ871">
            <v>10387</v>
          </cell>
          <cell r="AK871">
            <v>84215</v>
          </cell>
          <cell r="AL871">
            <v>2238</v>
          </cell>
          <cell r="AM871">
            <v>86453</v>
          </cell>
        </row>
        <row r="872">
          <cell r="I872" t="str">
            <v>NQZ</v>
          </cell>
          <cell r="J872">
            <v>23294</v>
          </cell>
          <cell r="K872">
            <v>1828</v>
          </cell>
          <cell r="L872">
            <v>25122</v>
          </cell>
          <cell r="M872">
            <v>3249</v>
          </cell>
          <cell r="N872">
            <v>28371</v>
          </cell>
          <cell r="O872">
            <v>1654072</v>
          </cell>
          <cell r="P872">
            <v>4347399</v>
          </cell>
          <cell r="Q872">
            <v>6001471</v>
          </cell>
          <cell r="R872">
            <v>128899</v>
          </cell>
          <cell r="S872">
            <v>6130370</v>
          </cell>
          <cell r="T872">
            <v>2929</v>
          </cell>
          <cell r="U872">
            <v>3936</v>
          </cell>
          <cell r="V872">
            <v>6866</v>
          </cell>
          <cell r="W872">
            <v>695</v>
          </cell>
          <cell r="X872">
            <v>7561</v>
          </cell>
          <cell r="Y872">
            <v>20560</v>
          </cell>
          <cell r="Z872">
            <v>2090</v>
          </cell>
          <cell r="AA872">
            <v>22650</v>
          </cell>
          <cell r="AB872">
            <v>2933</v>
          </cell>
          <cell r="AC872">
            <v>25583</v>
          </cell>
          <cell r="AD872">
            <v>908690</v>
          </cell>
          <cell r="AE872">
            <v>3986527</v>
          </cell>
          <cell r="AF872">
            <v>4895217</v>
          </cell>
          <cell r="AG872">
            <v>117103</v>
          </cell>
          <cell r="AH872">
            <v>5012320</v>
          </cell>
          <cell r="AI872">
            <v>2523</v>
          </cell>
          <cell r="AJ872">
            <v>5012</v>
          </cell>
          <cell r="AK872">
            <v>7535</v>
          </cell>
          <cell r="AL872">
            <v>616</v>
          </cell>
          <cell r="AM872">
            <v>8151</v>
          </cell>
        </row>
        <row r="873">
          <cell r="I873" t="str">
            <v>FRU</v>
          </cell>
          <cell r="J873">
            <v>24254</v>
          </cell>
          <cell r="K873"/>
          <cell r="L873">
            <v>24254</v>
          </cell>
          <cell r="M873"/>
          <cell r="N873">
            <v>24254</v>
          </cell>
          <cell r="O873">
            <v>1932489</v>
          </cell>
          <cell r="P873">
            <v>763394</v>
          </cell>
          <cell r="Q873">
            <v>2695883</v>
          </cell>
          <cell r="R873"/>
          <cell r="S873">
            <v>2695883</v>
          </cell>
          <cell r="T873"/>
          <cell r="U873"/>
          <cell r="V873"/>
          <cell r="W873"/>
          <cell r="X873"/>
          <cell r="Y873">
            <v>18687</v>
          </cell>
          <cell r="Z873"/>
          <cell r="AA873">
            <v>18687</v>
          </cell>
          <cell r="AB873"/>
          <cell r="AC873">
            <v>18687</v>
          </cell>
          <cell r="AD873">
            <v>1437050</v>
          </cell>
          <cell r="AE873">
            <v>689304</v>
          </cell>
          <cell r="AF873">
            <v>2126354</v>
          </cell>
          <cell r="AG873"/>
          <cell r="AH873">
            <v>2126354</v>
          </cell>
          <cell r="AI873"/>
          <cell r="AJ873"/>
          <cell r="AK873"/>
          <cell r="AL873"/>
          <cell r="AM873"/>
        </row>
        <row r="874">
          <cell r="I874" t="str">
            <v>OSS</v>
          </cell>
          <cell r="J874">
            <v>16616</v>
          </cell>
          <cell r="K874"/>
          <cell r="L874">
            <v>16616</v>
          </cell>
          <cell r="M874"/>
          <cell r="N874">
            <v>16616</v>
          </cell>
          <cell r="O874">
            <v>1575375</v>
          </cell>
          <cell r="P874">
            <v>764128</v>
          </cell>
          <cell r="Q874">
            <v>2339503</v>
          </cell>
          <cell r="R874"/>
          <cell r="S874">
            <v>2339503</v>
          </cell>
          <cell r="T874"/>
          <cell r="U874"/>
          <cell r="V874"/>
          <cell r="W874"/>
          <cell r="X874"/>
          <cell r="Y874">
            <v>13914</v>
          </cell>
          <cell r="Z874"/>
          <cell r="AA874">
            <v>13914</v>
          </cell>
          <cell r="AB874"/>
          <cell r="AC874">
            <v>13914</v>
          </cell>
          <cell r="AD874">
            <v>1056310</v>
          </cell>
          <cell r="AE874">
            <v>694547</v>
          </cell>
          <cell r="AF874">
            <v>1750857</v>
          </cell>
          <cell r="AG874"/>
          <cell r="AH874">
            <v>1750857</v>
          </cell>
          <cell r="AI874"/>
          <cell r="AJ874"/>
          <cell r="AK874"/>
          <cell r="AL874"/>
          <cell r="AM874"/>
        </row>
        <row r="875">
          <cell r="I875" t="str">
            <v>MFM</v>
          </cell>
          <cell r="J875">
            <v>7217</v>
          </cell>
          <cell r="K875">
            <v>2989</v>
          </cell>
          <cell r="L875">
            <v>10206</v>
          </cell>
          <cell r="M875">
            <v>3436</v>
          </cell>
          <cell r="N875">
            <v>13642</v>
          </cell>
          <cell r="O875">
            <v>598806</v>
          </cell>
          <cell r="P875">
            <v>0</v>
          </cell>
          <cell r="Q875">
            <v>598806</v>
          </cell>
          <cell r="R875">
            <v>74</v>
          </cell>
          <cell r="S875">
            <v>598880</v>
          </cell>
          <cell r="T875">
            <v>51401</v>
          </cell>
          <cell r="U875"/>
          <cell r="V875">
            <v>51401</v>
          </cell>
          <cell r="W875">
            <v>212</v>
          </cell>
          <cell r="X875">
            <v>51613</v>
          </cell>
          <cell r="Y875">
            <v>12109</v>
          </cell>
          <cell r="Z875">
            <v>1857</v>
          </cell>
          <cell r="AA875">
            <v>13966</v>
          </cell>
          <cell r="AB875">
            <v>1825</v>
          </cell>
          <cell r="AC875">
            <v>15791</v>
          </cell>
          <cell r="AD875">
            <v>1146618</v>
          </cell>
          <cell r="AE875">
            <v>0</v>
          </cell>
          <cell r="AF875">
            <v>1146618</v>
          </cell>
          <cell r="AG875">
            <v>5</v>
          </cell>
          <cell r="AH875">
            <v>1146623</v>
          </cell>
          <cell r="AI875">
            <v>48595</v>
          </cell>
          <cell r="AJ875"/>
          <cell r="AK875">
            <v>48595</v>
          </cell>
          <cell r="AL875">
            <v>245</v>
          </cell>
          <cell r="AM875">
            <v>48841</v>
          </cell>
        </row>
        <row r="876">
          <cell r="I876" t="str">
            <v>AOR</v>
          </cell>
          <cell r="J876"/>
          <cell r="K876"/>
          <cell r="L876">
            <v>6730</v>
          </cell>
          <cell r="M876">
            <v>24749</v>
          </cell>
          <cell r="N876">
            <v>31479</v>
          </cell>
          <cell r="O876">
            <v>0</v>
          </cell>
          <cell r="P876">
            <v>526802</v>
          </cell>
          <cell r="Q876">
            <v>526802</v>
          </cell>
          <cell r="R876">
            <v>0</v>
          </cell>
          <cell r="S876">
            <v>526802</v>
          </cell>
          <cell r="T876">
            <v>0</v>
          </cell>
          <cell r="U876">
            <v>581</v>
          </cell>
          <cell r="V876">
            <v>581</v>
          </cell>
          <cell r="W876">
            <v>0</v>
          </cell>
          <cell r="X876">
            <v>581</v>
          </cell>
          <cell r="Y876"/>
          <cell r="Z876"/>
          <cell r="AA876">
            <v>3036</v>
          </cell>
          <cell r="AB876">
            <v>25710</v>
          </cell>
          <cell r="AC876">
            <v>28746</v>
          </cell>
          <cell r="AD876">
            <v>0</v>
          </cell>
          <cell r="AE876">
            <v>164920</v>
          </cell>
          <cell r="AF876">
            <v>164920</v>
          </cell>
          <cell r="AG876">
            <v>758</v>
          </cell>
          <cell r="AH876">
            <v>165678</v>
          </cell>
          <cell r="AI876">
            <v>0</v>
          </cell>
          <cell r="AJ876">
            <v>197</v>
          </cell>
          <cell r="AK876">
            <v>197</v>
          </cell>
          <cell r="AL876">
            <v>0</v>
          </cell>
          <cell r="AM876">
            <v>197</v>
          </cell>
        </row>
        <row r="877">
          <cell r="I877" t="str">
            <v>BKM</v>
          </cell>
          <cell r="J877">
            <v>402</v>
          </cell>
          <cell r="K877"/>
          <cell r="L877">
            <v>402</v>
          </cell>
          <cell r="M877">
            <v>6</v>
          </cell>
          <cell r="N877">
            <v>408</v>
          </cell>
          <cell r="O877">
            <v>0</v>
          </cell>
          <cell r="P877">
            <v>2447</v>
          </cell>
          <cell r="Q877">
            <v>2447</v>
          </cell>
          <cell r="R877">
            <v>0</v>
          </cell>
          <cell r="S877">
            <v>2447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312</v>
          </cell>
          <cell r="Z877"/>
          <cell r="AA877">
            <v>312</v>
          </cell>
          <cell r="AB877">
            <v>2</v>
          </cell>
          <cell r="AC877">
            <v>314</v>
          </cell>
          <cell r="AD877">
            <v>0</v>
          </cell>
          <cell r="AE877">
            <v>2039</v>
          </cell>
          <cell r="AF877">
            <v>2039</v>
          </cell>
          <cell r="AG877">
            <v>0</v>
          </cell>
          <cell r="AH877">
            <v>2039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</row>
        <row r="878">
          <cell r="I878" t="str">
            <v>BBN</v>
          </cell>
          <cell r="J878">
            <v>2518</v>
          </cell>
          <cell r="K878"/>
          <cell r="L878">
            <v>2518</v>
          </cell>
          <cell r="M878">
            <v>36</v>
          </cell>
          <cell r="N878">
            <v>2554</v>
          </cell>
          <cell r="O878">
            <v>0</v>
          </cell>
          <cell r="P878">
            <v>16754</v>
          </cell>
          <cell r="Q878">
            <v>16754</v>
          </cell>
          <cell r="R878">
            <v>0</v>
          </cell>
          <cell r="S878">
            <v>16754</v>
          </cell>
          <cell r="T878">
            <v>0</v>
          </cell>
          <cell r="U878">
            <v>81</v>
          </cell>
          <cell r="V878">
            <v>81</v>
          </cell>
          <cell r="W878">
            <v>0</v>
          </cell>
          <cell r="X878">
            <v>81</v>
          </cell>
          <cell r="Y878">
            <v>2183</v>
          </cell>
          <cell r="Z878"/>
          <cell r="AA878">
            <v>2183</v>
          </cell>
          <cell r="AB878">
            <v>34</v>
          </cell>
          <cell r="AC878">
            <v>2217</v>
          </cell>
          <cell r="AD878">
            <v>0</v>
          </cell>
          <cell r="AE878">
            <v>11391</v>
          </cell>
          <cell r="AF878">
            <v>11391</v>
          </cell>
          <cell r="AG878">
            <v>0</v>
          </cell>
          <cell r="AH878">
            <v>11391</v>
          </cell>
          <cell r="AI878">
            <v>0</v>
          </cell>
          <cell r="AJ878">
            <v>78</v>
          </cell>
          <cell r="AK878">
            <v>78</v>
          </cell>
          <cell r="AL878">
            <v>0</v>
          </cell>
          <cell r="AM878">
            <v>78</v>
          </cell>
        </row>
        <row r="879">
          <cell r="I879" t="str">
            <v>BLG</v>
          </cell>
          <cell r="J879">
            <v>0</v>
          </cell>
          <cell r="K879"/>
          <cell r="L879">
            <v>0</v>
          </cell>
          <cell r="M879"/>
          <cell r="N879">
            <v>0</v>
          </cell>
          <cell r="O879">
            <v>0</v>
          </cell>
          <cell r="P879">
            <v>0</v>
          </cell>
          <cell r="Q879"/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/>
          <cell r="X879">
            <v>0</v>
          </cell>
          <cell r="Y879">
            <v>0</v>
          </cell>
          <cell r="Z879"/>
          <cell r="AA879">
            <v>0</v>
          </cell>
          <cell r="AB879"/>
          <cell r="AC879">
            <v>0</v>
          </cell>
          <cell r="AD879">
            <v>0</v>
          </cell>
          <cell r="AE879">
            <v>0</v>
          </cell>
          <cell r="AF879"/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/>
          <cell r="AM879">
            <v>0</v>
          </cell>
        </row>
        <row r="880">
          <cell r="I880" t="str">
            <v>BTU</v>
          </cell>
          <cell r="J880"/>
          <cell r="K880"/>
          <cell r="L880">
            <v>7978</v>
          </cell>
          <cell r="M880">
            <v>279</v>
          </cell>
          <cell r="N880">
            <v>8257</v>
          </cell>
          <cell r="O880">
            <v>0</v>
          </cell>
          <cell r="P880">
            <v>725786</v>
          </cell>
          <cell r="Q880">
            <v>725786</v>
          </cell>
          <cell r="R880">
            <v>622</v>
          </cell>
          <cell r="S880">
            <v>726408</v>
          </cell>
          <cell r="T880">
            <v>200</v>
          </cell>
          <cell r="U880">
            <v>1552</v>
          </cell>
          <cell r="V880">
            <v>1752</v>
          </cell>
          <cell r="W880">
            <v>0</v>
          </cell>
          <cell r="X880">
            <v>1752</v>
          </cell>
          <cell r="Y880"/>
          <cell r="Z880"/>
          <cell r="AA880">
            <v>3537</v>
          </cell>
          <cell r="AB880">
            <v>242</v>
          </cell>
          <cell r="AC880">
            <v>3779</v>
          </cell>
          <cell r="AD880">
            <v>0</v>
          </cell>
          <cell r="AE880">
            <v>166224</v>
          </cell>
          <cell r="AF880">
            <v>166224</v>
          </cell>
          <cell r="AG880">
            <v>12</v>
          </cell>
          <cell r="AH880">
            <v>166236</v>
          </cell>
          <cell r="AI880">
            <v>154</v>
          </cell>
          <cell r="AJ880">
            <v>337</v>
          </cell>
          <cell r="AK880">
            <v>491</v>
          </cell>
          <cell r="AL880">
            <v>0</v>
          </cell>
          <cell r="AM880">
            <v>491</v>
          </cell>
        </row>
        <row r="881">
          <cell r="I881" t="str">
            <v>IPH</v>
          </cell>
          <cell r="J881"/>
          <cell r="K881"/>
          <cell r="L881">
            <v>3051</v>
          </cell>
          <cell r="M881">
            <v>22544</v>
          </cell>
          <cell r="N881">
            <v>25595</v>
          </cell>
          <cell r="O881">
            <v>206404</v>
          </cell>
          <cell r="P881">
            <v>127761</v>
          </cell>
          <cell r="Q881">
            <v>334165</v>
          </cell>
          <cell r="R881">
            <v>0</v>
          </cell>
          <cell r="S881">
            <v>334165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/>
          <cell r="Z881"/>
          <cell r="AA881">
            <v>994</v>
          </cell>
          <cell r="AB881">
            <v>15664</v>
          </cell>
          <cell r="AC881">
            <v>16658</v>
          </cell>
          <cell r="AD881">
            <v>4580</v>
          </cell>
          <cell r="AE881">
            <v>30565</v>
          </cell>
          <cell r="AF881">
            <v>35145</v>
          </cell>
          <cell r="AG881">
            <v>0</v>
          </cell>
          <cell r="AH881">
            <v>35145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</row>
        <row r="882">
          <cell r="I882" t="str">
            <v>JHB</v>
          </cell>
          <cell r="J882"/>
          <cell r="K882"/>
          <cell r="L882"/>
          <cell r="M882"/>
          <cell r="N882">
            <v>33098</v>
          </cell>
          <cell r="O882">
            <v>181019</v>
          </cell>
          <cell r="P882">
            <v>2035777</v>
          </cell>
          <cell r="Q882">
            <v>2216796</v>
          </cell>
          <cell r="R882">
            <v>9176</v>
          </cell>
          <cell r="S882">
            <v>2225972</v>
          </cell>
          <cell r="T882">
            <v>2400</v>
          </cell>
          <cell r="U882">
            <v>5046</v>
          </cell>
          <cell r="V882">
            <v>7445</v>
          </cell>
          <cell r="W882"/>
          <cell r="X882">
            <v>7445</v>
          </cell>
          <cell r="Y882"/>
          <cell r="Z882"/>
          <cell r="AA882"/>
          <cell r="AB882"/>
          <cell r="AC882">
            <v>8988</v>
          </cell>
          <cell r="AD882">
            <v>6460</v>
          </cell>
          <cell r="AE882">
            <v>364392</v>
          </cell>
          <cell r="AF882">
            <v>370852</v>
          </cell>
          <cell r="AG882">
            <v>394</v>
          </cell>
          <cell r="AH882">
            <v>371246</v>
          </cell>
          <cell r="AI882">
            <v>4650</v>
          </cell>
          <cell r="AJ882">
            <v>3452</v>
          </cell>
          <cell r="AK882">
            <v>8102</v>
          </cell>
          <cell r="AL882"/>
          <cell r="AM882">
            <v>8102</v>
          </cell>
        </row>
        <row r="883">
          <cell r="I883" t="str">
            <v>KBR</v>
          </cell>
          <cell r="J883"/>
          <cell r="K883"/>
          <cell r="L883">
            <v>19027</v>
          </cell>
          <cell r="M883">
            <v>991</v>
          </cell>
          <cell r="N883">
            <v>20018</v>
          </cell>
          <cell r="O883">
            <v>0</v>
          </cell>
          <cell r="P883">
            <v>1384903</v>
          </cell>
          <cell r="Q883">
            <v>1384903</v>
          </cell>
          <cell r="R883">
            <v>0</v>
          </cell>
          <cell r="S883">
            <v>1384903</v>
          </cell>
          <cell r="T883">
            <v>0</v>
          </cell>
          <cell r="U883">
            <v>988</v>
          </cell>
          <cell r="V883">
            <v>988</v>
          </cell>
          <cell r="W883">
            <v>0</v>
          </cell>
          <cell r="X883">
            <v>988</v>
          </cell>
          <cell r="Y883"/>
          <cell r="Z883"/>
          <cell r="AA883">
            <v>9527</v>
          </cell>
          <cell r="AB883">
            <v>455</v>
          </cell>
          <cell r="AC883">
            <v>9982</v>
          </cell>
          <cell r="AD883">
            <v>16</v>
          </cell>
          <cell r="AE883">
            <v>501359</v>
          </cell>
          <cell r="AF883">
            <v>501375</v>
          </cell>
          <cell r="AG883">
            <v>555</v>
          </cell>
          <cell r="AH883">
            <v>501930</v>
          </cell>
          <cell r="AI883">
            <v>0</v>
          </cell>
          <cell r="AJ883">
            <v>441</v>
          </cell>
          <cell r="AK883">
            <v>441</v>
          </cell>
          <cell r="AL883">
            <v>0</v>
          </cell>
          <cell r="AM883">
            <v>441</v>
          </cell>
        </row>
        <row r="884">
          <cell r="I884" t="str">
            <v>BKI</v>
          </cell>
          <cell r="J884"/>
          <cell r="K884"/>
          <cell r="L884">
            <v>49876</v>
          </cell>
          <cell r="M884">
            <v>3272</v>
          </cell>
          <cell r="N884">
            <v>53148</v>
          </cell>
          <cell r="O884">
            <v>336597</v>
          </cell>
          <cell r="P884">
            <v>4685562</v>
          </cell>
          <cell r="Q884">
            <v>5022159</v>
          </cell>
          <cell r="R884">
            <v>357</v>
          </cell>
          <cell r="S884">
            <v>5022516</v>
          </cell>
          <cell r="T884">
            <v>10899</v>
          </cell>
          <cell r="U884">
            <v>56625</v>
          </cell>
          <cell r="V884">
            <v>67524</v>
          </cell>
          <cell r="W884">
            <v>15</v>
          </cell>
          <cell r="X884">
            <v>67539</v>
          </cell>
          <cell r="Y884"/>
          <cell r="Z884"/>
          <cell r="AA884">
            <v>21126</v>
          </cell>
          <cell r="AB884">
            <v>2508</v>
          </cell>
          <cell r="AC884">
            <v>23634</v>
          </cell>
          <cell r="AD884">
            <v>24</v>
          </cell>
          <cell r="AE884">
            <v>1110972</v>
          </cell>
          <cell r="AF884">
            <v>1110996</v>
          </cell>
          <cell r="AG884">
            <v>12579</v>
          </cell>
          <cell r="AH884">
            <v>1123575</v>
          </cell>
          <cell r="AI884">
            <v>8399</v>
          </cell>
          <cell r="AJ884">
            <v>52059</v>
          </cell>
          <cell r="AK884">
            <v>60458</v>
          </cell>
          <cell r="AL884">
            <v>20</v>
          </cell>
          <cell r="AM884">
            <v>60478</v>
          </cell>
        </row>
        <row r="885">
          <cell r="I885" t="str">
            <v>KUL</v>
          </cell>
          <cell r="J885"/>
          <cell r="K885"/>
          <cell r="L885">
            <v>198302</v>
          </cell>
          <cell r="M885">
            <v>1114</v>
          </cell>
          <cell r="N885">
            <v>199416</v>
          </cell>
          <cell r="O885">
            <v>14104008</v>
          </cell>
          <cell r="P885">
            <v>11125223</v>
          </cell>
          <cell r="Q885">
            <v>25229231</v>
          </cell>
          <cell r="R885">
            <v>170065</v>
          </cell>
          <cell r="S885">
            <v>25399296</v>
          </cell>
          <cell r="T885">
            <v>540561</v>
          </cell>
          <cell r="U885">
            <v>121757</v>
          </cell>
          <cell r="V885">
            <v>662318</v>
          </cell>
          <cell r="W885">
            <v>15938</v>
          </cell>
          <cell r="X885">
            <v>678256</v>
          </cell>
          <cell r="Y885"/>
          <cell r="Z885"/>
          <cell r="AA885">
            <v>73673</v>
          </cell>
          <cell r="AB885">
            <v>783</v>
          </cell>
          <cell r="AC885">
            <v>74456</v>
          </cell>
          <cell r="AD885">
            <v>1260126</v>
          </cell>
          <cell r="AE885">
            <v>2685989</v>
          </cell>
          <cell r="AF885">
            <v>3946115</v>
          </cell>
          <cell r="AG885">
            <v>65723</v>
          </cell>
          <cell r="AH885">
            <v>4011838</v>
          </cell>
          <cell r="AI885">
            <v>541365</v>
          </cell>
          <cell r="AJ885">
            <v>94585</v>
          </cell>
          <cell r="AK885">
            <v>635950</v>
          </cell>
          <cell r="AL885">
            <v>16647</v>
          </cell>
          <cell r="AM885">
            <v>652597</v>
          </cell>
        </row>
        <row r="886">
          <cell r="I886" t="str">
            <v>TGG</v>
          </cell>
          <cell r="J886"/>
          <cell r="K886"/>
          <cell r="L886">
            <v>8077</v>
          </cell>
          <cell r="M886">
            <v>631</v>
          </cell>
          <cell r="N886">
            <v>8708</v>
          </cell>
          <cell r="O886">
            <v>12</v>
          </cell>
          <cell r="P886">
            <v>611690</v>
          </cell>
          <cell r="Q886">
            <v>611702</v>
          </cell>
          <cell r="R886">
            <v>22</v>
          </cell>
          <cell r="S886">
            <v>611724</v>
          </cell>
          <cell r="T886">
            <v>0</v>
          </cell>
          <cell r="U886">
            <v>531</v>
          </cell>
          <cell r="V886">
            <v>531</v>
          </cell>
          <cell r="W886">
            <v>0</v>
          </cell>
          <cell r="X886">
            <v>531</v>
          </cell>
          <cell r="Y886"/>
          <cell r="Z886"/>
          <cell r="AA886">
            <v>3193</v>
          </cell>
          <cell r="AB886">
            <v>387</v>
          </cell>
          <cell r="AC886">
            <v>3580</v>
          </cell>
          <cell r="AD886">
            <v>0</v>
          </cell>
          <cell r="AE886">
            <v>164686</v>
          </cell>
          <cell r="AF886">
            <v>164686</v>
          </cell>
          <cell r="AG886">
            <v>963</v>
          </cell>
          <cell r="AH886">
            <v>165649</v>
          </cell>
          <cell r="AI886">
            <v>0</v>
          </cell>
          <cell r="AJ886">
            <v>188</v>
          </cell>
          <cell r="AK886">
            <v>188</v>
          </cell>
          <cell r="AL886">
            <v>0</v>
          </cell>
          <cell r="AM886">
            <v>188</v>
          </cell>
        </row>
        <row r="887">
          <cell r="I887" t="str">
            <v>KUA</v>
          </cell>
          <cell r="J887"/>
          <cell r="K887"/>
          <cell r="L887">
            <v>1227</v>
          </cell>
          <cell r="M887">
            <v>18</v>
          </cell>
          <cell r="N887">
            <v>1245</v>
          </cell>
          <cell r="O887">
            <v>3325</v>
          </cell>
          <cell r="P887">
            <v>100636</v>
          </cell>
          <cell r="Q887">
            <v>103961</v>
          </cell>
          <cell r="R887">
            <v>0</v>
          </cell>
          <cell r="S887">
            <v>103961</v>
          </cell>
          <cell r="T887">
            <v>3</v>
          </cell>
          <cell r="U887">
            <v>2</v>
          </cell>
          <cell r="V887">
            <v>5</v>
          </cell>
          <cell r="W887">
            <v>0</v>
          </cell>
          <cell r="X887">
            <v>5</v>
          </cell>
          <cell r="Y887"/>
          <cell r="Z887"/>
          <cell r="AA887">
            <v>327</v>
          </cell>
          <cell r="AB887">
            <v>112</v>
          </cell>
          <cell r="AC887">
            <v>439</v>
          </cell>
          <cell r="AD887">
            <v>2</v>
          </cell>
          <cell r="AE887">
            <v>20902</v>
          </cell>
          <cell r="AF887">
            <v>20904</v>
          </cell>
          <cell r="AG887">
            <v>347</v>
          </cell>
          <cell r="AH887">
            <v>21251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</row>
        <row r="888">
          <cell r="I888" t="str">
            <v>KCH</v>
          </cell>
          <cell r="J888"/>
          <cell r="K888"/>
          <cell r="L888">
            <v>42126</v>
          </cell>
          <cell r="M888">
            <v>1225</v>
          </cell>
          <cell r="N888">
            <v>43351</v>
          </cell>
          <cell r="O888">
            <v>193946</v>
          </cell>
          <cell r="P888">
            <v>4146124</v>
          </cell>
          <cell r="Q888">
            <v>4340070</v>
          </cell>
          <cell r="R888">
            <v>323</v>
          </cell>
          <cell r="S888">
            <v>4340393</v>
          </cell>
          <cell r="T888">
            <v>1363</v>
          </cell>
          <cell r="U888">
            <v>48182</v>
          </cell>
          <cell r="V888">
            <v>49545</v>
          </cell>
          <cell r="W888">
            <v>32</v>
          </cell>
          <cell r="X888">
            <v>49577</v>
          </cell>
          <cell r="Y888"/>
          <cell r="Z888"/>
          <cell r="AA888">
            <v>18308</v>
          </cell>
          <cell r="AB888">
            <v>1409</v>
          </cell>
          <cell r="AC888">
            <v>19717</v>
          </cell>
          <cell r="AD888">
            <v>7490</v>
          </cell>
          <cell r="AE888">
            <v>832643</v>
          </cell>
          <cell r="AF888">
            <v>840133</v>
          </cell>
          <cell r="AG888">
            <v>292</v>
          </cell>
          <cell r="AH888">
            <v>840425</v>
          </cell>
          <cell r="AI888">
            <v>3063</v>
          </cell>
          <cell r="AJ888">
            <v>50856</v>
          </cell>
          <cell r="AK888">
            <v>53919</v>
          </cell>
          <cell r="AL888">
            <v>37</v>
          </cell>
          <cell r="AM888">
            <v>53956</v>
          </cell>
        </row>
        <row r="889">
          <cell r="I889" t="str">
            <v>KUD</v>
          </cell>
          <cell r="J889">
            <v>0</v>
          </cell>
          <cell r="K889"/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/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</row>
        <row r="890">
          <cell r="I890" t="str">
            <v>LBU</v>
          </cell>
          <cell r="J890"/>
          <cell r="K890"/>
          <cell r="L890">
            <v>7874</v>
          </cell>
          <cell r="M890">
            <v>20</v>
          </cell>
          <cell r="N890">
            <v>7894</v>
          </cell>
          <cell r="O890">
            <v>0</v>
          </cell>
          <cell r="P890">
            <v>454049</v>
          </cell>
          <cell r="Q890">
            <v>454049</v>
          </cell>
          <cell r="R890">
            <v>1204</v>
          </cell>
          <cell r="S890">
            <v>455253</v>
          </cell>
          <cell r="T890">
            <v>118</v>
          </cell>
          <cell r="U890">
            <v>2230</v>
          </cell>
          <cell r="V890">
            <v>2348</v>
          </cell>
          <cell r="W890">
            <v>1</v>
          </cell>
          <cell r="X890">
            <v>2349</v>
          </cell>
          <cell r="Y890"/>
          <cell r="Z890"/>
          <cell r="AA890">
            <v>3586</v>
          </cell>
          <cell r="AB890">
            <v>8</v>
          </cell>
          <cell r="AC890">
            <v>3594</v>
          </cell>
          <cell r="AD890">
            <v>0</v>
          </cell>
          <cell r="AE890">
            <v>149409</v>
          </cell>
          <cell r="AF890">
            <v>149409</v>
          </cell>
          <cell r="AG890">
            <v>769</v>
          </cell>
          <cell r="AH890">
            <v>150178</v>
          </cell>
          <cell r="AI890">
            <v>118</v>
          </cell>
          <cell r="AJ890">
            <v>1692</v>
          </cell>
          <cell r="AK890">
            <v>1810</v>
          </cell>
          <cell r="AL890">
            <v>4</v>
          </cell>
          <cell r="AM890">
            <v>1814</v>
          </cell>
        </row>
        <row r="891">
          <cell r="I891" t="str">
            <v>LDU</v>
          </cell>
          <cell r="J891"/>
          <cell r="K891"/>
          <cell r="L891">
            <v>3238</v>
          </cell>
          <cell r="M891">
            <v>60</v>
          </cell>
          <cell r="N891">
            <v>3298</v>
          </cell>
          <cell r="O891">
            <v>0</v>
          </cell>
          <cell r="P891">
            <v>121237</v>
          </cell>
          <cell r="Q891">
            <v>121237</v>
          </cell>
          <cell r="R891">
            <v>0</v>
          </cell>
          <cell r="S891">
            <v>121237</v>
          </cell>
          <cell r="T891">
            <v>0</v>
          </cell>
          <cell r="U891">
            <v>140</v>
          </cell>
          <cell r="V891">
            <v>140</v>
          </cell>
          <cell r="W891">
            <v>0</v>
          </cell>
          <cell r="X891">
            <v>140</v>
          </cell>
          <cell r="Y891"/>
          <cell r="Z891"/>
          <cell r="AA891">
            <v>1792</v>
          </cell>
          <cell r="AB891">
            <v>72</v>
          </cell>
          <cell r="AC891">
            <v>1864</v>
          </cell>
          <cell r="AD891">
            <v>0</v>
          </cell>
          <cell r="AE891">
            <v>49422</v>
          </cell>
          <cell r="AF891">
            <v>49422</v>
          </cell>
          <cell r="AG891">
            <v>0</v>
          </cell>
          <cell r="AH891">
            <v>49422</v>
          </cell>
          <cell r="AI891">
            <v>0</v>
          </cell>
          <cell r="AJ891">
            <v>159</v>
          </cell>
          <cell r="AK891">
            <v>159</v>
          </cell>
          <cell r="AL891">
            <v>0</v>
          </cell>
          <cell r="AM891">
            <v>159</v>
          </cell>
        </row>
        <row r="892">
          <cell r="I892" t="str">
            <v>LGK</v>
          </cell>
          <cell r="J892"/>
          <cell r="K892"/>
          <cell r="L892">
            <v>20673</v>
          </cell>
          <cell r="M892">
            <v>11804</v>
          </cell>
          <cell r="N892">
            <v>32477</v>
          </cell>
          <cell r="O892">
            <v>87914</v>
          </cell>
          <cell r="P892">
            <v>2152502</v>
          </cell>
          <cell r="Q892">
            <v>2240416</v>
          </cell>
          <cell r="R892">
            <v>1590</v>
          </cell>
          <cell r="S892">
            <v>2242006</v>
          </cell>
          <cell r="T892">
            <v>68</v>
          </cell>
          <cell r="U892">
            <v>556</v>
          </cell>
          <cell r="V892">
            <v>624</v>
          </cell>
          <cell r="W892">
            <v>0</v>
          </cell>
          <cell r="X892">
            <v>624</v>
          </cell>
          <cell r="Y892"/>
          <cell r="Z892"/>
          <cell r="AA892">
            <v>7483</v>
          </cell>
          <cell r="AB892">
            <v>5016</v>
          </cell>
          <cell r="AC892">
            <v>12499</v>
          </cell>
          <cell r="AD892">
            <v>233</v>
          </cell>
          <cell r="AE892">
            <v>761451</v>
          </cell>
          <cell r="AF892">
            <v>761684</v>
          </cell>
          <cell r="AG892">
            <v>458</v>
          </cell>
          <cell r="AH892">
            <v>762142</v>
          </cell>
          <cell r="AI892">
            <v>5</v>
          </cell>
          <cell r="AJ892">
            <v>209</v>
          </cell>
          <cell r="AK892">
            <v>214</v>
          </cell>
          <cell r="AL892">
            <v>0</v>
          </cell>
          <cell r="AM892">
            <v>214</v>
          </cell>
        </row>
        <row r="893">
          <cell r="I893" t="str">
            <v>LWY</v>
          </cell>
          <cell r="J893">
            <v>5584</v>
          </cell>
          <cell r="K893"/>
          <cell r="L893">
            <v>5584</v>
          </cell>
          <cell r="M893">
            <v>64</v>
          </cell>
          <cell r="N893">
            <v>5648</v>
          </cell>
          <cell r="O893">
            <v>0</v>
          </cell>
          <cell r="P893">
            <v>65744</v>
          </cell>
          <cell r="Q893">
            <v>65744</v>
          </cell>
          <cell r="R893">
            <v>0</v>
          </cell>
          <cell r="S893">
            <v>65744</v>
          </cell>
          <cell r="T893">
            <v>0</v>
          </cell>
          <cell r="U893">
            <v>53</v>
          </cell>
          <cell r="V893">
            <v>53</v>
          </cell>
          <cell r="W893">
            <v>0</v>
          </cell>
          <cell r="X893">
            <v>53</v>
          </cell>
          <cell r="Y893">
            <v>4502</v>
          </cell>
          <cell r="Z893"/>
          <cell r="AA893">
            <v>4502</v>
          </cell>
          <cell r="AB893">
            <v>58</v>
          </cell>
          <cell r="AC893">
            <v>4560</v>
          </cell>
          <cell r="AD893">
            <v>0</v>
          </cell>
          <cell r="AE893">
            <v>43338</v>
          </cell>
          <cell r="AF893">
            <v>43338</v>
          </cell>
          <cell r="AG893">
            <v>0</v>
          </cell>
          <cell r="AH893">
            <v>43338</v>
          </cell>
          <cell r="AI893">
            <v>0</v>
          </cell>
          <cell r="AJ893">
            <v>71</v>
          </cell>
          <cell r="AK893">
            <v>71</v>
          </cell>
          <cell r="AL893">
            <v>0</v>
          </cell>
          <cell r="AM893">
            <v>71</v>
          </cell>
        </row>
        <row r="894">
          <cell r="I894" t="str">
            <v>LMN</v>
          </cell>
          <cell r="J894"/>
          <cell r="K894"/>
          <cell r="L894">
            <v>3911</v>
          </cell>
          <cell r="M894">
            <v>193</v>
          </cell>
          <cell r="N894">
            <v>4104</v>
          </cell>
          <cell r="O894">
            <v>0</v>
          </cell>
          <cell r="P894">
            <v>149960</v>
          </cell>
          <cell r="Q894">
            <v>149960</v>
          </cell>
          <cell r="R894">
            <v>0</v>
          </cell>
          <cell r="S894">
            <v>149960</v>
          </cell>
          <cell r="T894">
            <v>0</v>
          </cell>
          <cell r="U894">
            <v>331</v>
          </cell>
          <cell r="V894">
            <v>331</v>
          </cell>
          <cell r="W894">
            <v>1</v>
          </cell>
          <cell r="X894">
            <v>332</v>
          </cell>
          <cell r="Y894"/>
          <cell r="Z894"/>
          <cell r="AA894">
            <v>2331</v>
          </cell>
          <cell r="AB894">
            <v>75</v>
          </cell>
          <cell r="AC894">
            <v>2406</v>
          </cell>
          <cell r="AD894">
            <v>0</v>
          </cell>
          <cell r="AE894">
            <v>85559</v>
          </cell>
          <cell r="AF894">
            <v>85559</v>
          </cell>
          <cell r="AG894">
            <v>3</v>
          </cell>
          <cell r="AH894">
            <v>85562</v>
          </cell>
          <cell r="AI894">
            <v>0</v>
          </cell>
          <cell r="AJ894">
            <v>316</v>
          </cell>
          <cell r="AK894">
            <v>316</v>
          </cell>
          <cell r="AL894">
            <v>1</v>
          </cell>
          <cell r="AM894">
            <v>317</v>
          </cell>
        </row>
        <row r="895">
          <cell r="I895" t="str">
            <v>LKH</v>
          </cell>
          <cell r="J895">
            <v>374</v>
          </cell>
          <cell r="K895"/>
          <cell r="L895">
            <v>374</v>
          </cell>
          <cell r="M895">
            <v>0</v>
          </cell>
          <cell r="N895">
            <v>374</v>
          </cell>
          <cell r="O895">
            <v>0</v>
          </cell>
          <cell r="P895">
            <v>2386</v>
          </cell>
          <cell r="Q895">
            <v>2386</v>
          </cell>
          <cell r="R895">
            <v>0</v>
          </cell>
          <cell r="S895">
            <v>2386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/>
          <cell r="Y895">
            <v>346</v>
          </cell>
          <cell r="Z895"/>
          <cell r="AA895">
            <v>346</v>
          </cell>
          <cell r="AB895">
            <v>0</v>
          </cell>
          <cell r="AC895">
            <v>346</v>
          </cell>
          <cell r="AD895">
            <v>0</v>
          </cell>
          <cell r="AE895">
            <v>1677</v>
          </cell>
          <cell r="AF895">
            <v>1677</v>
          </cell>
          <cell r="AG895">
            <v>0</v>
          </cell>
          <cell r="AH895">
            <v>1677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/>
        </row>
        <row r="896">
          <cell r="I896" t="str">
            <v>LBP</v>
          </cell>
          <cell r="J896">
            <v>202</v>
          </cell>
          <cell r="K896"/>
          <cell r="L896">
            <v>202</v>
          </cell>
          <cell r="M896">
            <v>0</v>
          </cell>
          <cell r="N896">
            <v>202</v>
          </cell>
          <cell r="O896">
            <v>0</v>
          </cell>
          <cell r="P896">
            <v>1549</v>
          </cell>
          <cell r="Q896">
            <v>1549</v>
          </cell>
          <cell r="R896">
            <v>0</v>
          </cell>
          <cell r="S896">
            <v>1549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202</v>
          </cell>
          <cell r="Z896"/>
          <cell r="AA896">
            <v>202</v>
          </cell>
          <cell r="AB896">
            <v>0</v>
          </cell>
          <cell r="AC896">
            <v>202</v>
          </cell>
          <cell r="AD896">
            <v>0</v>
          </cell>
          <cell r="AE896">
            <v>1312</v>
          </cell>
          <cell r="AF896">
            <v>1312</v>
          </cell>
          <cell r="AG896">
            <v>0</v>
          </cell>
          <cell r="AH896">
            <v>1312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</row>
        <row r="897">
          <cell r="I897" t="str">
            <v>LGL</v>
          </cell>
          <cell r="J897">
            <v>496</v>
          </cell>
          <cell r="K897"/>
          <cell r="L897">
            <v>496</v>
          </cell>
          <cell r="M897">
            <v>0</v>
          </cell>
          <cell r="N897">
            <v>496</v>
          </cell>
          <cell r="O897">
            <v>0</v>
          </cell>
          <cell r="P897">
            <v>2481</v>
          </cell>
          <cell r="Q897">
            <v>2481</v>
          </cell>
          <cell r="R897">
            <v>0</v>
          </cell>
          <cell r="S897">
            <v>2481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454</v>
          </cell>
          <cell r="Z897"/>
          <cell r="AA897">
            <v>454</v>
          </cell>
          <cell r="AB897">
            <v>2</v>
          </cell>
          <cell r="AC897">
            <v>456</v>
          </cell>
          <cell r="AD897">
            <v>0</v>
          </cell>
          <cell r="AE897">
            <v>1597</v>
          </cell>
          <cell r="AF897">
            <v>1597</v>
          </cell>
          <cell r="AG897">
            <v>0</v>
          </cell>
          <cell r="AH897">
            <v>1597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</row>
        <row r="898">
          <cell r="I898" t="str">
            <v>ODN</v>
          </cell>
          <cell r="J898">
            <v>416</v>
          </cell>
          <cell r="K898"/>
          <cell r="L898">
            <v>416</v>
          </cell>
          <cell r="M898">
            <v>0</v>
          </cell>
          <cell r="N898">
            <v>416</v>
          </cell>
          <cell r="O898">
            <v>0</v>
          </cell>
          <cell r="P898">
            <v>2230</v>
          </cell>
          <cell r="Q898">
            <v>2230</v>
          </cell>
          <cell r="R898">
            <v>0</v>
          </cell>
          <cell r="S898">
            <v>2230</v>
          </cell>
          <cell r="T898">
            <v>0</v>
          </cell>
          <cell r="U898">
            <v>1</v>
          </cell>
          <cell r="V898">
            <v>1</v>
          </cell>
          <cell r="W898">
            <v>0</v>
          </cell>
          <cell r="X898">
            <v>1</v>
          </cell>
          <cell r="Y898">
            <v>336</v>
          </cell>
          <cell r="Z898"/>
          <cell r="AA898">
            <v>336</v>
          </cell>
          <cell r="AB898">
            <v>0</v>
          </cell>
          <cell r="AC898">
            <v>336</v>
          </cell>
          <cell r="AD898">
            <v>0</v>
          </cell>
          <cell r="AE898">
            <v>1662</v>
          </cell>
          <cell r="AF898">
            <v>1662</v>
          </cell>
          <cell r="AG898">
            <v>0</v>
          </cell>
          <cell r="AH898">
            <v>1662</v>
          </cell>
          <cell r="AI898">
            <v>0</v>
          </cell>
          <cell r="AJ898">
            <v>2</v>
          </cell>
          <cell r="AK898">
            <v>2</v>
          </cell>
          <cell r="AL898">
            <v>0</v>
          </cell>
          <cell r="AM898">
            <v>2</v>
          </cell>
        </row>
        <row r="899">
          <cell r="I899" t="str">
            <v>MKZ</v>
          </cell>
          <cell r="J899"/>
          <cell r="K899"/>
          <cell r="L899">
            <v>532</v>
          </cell>
          <cell r="M899">
            <v>42490</v>
          </cell>
          <cell r="N899">
            <v>43022</v>
          </cell>
          <cell r="O899">
            <v>9761</v>
          </cell>
          <cell r="P899">
            <v>9060</v>
          </cell>
          <cell r="Q899">
            <v>18821</v>
          </cell>
          <cell r="R899">
            <v>0</v>
          </cell>
          <cell r="S899">
            <v>18821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/>
          <cell r="Z899"/>
          <cell r="AA899">
            <v>0</v>
          </cell>
          <cell r="AB899">
            <v>27256</v>
          </cell>
          <cell r="AC899">
            <v>27256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</row>
        <row r="900">
          <cell r="I900" t="str">
            <v>MUR</v>
          </cell>
          <cell r="J900">
            <v>4310</v>
          </cell>
          <cell r="K900"/>
          <cell r="L900">
            <v>4310</v>
          </cell>
          <cell r="M900">
            <v>20</v>
          </cell>
          <cell r="N900">
            <v>4330</v>
          </cell>
          <cell r="O900">
            <v>0</v>
          </cell>
          <cell r="P900">
            <v>27844</v>
          </cell>
          <cell r="Q900">
            <v>27844</v>
          </cell>
          <cell r="R900">
            <v>0</v>
          </cell>
          <cell r="S900">
            <v>27844</v>
          </cell>
          <cell r="T900">
            <v>0</v>
          </cell>
          <cell r="U900">
            <v>349</v>
          </cell>
          <cell r="V900">
            <v>349</v>
          </cell>
          <cell r="W900">
            <v>0</v>
          </cell>
          <cell r="X900">
            <v>349</v>
          </cell>
          <cell r="Y900">
            <v>3836</v>
          </cell>
          <cell r="Z900"/>
          <cell r="AA900">
            <v>3836</v>
          </cell>
          <cell r="AB900">
            <v>28</v>
          </cell>
          <cell r="AC900">
            <v>3864</v>
          </cell>
          <cell r="AD900">
            <v>0</v>
          </cell>
          <cell r="AE900">
            <v>15897</v>
          </cell>
          <cell r="AF900">
            <v>15897</v>
          </cell>
          <cell r="AG900">
            <v>0</v>
          </cell>
          <cell r="AH900">
            <v>15897</v>
          </cell>
          <cell r="AI900">
            <v>0</v>
          </cell>
          <cell r="AJ900">
            <v>291</v>
          </cell>
          <cell r="AK900">
            <v>291</v>
          </cell>
          <cell r="AL900">
            <v>0</v>
          </cell>
          <cell r="AM900">
            <v>291</v>
          </cell>
        </row>
        <row r="901">
          <cell r="I901" t="str">
            <v>MYY</v>
          </cell>
          <cell r="J901"/>
          <cell r="K901"/>
          <cell r="L901">
            <v>35225</v>
          </cell>
          <cell r="M901">
            <v>1522</v>
          </cell>
          <cell r="N901">
            <v>36747</v>
          </cell>
          <cell r="O901">
            <v>47278</v>
          </cell>
          <cell r="P901">
            <v>1727960</v>
          </cell>
          <cell r="Q901">
            <v>1775238</v>
          </cell>
          <cell r="R901">
            <v>944</v>
          </cell>
          <cell r="S901">
            <v>1776182</v>
          </cell>
          <cell r="T901">
            <v>15</v>
          </cell>
          <cell r="U901">
            <v>7888</v>
          </cell>
          <cell r="V901">
            <v>7903</v>
          </cell>
          <cell r="W901">
            <v>10</v>
          </cell>
          <cell r="X901">
            <v>7913</v>
          </cell>
          <cell r="Y901"/>
          <cell r="Z901"/>
          <cell r="AA901">
            <v>20326</v>
          </cell>
          <cell r="AB901">
            <v>1103</v>
          </cell>
          <cell r="AC901">
            <v>21429</v>
          </cell>
          <cell r="AD901">
            <v>98</v>
          </cell>
          <cell r="AE901">
            <v>508533</v>
          </cell>
          <cell r="AF901">
            <v>508631</v>
          </cell>
          <cell r="AG901">
            <v>736</v>
          </cell>
          <cell r="AH901">
            <v>509367</v>
          </cell>
          <cell r="AI901">
            <v>0</v>
          </cell>
          <cell r="AJ901">
            <v>7636</v>
          </cell>
          <cell r="AK901">
            <v>7636</v>
          </cell>
          <cell r="AL901">
            <v>24</v>
          </cell>
          <cell r="AM901">
            <v>7660</v>
          </cell>
        </row>
        <row r="902">
          <cell r="I902" t="str">
            <v>MKM</v>
          </cell>
          <cell r="J902">
            <v>3534</v>
          </cell>
          <cell r="K902"/>
          <cell r="L902">
            <v>3534</v>
          </cell>
          <cell r="M902">
            <v>2</v>
          </cell>
          <cell r="N902">
            <v>3536</v>
          </cell>
          <cell r="O902">
            <v>0</v>
          </cell>
          <cell r="P902">
            <v>62001</v>
          </cell>
          <cell r="Q902">
            <v>62001</v>
          </cell>
          <cell r="R902">
            <v>0</v>
          </cell>
          <cell r="S902">
            <v>62001</v>
          </cell>
          <cell r="T902">
            <v>0</v>
          </cell>
          <cell r="U902">
            <v>17</v>
          </cell>
          <cell r="V902">
            <v>17</v>
          </cell>
          <cell r="W902">
            <v>1</v>
          </cell>
          <cell r="X902">
            <v>18</v>
          </cell>
          <cell r="Y902">
            <v>3110</v>
          </cell>
          <cell r="Z902"/>
          <cell r="AA902">
            <v>3110</v>
          </cell>
          <cell r="AB902">
            <v>0</v>
          </cell>
          <cell r="AC902">
            <v>3110</v>
          </cell>
          <cell r="AD902">
            <v>0</v>
          </cell>
          <cell r="AE902">
            <v>30595</v>
          </cell>
          <cell r="AF902">
            <v>30595</v>
          </cell>
          <cell r="AG902">
            <v>0</v>
          </cell>
          <cell r="AH902">
            <v>30595</v>
          </cell>
          <cell r="AI902">
            <v>0</v>
          </cell>
          <cell r="AJ902">
            <v>12</v>
          </cell>
          <cell r="AK902">
            <v>12</v>
          </cell>
          <cell r="AL902">
            <v>0</v>
          </cell>
          <cell r="AM902">
            <v>12</v>
          </cell>
        </row>
        <row r="903">
          <cell r="I903" t="str">
            <v>MZV</v>
          </cell>
          <cell r="J903"/>
          <cell r="K903"/>
          <cell r="L903">
            <v>2728</v>
          </cell>
          <cell r="M903">
            <v>24</v>
          </cell>
          <cell r="N903">
            <v>2752</v>
          </cell>
          <cell r="O903">
            <v>0</v>
          </cell>
          <cell r="P903">
            <v>62505</v>
          </cell>
          <cell r="Q903">
            <v>62505</v>
          </cell>
          <cell r="R903">
            <v>0</v>
          </cell>
          <cell r="S903">
            <v>62505</v>
          </cell>
          <cell r="T903">
            <v>0</v>
          </cell>
          <cell r="U903">
            <v>229</v>
          </cell>
          <cell r="V903">
            <v>229</v>
          </cell>
          <cell r="W903">
            <v>4</v>
          </cell>
          <cell r="X903">
            <v>233</v>
          </cell>
          <cell r="Y903"/>
          <cell r="Z903"/>
          <cell r="AA903">
            <v>746</v>
          </cell>
          <cell r="AB903">
            <v>42</v>
          </cell>
          <cell r="AC903">
            <v>788</v>
          </cell>
          <cell r="AD903">
            <v>0</v>
          </cell>
          <cell r="AE903">
            <v>11600</v>
          </cell>
          <cell r="AF903">
            <v>11600</v>
          </cell>
          <cell r="AG903">
            <v>0</v>
          </cell>
          <cell r="AH903">
            <v>11600</v>
          </cell>
          <cell r="AI903">
            <v>0</v>
          </cell>
          <cell r="AJ903">
            <v>111</v>
          </cell>
          <cell r="AK903">
            <v>111</v>
          </cell>
          <cell r="AL903">
            <v>5</v>
          </cell>
          <cell r="AM903">
            <v>116</v>
          </cell>
        </row>
        <row r="904">
          <cell r="I904" t="str">
            <v>PKG</v>
          </cell>
          <cell r="J904"/>
          <cell r="K904"/>
          <cell r="L904">
            <v>90</v>
          </cell>
          <cell r="M904">
            <v>82</v>
          </cell>
          <cell r="N904">
            <v>172</v>
          </cell>
          <cell r="O904">
            <v>0</v>
          </cell>
          <cell r="P904">
            <v>393</v>
          </cell>
          <cell r="Q904">
            <v>393</v>
          </cell>
          <cell r="R904"/>
          <cell r="S904">
            <v>393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/>
          <cell r="Z904"/>
          <cell r="AA904">
            <v>6</v>
          </cell>
          <cell r="AB904">
            <v>8</v>
          </cell>
          <cell r="AC904">
            <v>14</v>
          </cell>
          <cell r="AD904">
            <v>0</v>
          </cell>
          <cell r="AE904">
            <v>4</v>
          </cell>
          <cell r="AF904">
            <v>4</v>
          </cell>
          <cell r="AG904"/>
          <cell r="AH904">
            <v>4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</row>
        <row r="905">
          <cell r="I905" t="str">
            <v>PEN</v>
          </cell>
          <cell r="J905"/>
          <cell r="K905"/>
          <cell r="L905">
            <v>46257</v>
          </cell>
          <cell r="M905">
            <v>2779</v>
          </cell>
          <cell r="N905">
            <v>49036</v>
          </cell>
          <cell r="O905">
            <v>1268399</v>
          </cell>
          <cell r="P905">
            <v>3006724</v>
          </cell>
          <cell r="Q905">
            <v>4275123</v>
          </cell>
          <cell r="R905">
            <v>6092</v>
          </cell>
          <cell r="S905">
            <v>4281215</v>
          </cell>
          <cell r="T905">
            <v>140288</v>
          </cell>
          <cell r="U905">
            <v>15690</v>
          </cell>
          <cell r="V905">
            <v>155978</v>
          </cell>
          <cell r="W905">
            <v>17</v>
          </cell>
          <cell r="X905">
            <v>155995</v>
          </cell>
          <cell r="Y905"/>
          <cell r="Z905"/>
          <cell r="AA905">
            <v>15978</v>
          </cell>
          <cell r="AB905">
            <v>1474</v>
          </cell>
          <cell r="AC905">
            <v>17452</v>
          </cell>
          <cell r="AD905">
            <v>22502</v>
          </cell>
          <cell r="AE905">
            <v>518874</v>
          </cell>
          <cell r="AF905">
            <v>541376</v>
          </cell>
          <cell r="AG905">
            <v>2143</v>
          </cell>
          <cell r="AH905">
            <v>543519</v>
          </cell>
          <cell r="AI905">
            <v>126253</v>
          </cell>
          <cell r="AJ905">
            <v>14419</v>
          </cell>
          <cell r="AK905">
            <v>140672</v>
          </cell>
          <cell r="AL905">
            <v>2</v>
          </cell>
          <cell r="AM905">
            <v>140674</v>
          </cell>
        </row>
        <row r="906">
          <cell r="I906" t="str">
            <v>RDN</v>
          </cell>
          <cell r="J906"/>
          <cell r="K906"/>
          <cell r="L906">
            <v>775</v>
          </cell>
          <cell r="M906">
            <v>14</v>
          </cell>
          <cell r="N906">
            <v>789</v>
          </cell>
          <cell r="O906">
            <v>0</v>
          </cell>
          <cell r="P906">
            <v>8632</v>
          </cell>
          <cell r="Q906">
            <v>8632</v>
          </cell>
          <cell r="R906"/>
          <cell r="S906">
            <v>8632</v>
          </cell>
          <cell r="T906">
            <v>0</v>
          </cell>
          <cell r="U906">
            <v>4</v>
          </cell>
          <cell r="V906">
            <v>4</v>
          </cell>
          <cell r="W906">
            <v>0</v>
          </cell>
          <cell r="X906">
            <v>4</v>
          </cell>
          <cell r="Y906"/>
          <cell r="Z906"/>
          <cell r="AA906">
            <v>167</v>
          </cell>
          <cell r="AB906">
            <v>12</v>
          </cell>
          <cell r="AC906">
            <v>179</v>
          </cell>
          <cell r="AD906">
            <v>0</v>
          </cell>
          <cell r="AE906">
            <v>2423</v>
          </cell>
          <cell r="AF906">
            <v>2423</v>
          </cell>
          <cell r="AG906"/>
          <cell r="AH906">
            <v>2423</v>
          </cell>
          <cell r="AI906">
            <v>0</v>
          </cell>
          <cell r="AJ906">
            <v>1</v>
          </cell>
          <cell r="AK906">
            <v>1</v>
          </cell>
          <cell r="AL906">
            <v>0</v>
          </cell>
          <cell r="AM906">
            <v>1</v>
          </cell>
        </row>
        <row r="907">
          <cell r="I907" t="str">
            <v>SDK</v>
          </cell>
          <cell r="J907"/>
          <cell r="K907"/>
          <cell r="L907">
            <v>7231</v>
          </cell>
          <cell r="M907">
            <v>200</v>
          </cell>
          <cell r="N907">
            <v>7431</v>
          </cell>
          <cell r="O907">
            <v>2</v>
          </cell>
          <cell r="P907">
            <v>793534</v>
          </cell>
          <cell r="Q907">
            <v>793536</v>
          </cell>
          <cell r="R907">
            <v>45</v>
          </cell>
          <cell r="S907">
            <v>793581</v>
          </cell>
          <cell r="T907">
            <v>0</v>
          </cell>
          <cell r="U907">
            <v>5360</v>
          </cell>
          <cell r="V907">
            <v>5360</v>
          </cell>
          <cell r="W907">
            <v>1</v>
          </cell>
          <cell r="X907">
            <v>5361</v>
          </cell>
          <cell r="Y907"/>
          <cell r="Z907"/>
          <cell r="AA907">
            <v>2968</v>
          </cell>
          <cell r="AB907">
            <v>301</v>
          </cell>
          <cell r="AC907">
            <v>3269</v>
          </cell>
          <cell r="AD907">
            <v>7</v>
          </cell>
          <cell r="AE907">
            <v>244912</v>
          </cell>
          <cell r="AF907">
            <v>244919</v>
          </cell>
          <cell r="AG907">
            <v>325</v>
          </cell>
          <cell r="AH907">
            <v>245244</v>
          </cell>
          <cell r="AI907">
            <v>0</v>
          </cell>
          <cell r="AJ907">
            <v>1170</v>
          </cell>
          <cell r="AK907">
            <v>1170</v>
          </cell>
          <cell r="AL907">
            <v>1</v>
          </cell>
          <cell r="AM907">
            <v>1171</v>
          </cell>
        </row>
        <row r="908">
          <cell r="I908" t="str">
            <v>SBW</v>
          </cell>
          <cell r="J908"/>
          <cell r="K908"/>
          <cell r="L908">
            <v>12002</v>
          </cell>
          <cell r="M908">
            <v>2148</v>
          </cell>
          <cell r="N908">
            <v>14150</v>
          </cell>
          <cell r="O908">
            <v>2816</v>
          </cell>
          <cell r="P908">
            <v>1231008</v>
          </cell>
          <cell r="Q908">
            <v>1233824</v>
          </cell>
          <cell r="R908">
            <v>1087</v>
          </cell>
          <cell r="S908">
            <v>1234911</v>
          </cell>
          <cell r="T908">
            <v>0</v>
          </cell>
          <cell r="U908">
            <v>3025</v>
          </cell>
          <cell r="V908">
            <v>3025</v>
          </cell>
          <cell r="W908">
            <v>2</v>
          </cell>
          <cell r="X908">
            <v>3027</v>
          </cell>
          <cell r="Y908"/>
          <cell r="Z908"/>
          <cell r="AA908">
            <v>3538</v>
          </cell>
          <cell r="AB908">
            <v>2085</v>
          </cell>
          <cell r="AC908">
            <v>5623</v>
          </cell>
          <cell r="AD908">
            <v>0</v>
          </cell>
          <cell r="AE908">
            <v>243342</v>
          </cell>
          <cell r="AF908">
            <v>243342</v>
          </cell>
          <cell r="AG908">
            <v>8</v>
          </cell>
          <cell r="AH908">
            <v>243350</v>
          </cell>
          <cell r="AI908">
            <v>0</v>
          </cell>
          <cell r="AJ908">
            <v>1560</v>
          </cell>
          <cell r="AK908">
            <v>1560</v>
          </cell>
          <cell r="AL908">
            <v>0</v>
          </cell>
          <cell r="AM908">
            <v>1560</v>
          </cell>
        </row>
        <row r="909">
          <cell r="I909" t="str">
            <v>SZB</v>
          </cell>
          <cell r="J909"/>
          <cell r="K909"/>
          <cell r="L909">
            <v>43110</v>
          </cell>
          <cell r="M909">
            <v>17236</v>
          </cell>
          <cell r="N909">
            <v>60346</v>
          </cell>
          <cell r="O909">
            <v>99384</v>
          </cell>
          <cell r="P909">
            <v>1447869</v>
          </cell>
          <cell r="Q909">
            <v>1547253</v>
          </cell>
          <cell r="R909">
            <v>895</v>
          </cell>
          <cell r="S909">
            <v>1548148</v>
          </cell>
          <cell r="T909">
            <v>56900</v>
          </cell>
          <cell r="U909">
            <v>18003</v>
          </cell>
          <cell r="V909">
            <v>74903</v>
          </cell>
          <cell r="W909">
            <v>0</v>
          </cell>
          <cell r="X909">
            <v>74903</v>
          </cell>
          <cell r="Y909"/>
          <cell r="Z909"/>
          <cell r="AA909">
            <v>22352</v>
          </cell>
          <cell r="AB909">
            <v>13142</v>
          </cell>
          <cell r="AC909">
            <v>35494</v>
          </cell>
          <cell r="AD909">
            <v>479</v>
          </cell>
          <cell r="AE909">
            <v>577505</v>
          </cell>
          <cell r="AF909">
            <v>577984</v>
          </cell>
          <cell r="AG909">
            <v>0</v>
          </cell>
          <cell r="AH909">
            <v>577984</v>
          </cell>
          <cell r="AI909">
            <v>55049</v>
          </cell>
          <cell r="AJ909">
            <v>28470</v>
          </cell>
          <cell r="AK909">
            <v>83519</v>
          </cell>
          <cell r="AL909">
            <v>0</v>
          </cell>
          <cell r="AM909">
            <v>83519</v>
          </cell>
        </row>
        <row r="910">
          <cell r="I910" t="str">
            <v>TWU</v>
          </cell>
          <cell r="J910"/>
          <cell r="K910"/>
          <cell r="L910">
            <v>10994</v>
          </cell>
          <cell r="M910">
            <v>516</v>
          </cell>
          <cell r="N910">
            <v>11510</v>
          </cell>
          <cell r="O910">
            <v>61</v>
          </cell>
          <cell r="P910">
            <v>1377583</v>
          </cell>
          <cell r="Q910">
            <v>1377644</v>
          </cell>
          <cell r="R910">
            <v>153</v>
          </cell>
          <cell r="S910">
            <v>1377797</v>
          </cell>
          <cell r="T910">
            <v>1289</v>
          </cell>
          <cell r="U910">
            <v>16695</v>
          </cell>
          <cell r="V910">
            <v>17984</v>
          </cell>
          <cell r="W910">
            <v>2</v>
          </cell>
          <cell r="X910">
            <v>17986</v>
          </cell>
          <cell r="Y910"/>
          <cell r="Z910"/>
          <cell r="AA910">
            <v>5070</v>
          </cell>
          <cell r="AB910">
            <v>547</v>
          </cell>
          <cell r="AC910">
            <v>5617</v>
          </cell>
          <cell r="AD910">
            <v>4</v>
          </cell>
          <cell r="AE910">
            <v>415749</v>
          </cell>
          <cell r="AF910">
            <v>415753</v>
          </cell>
          <cell r="AG910">
            <v>224</v>
          </cell>
          <cell r="AH910">
            <v>415977</v>
          </cell>
          <cell r="AI910">
            <v>1070</v>
          </cell>
          <cell r="AJ910">
            <v>14365</v>
          </cell>
          <cell r="AK910">
            <v>15435</v>
          </cell>
          <cell r="AL910">
            <v>5</v>
          </cell>
          <cell r="AM910">
            <v>15440</v>
          </cell>
        </row>
        <row r="911">
          <cell r="I911" t="str">
            <v>TOD</v>
          </cell>
          <cell r="J911"/>
          <cell r="K911"/>
          <cell r="L911">
            <v>603</v>
          </cell>
          <cell r="M911">
            <v>127</v>
          </cell>
          <cell r="N911">
            <v>730</v>
          </cell>
          <cell r="O911">
            <v>34</v>
          </cell>
          <cell r="P911">
            <v>5534</v>
          </cell>
          <cell r="Q911">
            <v>5568</v>
          </cell>
          <cell r="R911">
            <v>0</v>
          </cell>
          <cell r="S911">
            <v>5568</v>
          </cell>
          <cell r="T911"/>
          <cell r="U911">
            <v>0</v>
          </cell>
          <cell r="V911">
            <v>0</v>
          </cell>
          <cell r="W911"/>
          <cell r="X911">
            <v>0</v>
          </cell>
          <cell r="Y911"/>
          <cell r="Z911"/>
          <cell r="AA911">
            <v>6</v>
          </cell>
          <cell r="AB911">
            <v>24</v>
          </cell>
          <cell r="AC911">
            <v>30</v>
          </cell>
          <cell r="AD911">
            <v>0</v>
          </cell>
          <cell r="AE911">
            <v>14</v>
          </cell>
          <cell r="AF911">
            <v>14</v>
          </cell>
          <cell r="AG911">
            <v>0</v>
          </cell>
          <cell r="AH911">
            <v>14</v>
          </cell>
          <cell r="AI911"/>
          <cell r="AJ911">
            <v>0</v>
          </cell>
          <cell r="AK911">
            <v>0</v>
          </cell>
          <cell r="AL911"/>
          <cell r="AM911">
            <v>0</v>
          </cell>
        </row>
        <row r="912">
          <cell r="I912" t="str">
            <v>MLE</v>
          </cell>
          <cell r="J912">
            <v>61326</v>
          </cell>
          <cell r="K912">
            <v>226</v>
          </cell>
          <cell r="L912">
            <v>61552</v>
          </cell>
          <cell r="M912">
            <v>143503</v>
          </cell>
          <cell r="N912">
            <v>205055</v>
          </cell>
          <cell r="O912">
            <v>3954236</v>
          </cell>
          <cell r="P912">
            <v>1166413</v>
          </cell>
          <cell r="Q912">
            <v>5120649</v>
          </cell>
          <cell r="R912">
            <v>276318</v>
          </cell>
          <cell r="S912">
            <v>5396967</v>
          </cell>
          <cell r="T912">
            <v>38441</v>
          </cell>
          <cell r="U912">
            <v>714</v>
          </cell>
          <cell r="V912">
            <v>39156</v>
          </cell>
          <cell r="W912">
            <v>251</v>
          </cell>
          <cell r="X912">
            <v>39407</v>
          </cell>
          <cell r="Y912">
            <v>47506</v>
          </cell>
          <cell r="Z912">
            <v>446</v>
          </cell>
          <cell r="AA912">
            <v>47952</v>
          </cell>
          <cell r="AB912">
            <v>110685</v>
          </cell>
          <cell r="AC912">
            <v>158637</v>
          </cell>
          <cell r="AD912">
            <v>2870135</v>
          </cell>
          <cell r="AE912">
            <v>735566</v>
          </cell>
          <cell r="AF912">
            <v>3605701</v>
          </cell>
          <cell r="AG912">
            <v>72137</v>
          </cell>
          <cell r="AH912">
            <v>3677838</v>
          </cell>
          <cell r="AI912">
            <v>38066</v>
          </cell>
          <cell r="AJ912">
            <v>590</v>
          </cell>
          <cell r="AK912">
            <v>38655</v>
          </cell>
          <cell r="AL912">
            <v>174</v>
          </cell>
          <cell r="AM912">
            <v>38829</v>
          </cell>
        </row>
        <row r="913">
          <cell r="I913" t="str">
            <v>UBN</v>
          </cell>
          <cell r="J913">
            <v>9568</v>
          </cell>
          <cell r="K913"/>
          <cell r="L913">
            <v>9568</v>
          </cell>
          <cell r="M913"/>
          <cell r="N913">
            <v>9568</v>
          </cell>
          <cell r="O913">
            <v>626310</v>
          </cell>
          <cell r="P913">
            <v>335954</v>
          </cell>
          <cell r="Q913">
            <v>962264</v>
          </cell>
          <cell r="R913"/>
          <cell r="S913">
            <v>962264</v>
          </cell>
          <cell r="T913">
            <v>11637</v>
          </cell>
          <cell r="U913">
            <v>44</v>
          </cell>
          <cell r="V913">
            <v>11681</v>
          </cell>
          <cell r="W913">
            <v>1244</v>
          </cell>
          <cell r="X913">
            <v>12925</v>
          </cell>
          <cell r="Y913">
            <v>2979</v>
          </cell>
          <cell r="Z913"/>
          <cell r="AA913">
            <v>2979</v>
          </cell>
          <cell r="AB913"/>
          <cell r="AC913">
            <v>2979</v>
          </cell>
          <cell r="AD913">
            <v>79275</v>
          </cell>
          <cell r="AE913">
            <v>58762</v>
          </cell>
          <cell r="AF913">
            <v>138037</v>
          </cell>
          <cell r="AG913"/>
          <cell r="AH913">
            <v>138037</v>
          </cell>
          <cell r="AI913">
            <v>4471</v>
          </cell>
          <cell r="AJ913">
            <v>7</v>
          </cell>
          <cell r="AK913">
            <v>4478</v>
          </cell>
          <cell r="AL913">
            <v>115</v>
          </cell>
          <cell r="AM913">
            <v>4593</v>
          </cell>
        </row>
        <row r="914">
          <cell r="I914" t="str">
            <v>ULN</v>
          </cell>
          <cell r="J914">
            <v>1125</v>
          </cell>
          <cell r="K914"/>
          <cell r="L914">
            <v>1125</v>
          </cell>
          <cell r="M914">
            <v>712</v>
          </cell>
          <cell r="N914">
            <v>1837</v>
          </cell>
          <cell r="O914">
            <v>632</v>
          </cell>
          <cell r="P914">
            <v>1953</v>
          </cell>
          <cell r="Q914">
            <v>2585</v>
          </cell>
          <cell r="R914"/>
          <cell r="S914">
            <v>2585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1951</v>
          </cell>
          <cell r="Z914"/>
          <cell r="AA914">
            <v>1951</v>
          </cell>
          <cell r="AB914">
            <v>786</v>
          </cell>
          <cell r="AC914">
            <v>2737</v>
          </cell>
          <cell r="AD914">
            <v>22196</v>
          </cell>
          <cell r="AE914">
            <v>35028</v>
          </cell>
          <cell r="AF914">
            <v>57224</v>
          </cell>
          <cell r="AG914"/>
          <cell r="AH914">
            <v>57224</v>
          </cell>
          <cell r="AI914">
            <v>1819</v>
          </cell>
          <cell r="AJ914">
            <v>7</v>
          </cell>
          <cell r="AK914">
            <v>1826</v>
          </cell>
          <cell r="AL914">
            <v>115</v>
          </cell>
          <cell r="AM914">
            <v>1941</v>
          </cell>
        </row>
        <row r="915">
          <cell r="I915" t="str">
            <v>MDL</v>
          </cell>
          <cell r="J915">
            <v>12679</v>
          </cell>
          <cell r="K915">
            <v>0</v>
          </cell>
          <cell r="L915">
            <v>12679</v>
          </cell>
          <cell r="M915"/>
          <cell r="N915">
            <v>12679</v>
          </cell>
          <cell r="O915">
            <v>43872</v>
          </cell>
          <cell r="P915">
            <v>656239</v>
          </cell>
          <cell r="Q915">
            <v>700111</v>
          </cell>
          <cell r="R915">
            <v>42570</v>
          </cell>
          <cell r="S915">
            <v>742681</v>
          </cell>
          <cell r="T915">
            <v>0</v>
          </cell>
          <cell r="U915">
            <v>69</v>
          </cell>
          <cell r="V915">
            <v>69</v>
          </cell>
          <cell r="W915"/>
          <cell r="X915">
            <v>69</v>
          </cell>
          <cell r="Y915">
            <v>5361</v>
          </cell>
          <cell r="Z915">
            <v>6</v>
          </cell>
          <cell r="AA915">
            <v>5367</v>
          </cell>
          <cell r="AB915"/>
          <cell r="AC915">
            <v>5367</v>
          </cell>
          <cell r="AD915">
            <v>49</v>
          </cell>
          <cell r="AE915">
            <v>197060</v>
          </cell>
          <cell r="AF915">
            <v>197109</v>
          </cell>
          <cell r="AG915">
            <v>19825</v>
          </cell>
          <cell r="AH915">
            <v>216934</v>
          </cell>
          <cell r="AI915">
            <v>124</v>
          </cell>
          <cell r="AJ915">
            <v>0</v>
          </cell>
          <cell r="AK915">
            <v>124</v>
          </cell>
          <cell r="AL915"/>
          <cell r="AM915">
            <v>124</v>
          </cell>
        </row>
        <row r="916">
          <cell r="I916" t="str">
            <v>NYT</v>
          </cell>
          <cell r="J916">
            <v>594</v>
          </cell>
          <cell r="K916"/>
          <cell r="L916">
            <v>594</v>
          </cell>
          <cell r="M916"/>
          <cell r="N916">
            <v>594</v>
          </cell>
          <cell r="O916">
            <v>381</v>
          </cell>
          <cell r="P916">
            <v>9341</v>
          </cell>
          <cell r="Q916">
            <v>9722</v>
          </cell>
          <cell r="R916"/>
          <cell r="S916">
            <v>9722</v>
          </cell>
          <cell r="T916"/>
          <cell r="U916"/>
          <cell r="V916"/>
          <cell r="W916"/>
          <cell r="X916"/>
          <cell r="Y916">
            <v>320</v>
          </cell>
          <cell r="Z916"/>
          <cell r="AA916">
            <v>320</v>
          </cell>
          <cell r="AB916"/>
          <cell r="AC916">
            <v>320</v>
          </cell>
          <cell r="AD916">
            <v>90</v>
          </cell>
          <cell r="AE916">
            <v>3362</v>
          </cell>
          <cell r="AF916">
            <v>3452</v>
          </cell>
          <cell r="AG916"/>
          <cell r="AH916">
            <v>3452</v>
          </cell>
          <cell r="AI916"/>
          <cell r="AJ916"/>
          <cell r="AK916"/>
          <cell r="AL916"/>
          <cell r="AM916"/>
        </row>
        <row r="917">
          <cell r="I917" t="str">
            <v>RGN</v>
          </cell>
          <cell r="J917">
            <v>30908</v>
          </cell>
          <cell r="K917">
            <v>2104</v>
          </cell>
          <cell r="L917">
            <v>33012</v>
          </cell>
          <cell r="M917">
            <v>5962</v>
          </cell>
          <cell r="N917">
            <v>38974</v>
          </cell>
          <cell r="O917">
            <v>929807</v>
          </cell>
          <cell r="P917">
            <v>1224180</v>
          </cell>
          <cell r="Q917">
            <v>2153987</v>
          </cell>
          <cell r="R917">
            <v>226</v>
          </cell>
          <cell r="S917">
            <v>2154213</v>
          </cell>
          <cell r="T917">
            <v>52831</v>
          </cell>
          <cell r="U917">
            <v>2167</v>
          </cell>
          <cell r="V917">
            <v>54998</v>
          </cell>
          <cell r="W917">
            <v>383</v>
          </cell>
          <cell r="X917">
            <v>55380</v>
          </cell>
          <cell r="Y917">
            <v>20225</v>
          </cell>
          <cell r="Z917">
            <v>0</v>
          </cell>
          <cell r="AA917">
            <v>20225</v>
          </cell>
          <cell r="AB917">
            <v>7637</v>
          </cell>
          <cell r="AC917">
            <v>27862</v>
          </cell>
          <cell r="AD917">
            <v>193154</v>
          </cell>
          <cell r="AE917">
            <v>531919</v>
          </cell>
          <cell r="AF917">
            <v>725073</v>
          </cell>
          <cell r="AG917">
            <v>495</v>
          </cell>
          <cell r="AH917">
            <v>725568</v>
          </cell>
          <cell r="AI917">
            <v>53069</v>
          </cell>
          <cell r="AJ917">
            <v>775</v>
          </cell>
          <cell r="AK917">
            <v>53843</v>
          </cell>
          <cell r="AL917">
            <v>124</v>
          </cell>
          <cell r="AM917">
            <v>53968</v>
          </cell>
        </row>
        <row r="918">
          <cell r="I918" t="str">
            <v>KTM</v>
          </cell>
          <cell r="J918">
            <v>131471</v>
          </cell>
          <cell r="K918"/>
          <cell r="L918">
            <v>131471</v>
          </cell>
          <cell r="M918">
            <v>975</v>
          </cell>
          <cell r="N918">
            <v>132446</v>
          </cell>
          <cell r="O918">
            <v>3471516</v>
          </cell>
          <cell r="P918">
            <v>4422088</v>
          </cell>
          <cell r="Q918">
            <v>7893604</v>
          </cell>
          <cell r="R918">
            <v>22242</v>
          </cell>
          <cell r="S918">
            <v>7915846</v>
          </cell>
          <cell r="T918">
            <v>26527</v>
          </cell>
          <cell r="U918">
            <v>3005</v>
          </cell>
          <cell r="V918">
            <v>29532</v>
          </cell>
          <cell r="W918">
            <v>31</v>
          </cell>
          <cell r="X918">
            <v>29563</v>
          </cell>
          <cell r="Y918">
            <v>91699</v>
          </cell>
          <cell r="Z918"/>
          <cell r="AA918">
            <v>91699</v>
          </cell>
          <cell r="AB918">
            <v>1227</v>
          </cell>
          <cell r="AC918">
            <v>92926</v>
          </cell>
          <cell r="AD918">
            <v>1457132</v>
          </cell>
          <cell r="AE918">
            <v>3550774</v>
          </cell>
          <cell r="AF918">
            <v>5007906</v>
          </cell>
          <cell r="AG918">
            <v>2730</v>
          </cell>
          <cell r="AH918">
            <v>5010636</v>
          </cell>
          <cell r="AI918">
            <v>29585</v>
          </cell>
          <cell r="AJ918">
            <v>2436</v>
          </cell>
          <cell r="AK918">
            <v>32021</v>
          </cell>
          <cell r="AL918">
            <v>15</v>
          </cell>
          <cell r="AM918">
            <v>32036</v>
          </cell>
        </row>
        <row r="919">
          <cell r="I919" t="str">
            <v>ILP</v>
          </cell>
          <cell r="J919">
            <v>1677</v>
          </cell>
          <cell r="K919">
            <v>1</v>
          </cell>
          <cell r="L919">
            <v>1678</v>
          </cell>
          <cell r="M919">
            <v>240</v>
          </cell>
          <cell r="N919">
            <v>1918</v>
          </cell>
          <cell r="O919">
            <v>0</v>
          </cell>
          <cell r="P919">
            <v>85773</v>
          </cell>
          <cell r="Q919">
            <v>85773</v>
          </cell>
          <cell r="R919"/>
          <cell r="S919">
            <v>85773</v>
          </cell>
          <cell r="T919"/>
          <cell r="U919">
            <v>173</v>
          </cell>
          <cell r="V919">
            <v>173</v>
          </cell>
          <cell r="W919">
            <v>4</v>
          </cell>
          <cell r="X919">
            <v>177</v>
          </cell>
          <cell r="Y919">
            <v>1179</v>
          </cell>
          <cell r="Z919">
            <v>1</v>
          </cell>
          <cell r="AA919">
            <v>1180</v>
          </cell>
          <cell r="AB919">
            <v>300</v>
          </cell>
          <cell r="AC919">
            <v>1480</v>
          </cell>
          <cell r="AD919">
            <v>0</v>
          </cell>
          <cell r="AE919">
            <v>53306</v>
          </cell>
          <cell r="AF919">
            <v>53306</v>
          </cell>
          <cell r="AG919"/>
          <cell r="AH919">
            <v>53306</v>
          </cell>
          <cell r="AI919"/>
          <cell r="AJ919">
            <v>144</v>
          </cell>
          <cell r="AK919">
            <v>144</v>
          </cell>
          <cell r="AL919">
            <v>4</v>
          </cell>
          <cell r="AM919">
            <v>148</v>
          </cell>
        </row>
        <row r="920">
          <cell r="I920" t="str">
            <v>KNQ</v>
          </cell>
          <cell r="J920">
            <v>467</v>
          </cell>
          <cell r="K920">
            <v>0</v>
          </cell>
          <cell r="L920">
            <v>467</v>
          </cell>
          <cell r="M920">
            <v>2306</v>
          </cell>
          <cell r="N920">
            <v>2773</v>
          </cell>
          <cell r="O920"/>
          <cell r="P920">
            <v>5474</v>
          </cell>
          <cell r="Q920">
            <v>5474</v>
          </cell>
          <cell r="R920"/>
          <cell r="S920">
            <v>5474</v>
          </cell>
          <cell r="T920"/>
          <cell r="U920"/>
          <cell r="V920">
            <v>8</v>
          </cell>
          <cell r="W920">
            <v>0</v>
          </cell>
          <cell r="X920">
            <v>8</v>
          </cell>
          <cell r="Y920">
            <v>314</v>
          </cell>
          <cell r="Z920"/>
          <cell r="AA920">
            <v>314</v>
          </cell>
          <cell r="AB920">
            <v>1124</v>
          </cell>
          <cell r="AC920">
            <v>1438</v>
          </cell>
          <cell r="AD920"/>
          <cell r="AE920">
            <v>4797</v>
          </cell>
          <cell r="AF920">
            <v>4797</v>
          </cell>
          <cell r="AG920"/>
          <cell r="AH920">
            <v>4797</v>
          </cell>
          <cell r="AI920"/>
          <cell r="AJ920"/>
          <cell r="AK920">
            <v>5</v>
          </cell>
          <cell r="AL920">
            <v>0</v>
          </cell>
          <cell r="AM920">
            <v>5</v>
          </cell>
        </row>
        <row r="921">
          <cell r="I921" t="str">
            <v>LIF</v>
          </cell>
          <cell r="J921">
            <v>3039</v>
          </cell>
          <cell r="K921">
            <v>3</v>
          </cell>
          <cell r="L921">
            <v>3042</v>
          </cell>
          <cell r="M921">
            <v>144</v>
          </cell>
          <cell r="N921">
            <v>3186</v>
          </cell>
          <cell r="O921">
            <v>179</v>
          </cell>
          <cell r="P921">
            <v>149744</v>
          </cell>
          <cell r="Q921">
            <v>149923</v>
          </cell>
          <cell r="R921"/>
          <cell r="S921">
            <v>149923</v>
          </cell>
          <cell r="T921"/>
          <cell r="U921">
            <v>365</v>
          </cell>
          <cell r="V921">
            <v>365</v>
          </cell>
          <cell r="W921">
            <v>20</v>
          </cell>
          <cell r="X921">
            <v>386</v>
          </cell>
          <cell r="Y921">
            <v>3666</v>
          </cell>
          <cell r="Z921">
            <v>41</v>
          </cell>
          <cell r="AA921">
            <v>3707</v>
          </cell>
          <cell r="AB921">
            <v>636</v>
          </cell>
          <cell r="AC921">
            <v>4343</v>
          </cell>
          <cell r="AD921">
            <v>0</v>
          </cell>
          <cell r="AE921">
            <v>119304</v>
          </cell>
          <cell r="AF921">
            <v>119304</v>
          </cell>
          <cell r="AG921"/>
          <cell r="AH921">
            <v>119304</v>
          </cell>
          <cell r="AI921"/>
          <cell r="AJ921">
            <v>334</v>
          </cell>
          <cell r="AK921">
            <v>334</v>
          </cell>
          <cell r="AL921">
            <v>12</v>
          </cell>
          <cell r="AM921">
            <v>346</v>
          </cell>
        </row>
        <row r="922">
          <cell r="I922" t="str">
            <v>MEE</v>
          </cell>
          <cell r="J922">
            <v>1533</v>
          </cell>
          <cell r="K922">
            <v>0</v>
          </cell>
          <cell r="L922">
            <v>1533</v>
          </cell>
          <cell r="M922">
            <v>0</v>
          </cell>
          <cell r="N922">
            <v>1533</v>
          </cell>
          <cell r="O922">
            <v>0</v>
          </cell>
          <cell r="P922">
            <v>74208</v>
          </cell>
          <cell r="Q922">
            <v>74208</v>
          </cell>
          <cell r="R922"/>
          <cell r="S922">
            <v>74208</v>
          </cell>
          <cell r="T922"/>
          <cell r="U922">
            <v>199</v>
          </cell>
          <cell r="V922">
            <v>199</v>
          </cell>
          <cell r="W922">
            <v>10</v>
          </cell>
          <cell r="X922">
            <v>208</v>
          </cell>
          <cell r="Y922">
            <v>2167</v>
          </cell>
          <cell r="Z922">
            <v>45</v>
          </cell>
          <cell r="AA922">
            <v>2212</v>
          </cell>
          <cell r="AB922">
            <v>0</v>
          </cell>
          <cell r="AC922">
            <v>2212</v>
          </cell>
          <cell r="AD922">
            <v>0</v>
          </cell>
          <cell r="AE922">
            <v>59303</v>
          </cell>
          <cell r="AF922">
            <v>59303</v>
          </cell>
          <cell r="AG922"/>
          <cell r="AH922">
            <v>59303</v>
          </cell>
          <cell r="AI922"/>
          <cell r="AJ922">
            <v>210</v>
          </cell>
          <cell r="AK922">
            <v>210</v>
          </cell>
          <cell r="AL922">
            <v>6</v>
          </cell>
          <cell r="AM922">
            <v>216</v>
          </cell>
        </row>
        <row r="923">
          <cell r="I923" t="str">
            <v>NOU</v>
          </cell>
          <cell r="J923">
            <v>2155</v>
          </cell>
          <cell r="K923"/>
          <cell r="L923">
            <v>2155</v>
          </cell>
          <cell r="M923">
            <v>822</v>
          </cell>
          <cell r="N923">
            <v>2977</v>
          </cell>
          <cell r="O923">
            <v>308126</v>
          </cell>
          <cell r="P923">
            <v>0</v>
          </cell>
          <cell r="Q923">
            <v>308126</v>
          </cell>
          <cell r="R923"/>
          <cell r="S923">
            <v>308126</v>
          </cell>
          <cell r="T923">
            <v>3689</v>
          </cell>
          <cell r="U923">
            <v>0</v>
          </cell>
          <cell r="V923">
            <v>3689</v>
          </cell>
          <cell r="W923">
            <v>396</v>
          </cell>
          <cell r="X923">
            <v>4085</v>
          </cell>
          <cell r="Y923">
            <v>828</v>
          </cell>
          <cell r="Z923"/>
          <cell r="AA923">
            <v>828</v>
          </cell>
          <cell r="AB923">
            <v>3406</v>
          </cell>
          <cell r="AC923">
            <v>4234</v>
          </cell>
          <cell r="AD923">
            <v>48131</v>
          </cell>
          <cell r="AE923">
            <v>0</v>
          </cell>
          <cell r="AF923">
            <v>48131</v>
          </cell>
          <cell r="AG923"/>
          <cell r="AH923">
            <v>48131</v>
          </cell>
          <cell r="AI923">
            <v>3432</v>
          </cell>
          <cell r="AJ923">
            <v>0</v>
          </cell>
          <cell r="AK923">
            <v>3432</v>
          </cell>
          <cell r="AL923">
            <v>357</v>
          </cell>
          <cell r="AM923">
            <v>3789</v>
          </cell>
        </row>
        <row r="924">
          <cell r="I924" t="str">
            <v>GEA</v>
          </cell>
          <cell r="J924">
            <v>7882</v>
          </cell>
          <cell r="K924">
            <v>8</v>
          </cell>
          <cell r="L924">
            <v>7890</v>
          </cell>
          <cell r="M924">
            <v>24876</v>
          </cell>
          <cell r="N924">
            <v>32766</v>
          </cell>
          <cell r="O924"/>
          <cell r="P924">
            <v>379573</v>
          </cell>
          <cell r="Q924">
            <v>379573</v>
          </cell>
          <cell r="R924"/>
          <cell r="S924">
            <v>379573</v>
          </cell>
          <cell r="T924"/>
          <cell r="U924">
            <v>948</v>
          </cell>
          <cell r="V924">
            <v>948</v>
          </cell>
          <cell r="W924">
            <v>40</v>
          </cell>
          <cell r="X924">
            <v>988</v>
          </cell>
          <cell r="Y924">
            <v>7082</v>
          </cell>
          <cell r="Z924">
            <v>49</v>
          </cell>
          <cell r="AA924">
            <v>7131</v>
          </cell>
          <cell r="AB924">
            <v>22116</v>
          </cell>
          <cell r="AC924">
            <v>29247</v>
          </cell>
          <cell r="AD924"/>
          <cell r="AE924">
            <v>272512</v>
          </cell>
          <cell r="AF924">
            <v>272512</v>
          </cell>
          <cell r="AG924"/>
          <cell r="AH924">
            <v>272512</v>
          </cell>
          <cell r="AI924"/>
          <cell r="AJ924">
            <v>818</v>
          </cell>
          <cell r="AK924">
            <v>818</v>
          </cell>
          <cell r="AL924">
            <v>25</v>
          </cell>
          <cell r="AM924">
            <v>844</v>
          </cell>
        </row>
        <row r="925">
          <cell r="I925" t="str">
            <v>UVE</v>
          </cell>
          <cell r="J925">
            <v>1517</v>
          </cell>
          <cell r="K925">
            <v>0</v>
          </cell>
          <cell r="L925">
            <v>1517</v>
          </cell>
          <cell r="M925">
            <v>0</v>
          </cell>
          <cell r="N925">
            <v>1517</v>
          </cell>
          <cell r="O925">
            <v>0</v>
          </cell>
          <cell r="P925">
            <v>67509</v>
          </cell>
          <cell r="Q925">
            <v>67509</v>
          </cell>
          <cell r="R925"/>
          <cell r="S925">
            <v>67509</v>
          </cell>
          <cell r="T925"/>
          <cell r="U925">
            <v>204</v>
          </cell>
          <cell r="V925">
            <v>204</v>
          </cell>
          <cell r="W925">
            <v>6</v>
          </cell>
          <cell r="X925">
            <v>210</v>
          </cell>
          <cell r="Y925">
            <v>1971</v>
          </cell>
          <cell r="Z925">
            <v>0</v>
          </cell>
          <cell r="AA925">
            <v>1971</v>
          </cell>
          <cell r="AB925">
            <v>0</v>
          </cell>
          <cell r="AC925">
            <v>1971</v>
          </cell>
          <cell r="AD925">
            <v>0</v>
          </cell>
          <cell r="AE925">
            <v>51687</v>
          </cell>
          <cell r="AF925">
            <v>51687</v>
          </cell>
          <cell r="AG925"/>
          <cell r="AH925">
            <v>51687</v>
          </cell>
          <cell r="AI925"/>
          <cell r="AJ925">
            <v>193</v>
          </cell>
          <cell r="AK925">
            <v>193</v>
          </cell>
          <cell r="AL925">
            <v>4</v>
          </cell>
          <cell r="AM925">
            <v>197</v>
          </cell>
        </row>
        <row r="926">
          <cell r="I926" t="str">
            <v>AKL</v>
          </cell>
          <cell r="J926">
            <v>123804</v>
          </cell>
          <cell r="K926"/>
          <cell r="L926">
            <v>123804</v>
          </cell>
          <cell r="M926"/>
          <cell r="N926">
            <v>123804</v>
          </cell>
          <cell r="O926">
            <v>4184022</v>
          </cell>
          <cell r="P926">
            <v>6903245</v>
          </cell>
          <cell r="Q926">
            <v>11087267</v>
          </cell>
          <cell r="R926">
            <v>373058</v>
          </cell>
          <cell r="S926">
            <v>11460325</v>
          </cell>
          <cell r="T926">
            <v>180941</v>
          </cell>
          <cell r="U926">
            <v>28165</v>
          </cell>
          <cell r="V926">
            <v>209106</v>
          </cell>
          <cell r="W926"/>
          <cell r="X926">
            <v>209106</v>
          </cell>
          <cell r="Y926">
            <v>86144</v>
          </cell>
          <cell r="Z926"/>
          <cell r="AA926">
            <v>86144</v>
          </cell>
          <cell r="AB926"/>
          <cell r="AC926">
            <v>86144</v>
          </cell>
          <cell r="AD926">
            <v>657004</v>
          </cell>
          <cell r="AE926">
            <v>4669497</v>
          </cell>
          <cell r="AF926">
            <v>5326501</v>
          </cell>
          <cell r="AG926">
            <v>16542</v>
          </cell>
          <cell r="AH926">
            <v>5343043</v>
          </cell>
          <cell r="AI926">
            <v>176365</v>
          </cell>
          <cell r="AJ926">
            <v>31006</v>
          </cell>
          <cell r="AK926">
            <v>207371</v>
          </cell>
          <cell r="AL926"/>
          <cell r="AM926">
            <v>207371</v>
          </cell>
        </row>
        <row r="927">
          <cell r="I927" t="str">
            <v>CHC</v>
          </cell>
          <cell r="J927">
            <v>57260</v>
          </cell>
          <cell r="K927">
            <v>4591</v>
          </cell>
          <cell r="L927">
            <v>61851</v>
          </cell>
          <cell r="M927">
            <v>22434</v>
          </cell>
          <cell r="N927">
            <v>84285</v>
          </cell>
          <cell r="O927">
            <v>621610</v>
          </cell>
          <cell r="P927">
            <v>3970295</v>
          </cell>
          <cell r="Q927">
            <v>4591905</v>
          </cell>
          <cell r="R927">
            <v>0</v>
          </cell>
          <cell r="S927">
            <v>4591905</v>
          </cell>
          <cell r="T927">
            <v>15382</v>
          </cell>
          <cell r="U927">
            <v>0</v>
          </cell>
          <cell r="V927">
            <v>15382</v>
          </cell>
          <cell r="W927"/>
          <cell r="X927">
            <v>15382</v>
          </cell>
          <cell r="Y927">
            <v>51597</v>
          </cell>
          <cell r="Z927">
            <v>5023</v>
          </cell>
          <cell r="AA927">
            <v>56620</v>
          </cell>
          <cell r="AB927">
            <v>21644</v>
          </cell>
          <cell r="AC927">
            <v>78264</v>
          </cell>
          <cell r="AD927">
            <v>78335</v>
          </cell>
          <cell r="AE927">
            <v>3429914</v>
          </cell>
          <cell r="AF927">
            <v>3508249</v>
          </cell>
          <cell r="AG927">
            <v>0</v>
          </cell>
          <cell r="AH927">
            <v>3508249</v>
          </cell>
          <cell r="AI927">
            <v>23188</v>
          </cell>
          <cell r="AJ927">
            <v>0</v>
          </cell>
          <cell r="AK927">
            <v>23188</v>
          </cell>
          <cell r="AL927"/>
          <cell r="AM927">
            <v>23188</v>
          </cell>
        </row>
        <row r="928">
          <cell r="I928" t="str">
            <v>DUD</v>
          </cell>
          <cell r="J928">
            <v>9254</v>
          </cell>
          <cell r="K928"/>
          <cell r="L928">
            <v>9254</v>
          </cell>
          <cell r="M928">
            <v>5548</v>
          </cell>
          <cell r="N928">
            <v>14802</v>
          </cell>
          <cell r="O928">
            <v>0</v>
          </cell>
          <cell r="P928">
            <v>831041</v>
          </cell>
          <cell r="Q928">
            <v>831041</v>
          </cell>
          <cell r="R928"/>
          <cell r="S928">
            <v>831041</v>
          </cell>
          <cell r="T928"/>
          <cell r="U928"/>
          <cell r="V928"/>
          <cell r="W928"/>
          <cell r="X928"/>
          <cell r="Y928">
            <v>8106</v>
          </cell>
          <cell r="Z928"/>
          <cell r="AA928">
            <v>8106</v>
          </cell>
          <cell r="AB928">
            <v>10318</v>
          </cell>
          <cell r="AC928">
            <v>18424</v>
          </cell>
          <cell r="AD928">
            <v>0</v>
          </cell>
          <cell r="AE928">
            <v>709377</v>
          </cell>
          <cell r="AF928">
            <v>709377</v>
          </cell>
          <cell r="AG928"/>
          <cell r="AH928">
            <v>709377</v>
          </cell>
          <cell r="AI928"/>
          <cell r="AJ928"/>
          <cell r="AK928"/>
          <cell r="AL928"/>
          <cell r="AM928"/>
        </row>
        <row r="929">
          <cell r="I929" t="str">
            <v>PMR</v>
          </cell>
          <cell r="J929">
            <v>9288</v>
          </cell>
          <cell r="K929">
            <v>972</v>
          </cell>
          <cell r="L929">
            <v>10260</v>
          </cell>
          <cell r="M929">
            <v>9548</v>
          </cell>
          <cell r="N929">
            <v>19808</v>
          </cell>
          <cell r="O929"/>
          <cell r="P929">
            <v>458161</v>
          </cell>
          <cell r="Q929">
            <v>458161</v>
          </cell>
          <cell r="R929"/>
          <cell r="S929">
            <v>458161</v>
          </cell>
          <cell r="T929"/>
          <cell r="U929">
            <v>14198</v>
          </cell>
          <cell r="V929">
            <v>14198</v>
          </cell>
          <cell r="W929"/>
          <cell r="X929">
            <v>14198</v>
          </cell>
          <cell r="Y929">
            <v>7714</v>
          </cell>
          <cell r="Z929">
            <v>1040</v>
          </cell>
          <cell r="AA929">
            <v>8754</v>
          </cell>
          <cell r="AB929">
            <v>10274</v>
          </cell>
          <cell r="AC929">
            <v>19028</v>
          </cell>
          <cell r="AD929"/>
          <cell r="AE929">
            <v>367908</v>
          </cell>
          <cell r="AF929">
            <v>367908</v>
          </cell>
          <cell r="AG929"/>
          <cell r="AH929">
            <v>367908</v>
          </cell>
          <cell r="AI929"/>
          <cell r="AJ929">
            <v>14622</v>
          </cell>
          <cell r="AK929">
            <v>14622</v>
          </cell>
          <cell r="AL929"/>
          <cell r="AM929">
            <v>14622</v>
          </cell>
        </row>
        <row r="930">
          <cell r="I930" t="str">
            <v>ZQN</v>
          </cell>
          <cell r="J930">
            <v>14541</v>
          </cell>
          <cell r="K930"/>
          <cell r="L930">
            <v>14541</v>
          </cell>
          <cell r="M930"/>
          <cell r="N930">
            <v>14541</v>
          </cell>
          <cell r="O930">
            <v>403724</v>
          </cell>
          <cell r="P930">
            <v>1459866</v>
          </cell>
          <cell r="Q930">
            <v>1863590</v>
          </cell>
          <cell r="R930"/>
          <cell r="S930">
            <v>1863590</v>
          </cell>
          <cell r="T930"/>
          <cell r="U930"/>
          <cell r="V930"/>
          <cell r="W930"/>
          <cell r="X930"/>
          <cell r="Y930">
            <v>9187</v>
          </cell>
          <cell r="Z930"/>
          <cell r="AA930">
            <v>9187</v>
          </cell>
          <cell r="AB930"/>
          <cell r="AC930">
            <v>9187</v>
          </cell>
          <cell r="AD930">
            <v>38240</v>
          </cell>
          <cell r="AE930">
            <v>1114585</v>
          </cell>
          <cell r="AF930">
            <v>1152825</v>
          </cell>
          <cell r="AG930"/>
          <cell r="AH930">
            <v>1152825</v>
          </cell>
          <cell r="AI930"/>
          <cell r="AJ930"/>
          <cell r="AK930"/>
          <cell r="AL930"/>
          <cell r="AM930"/>
        </row>
        <row r="931">
          <cell r="I931" t="str">
            <v>WLG</v>
          </cell>
          <cell r="J931">
            <v>61767</v>
          </cell>
          <cell r="K931"/>
          <cell r="L931">
            <v>61767</v>
          </cell>
          <cell r="M931">
            <v>13240</v>
          </cell>
          <cell r="N931">
            <v>75007</v>
          </cell>
          <cell r="O931">
            <v>381154</v>
          </cell>
          <cell r="P931">
            <v>4262924</v>
          </cell>
          <cell r="Q931">
            <v>4644078</v>
          </cell>
          <cell r="R931"/>
          <cell r="S931">
            <v>4644078</v>
          </cell>
          <cell r="T931"/>
          <cell r="U931"/>
          <cell r="V931"/>
          <cell r="W931"/>
          <cell r="X931"/>
          <cell r="Y931">
            <v>61791</v>
          </cell>
          <cell r="Z931"/>
          <cell r="AA931">
            <v>61791</v>
          </cell>
          <cell r="AB931">
            <v>10930</v>
          </cell>
          <cell r="AC931">
            <v>72721</v>
          </cell>
          <cell r="AD931">
            <v>48518</v>
          </cell>
          <cell r="AE931">
            <v>3721803</v>
          </cell>
          <cell r="AF931">
            <v>3770321</v>
          </cell>
          <cell r="AG931"/>
          <cell r="AH931">
            <v>3770321</v>
          </cell>
          <cell r="AI931"/>
          <cell r="AJ931"/>
          <cell r="AK931"/>
          <cell r="AL931"/>
          <cell r="AM931"/>
        </row>
        <row r="932">
          <cell r="I932" t="str">
            <v>ROP</v>
          </cell>
          <cell r="J932">
            <v>3325</v>
          </cell>
          <cell r="K932">
            <v>457</v>
          </cell>
          <cell r="L932">
            <v>3782</v>
          </cell>
          <cell r="M932">
            <v>0</v>
          </cell>
          <cell r="N932">
            <v>3782</v>
          </cell>
          <cell r="O932"/>
          <cell r="P932">
            <v>11322</v>
          </cell>
          <cell r="Q932">
            <v>11322</v>
          </cell>
          <cell r="R932"/>
          <cell r="S932">
            <v>11322</v>
          </cell>
          <cell r="T932"/>
          <cell r="U932">
            <v>884</v>
          </cell>
          <cell r="V932">
            <v>884</v>
          </cell>
          <cell r="W932">
            <v>0</v>
          </cell>
          <cell r="X932">
            <v>884</v>
          </cell>
          <cell r="Y932">
            <v>3110</v>
          </cell>
          <cell r="Z932">
            <v>229</v>
          </cell>
          <cell r="AA932">
            <v>3339</v>
          </cell>
          <cell r="AB932">
            <v>0</v>
          </cell>
          <cell r="AC932">
            <v>3339</v>
          </cell>
          <cell r="AD932"/>
          <cell r="AE932">
            <v>9933</v>
          </cell>
          <cell r="AF932">
            <v>9933</v>
          </cell>
          <cell r="AG932"/>
          <cell r="AH932">
            <v>9933</v>
          </cell>
          <cell r="AI932"/>
          <cell r="AJ932">
            <v>353</v>
          </cell>
          <cell r="AK932">
            <v>353</v>
          </cell>
          <cell r="AL932">
            <v>0</v>
          </cell>
          <cell r="AM932">
            <v>353</v>
          </cell>
        </row>
        <row r="933">
          <cell r="I933" t="str">
            <v>SPN</v>
          </cell>
          <cell r="J933">
            <v>13505</v>
          </cell>
          <cell r="K933">
            <v>1605</v>
          </cell>
          <cell r="L933">
            <v>15110</v>
          </cell>
          <cell r="M933">
            <v>0</v>
          </cell>
          <cell r="N933">
            <v>15110</v>
          </cell>
          <cell r="O933">
            <v>187236</v>
          </cell>
          <cell r="P933">
            <v>39643</v>
          </cell>
          <cell r="Q933">
            <v>226879</v>
          </cell>
          <cell r="R933"/>
          <cell r="S933">
            <v>226879</v>
          </cell>
          <cell r="T933">
            <v>269</v>
          </cell>
          <cell r="U933">
            <v>2821</v>
          </cell>
          <cell r="V933">
            <v>3090</v>
          </cell>
          <cell r="W933">
            <v>0</v>
          </cell>
          <cell r="X933">
            <v>3090</v>
          </cell>
          <cell r="Y933">
            <v>12548</v>
          </cell>
          <cell r="Z933">
            <v>1430</v>
          </cell>
          <cell r="AA933">
            <v>13978</v>
          </cell>
          <cell r="AB933">
            <v>0</v>
          </cell>
          <cell r="AC933">
            <v>13978</v>
          </cell>
          <cell r="AD933">
            <v>3184</v>
          </cell>
          <cell r="AE933">
            <v>59956</v>
          </cell>
          <cell r="AF933">
            <v>63140</v>
          </cell>
          <cell r="AG933"/>
          <cell r="AH933">
            <v>63140</v>
          </cell>
          <cell r="AI933">
            <v>2469</v>
          </cell>
          <cell r="AJ933">
            <v>485</v>
          </cell>
          <cell r="AK933">
            <v>2953</v>
          </cell>
          <cell r="AL933">
            <v>11</v>
          </cell>
          <cell r="AM933">
            <v>2964</v>
          </cell>
        </row>
        <row r="934">
          <cell r="I934" t="str">
            <v>TIQ</v>
          </cell>
          <cell r="J934">
            <v>9824</v>
          </cell>
          <cell r="K934">
            <v>236</v>
          </cell>
          <cell r="L934">
            <v>10060</v>
          </cell>
          <cell r="M934">
            <v>0</v>
          </cell>
          <cell r="N934">
            <v>10060</v>
          </cell>
          <cell r="O934"/>
          <cell r="P934">
            <v>27274</v>
          </cell>
          <cell r="Q934">
            <v>27274</v>
          </cell>
          <cell r="R934"/>
          <cell r="S934">
            <v>27274</v>
          </cell>
          <cell r="T934"/>
          <cell r="U934">
            <v>168</v>
          </cell>
          <cell r="V934">
            <v>168</v>
          </cell>
          <cell r="W934"/>
          <cell r="X934">
            <v>168</v>
          </cell>
          <cell r="Y934">
            <v>8412</v>
          </cell>
          <cell r="Z934">
            <v>105</v>
          </cell>
          <cell r="AA934">
            <v>8517</v>
          </cell>
          <cell r="AB934">
            <v>0</v>
          </cell>
          <cell r="AC934">
            <v>8517</v>
          </cell>
          <cell r="AD934"/>
          <cell r="AE934">
            <v>18335</v>
          </cell>
          <cell r="AF934">
            <v>18335</v>
          </cell>
          <cell r="AG934"/>
          <cell r="AH934">
            <v>18335</v>
          </cell>
          <cell r="AI934"/>
          <cell r="AJ934">
            <v>132</v>
          </cell>
          <cell r="AK934">
            <v>132</v>
          </cell>
          <cell r="AL934"/>
          <cell r="AM934">
            <v>132</v>
          </cell>
        </row>
        <row r="935">
          <cell r="I935" t="str">
            <v>BDN</v>
          </cell>
          <cell r="J935">
            <v>0</v>
          </cell>
          <cell r="K935"/>
          <cell r="L935">
            <v>0</v>
          </cell>
          <cell r="M935">
            <v>6</v>
          </cell>
          <cell r="N935">
            <v>6</v>
          </cell>
          <cell r="O935">
            <v>0</v>
          </cell>
          <cell r="P935">
            <v>0</v>
          </cell>
          <cell r="Q935">
            <v>0</v>
          </cell>
          <cell r="R935"/>
          <cell r="S935">
            <v>0</v>
          </cell>
          <cell r="T935"/>
          <cell r="U935"/>
          <cell r="V935"/>
          <cell r="W935"/>
          <cell r="X935"/>
          <cell r="Y935">
            <v>0</v>
          </cell>
          <cell r="Z935"/>
          <cell r="AA935">
            <v>0</v>
          </cell>
          <cell r="AB935">
            <v>2</v>
          </cell>
          <cell r="AC935">
            <v>2</v>
          </cell>
          <cell r="AD935">
            <v>0</v>
          </cell>
          <cell r="AE935">
            <v>0</v>
          </cell>
          <cell r="AF935">
            <v>0</v>
          </cell>
          <cell r="AG935"/>
          <cell r="AH935">
            <v>0</v>
          </cell>
          <cell r="AI935"/>
          <cell r="AJ935"/>
          <cell r="AK935"/>
          <cell r="AL935"/>
          <cell r="AM935"/>
        </row>
        <row r="936">
          <cell r="I936" t="str">
            <v>BHV</v>
          </cell>
          <cell r="J936">
            <v>161</v>
          </cell>
          <cell r="K936"/>
          <cell r="L936">
            <v>161</v>
          </cell>
          <cell r="M936">
            <v>83</v>
          </cell>
          <cell r="N936">
            <v>244</v>
          </cell>
          <cell r="O936"/>
          <cell r="P936">
            <v>6406</v>
          </cell>
          <cell r="Q936">
            <v>6406</v>
          </cell>
          <cell r="R936"/>
          <cell r="S936">
            <v>6406</v>
          </cell>
          <cell r="T936"/>
          <cell r="U936">
            <v>1</v>
          </cell>
          <cell r="V936">
            <v>1</v>
          </cell>
          <cell r="W936">
            <v>0</v>
          </cell>
          <cell r="X936">
            <v>1</v>
          </cell>
          <cell r="Y936">
            <v>100</v>
          </cell>
          <cell r="Z936"/>
          <cell r="AA936">
            <v>100</v>
          </cell>
          <cell r="AB936">
            <v>57</v>
          </cell>
          <cell r="AC936">
            <v>157</v>
          </cell>
          <cell r="AD936"/>
          <cell r="AE936">
            <v>3327</v>
          </cell>
          <cell r="AF936">
            <v>3327</v>
          </cell>
          <cell r="AG936"/>
          <cell r="AH936">
            <v>3327</v>
          </cell>
          <cell r="AI936"/>
          <cell r="AJ936">
            <v>0</v>
          </cell>
          <cell r="AK936">
            <v>0</v>
          </cell>
          <cell r="AL936">
            <v>0</v>
          </cell>
          <cell r="AM936">
            <v>0</v>
          </cell>
        </row>
        <row r="937">
          <cell r="I937" t="str">
            <v>CJL</v>
          </cell>
          <cell r="J937">
            <v>34</v>
          </cell>
          <cell r="K937"/>
          <cell r="L937">
            <v>34</v>
          </cell>
          <cell r="M937">
            <v>38</v>
          </cell>
          <cell r="N937">
            <v>72</v>
          </cell>
          <cell r="O937"/>
          <cell r="P937">
            <v>1137</v>
          </cell>
          <cell r="Q937">
            <v>1137</v>
          </cell>
          <cell r="R937"/>
          <cell r="S937">
            <v>1137</v>
          </cell>
          <cell r="T937"/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110</v>
          </cell>
          <cell r="Z937"/>
          <cell r="AA937">
            <v>110</v>
          </cell>
          <cell r="AB937">
            <v>10</v>
          </cell>
          <cell r="AC937">
            <v>120</v>
          </cell>
          <cell r="AD937"/>
          <cell r="AE937">
            <v>3812</v>
          </cell>
          <cell r="AF937">
            <v>3812</v>
          </cell>
          <cell r="AG937"/>
          <cell r="AH937">
            <v>3812</v>
          </cell>
          <cell r="AI937"/>
          <cell r="AJ937">
            <v>1</v>
          </cell>
          <cell r="AK937">
            <v>1</v>
          </cell>
          <cell r="AL937">
            <v>0</v>
          </cell>
          <cell r="AM937">
            <v>1</v>
          </cell>
        </row>
        <row r="938">
          <cell r="I938" t="str">
            <v>DEA</v>
          </cell>
          <cell r="J938">
            <v>0</v>
          </cell>
          <cell r="K938"/>
          <cell r="L938">
            <v>0</v>
          </cell>
          <cell r="M938">
            <v>18</v>
          </cell>
          <cell r="N938"/>
          <cell r="O938"/>
          <cell r="P938">
            <v>0</v>
          </cell>
          <cell r="Q938">
            <v>0</v>
          </cell>
          <cell r="R938"/>
          <cell r="S938">
            <v>0</v>
          </cell>
          <cell r="T938"/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2</v>
          </cell>
          <cell r="Z938">
            <v>0</v>
          </cell>
          <cell r="AA938">
            <v>2</v>
          </cell>
          <cell r="AB938">
            <v>12</v>
          </cell>
          <cell r="AC938">
            <v>14</v>
          </cell>
          <cell r="AD938"/>
          <cell r="AE938">
            <v>0</v>
          </cell>
          <cell r="AF938">
            <v>0</v>
          </cell>
          <cell r="AG938"/>
          <cell r="AH938">
            <v>0</v>
          </cell>
          <cell r="AI938"/>
          <cell r="AJ938">
            <v>0</v>
          </cell>
          <cell r="AK938">
            <v>0</v>
          </cell>
          <cell r="AL938">
            <v>0</v>
          </cell>
          <cell r="AM938">
            <v>0</v>
          </cell>
        </row>
        <row r="939">
          <cell r="I939" t="str">
            <v>DSK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/>
          <cell r="P939">
            <v>0</v>
          </cell>
          <cell r="Q939">
            <v>0</v>
          </cell>
          <cell r="R939"/>
          <cell r="S939">
            <v>0</v>
          </cell>
          <cell r="T939"/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2</v>
          </cell>
          <cell r="AC939">
            <v>2</v>
          </cell>
          <cell r="AD939"/>
          <cell r="AE939">
            <v>0</v>
          </cell>
          <cell r="AF939">
            <v>0</v>
          </cell>
          <cell r="AG939"/>
          <cell r="AH939">
            <v>0</v>
          </cell>
          <cell r="AI939"/>
          <cell r="AJ939">
            <v>0</v>
          </cell>
          <cell r="AK939">
            <v>0</v>
          </cell>
          <cell r="AL939">
            <v>0</v>
          </cell>
          <cell r="AM939">
            <v>0</v>
          </cell>
        </row>
        <row r="940">
          <cell r="I940" t="str">
            <v>DBA</v>
          </cell>
          <cell r="J940">
            <v>2</v>
          </cell>
          <cell r="K940"/>
          <cell r="L940">
            <v>2</v>
          </cell>
          <cell r="M940">
            <v>22</v>
          </cell>
          <cell r="N940">
            <v>24</v>
          </cell>
          <cell r="O940"/>
          <cell r="P940">
            <v>0</v>
          </cell>
          <cell r="Q940">
            <v>0</v>
          </cell>
          <cell r="R940"/>
          <cell r="S940">
            <v>0</v>
          </cell>
          <cell r="T940"/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8</v>
          </cell>
          <cell r="Z940">
            <v>0</v>
          </cell>
          <cell r="AA940">
            <v>8</v>
          </cell>
          <cell r="AB940">
            <v>26</v>
          </cell>
          <cell r="AC940">
            <v>34</v>
          </cell>
          <cell r="AD940"/>
          <cell r="AE940">
            <v>307</v>
          </cell>
          <cell r="AF940">
            <v>307</v>
          </cell>
          <cell r="AG940"/>
          <cell r="AH940">
            <v>307</v>
          </cell>
          <cell r="AI940"/>
          <cell r="AJ940">
            <v>0</v>
          </cell>
          <cell r="AK940">
            <v>0</v>
          </cell>
          <cell r="AL940">
            <v>0</v>
          </cell>
          <cell r="AM940">
            <v>0</v>
          </cell>
        </row>
        <row r="941">
          <cell r="I941" t="str">
            <v>LYP</v>
          </cell>
          <cell r="J941">
            <v>3322</v>
          </cell>
          <cell r="K941"/>
          <cell r="L941">
            <v>3322</v>
          </cell>
          <cell r="M941">
            <v>243</v>
          </cell>
          <cell r="N941">
            <v>3565</v>
          </cell>
          <cell r="O941">
            <v>344159</v>
          </cell>
          <cell r="P941">
            <v>48294</v>
          </cell>
          <cell r="Q941">
            <v>392453</v>
          </cell>
          <cell r="R941"/>
          <cell r="S941">
            <v>392453</v>
          </cell>
          <cell r="T941">
            <v>6</v>
          </cell>
          <cell r="U941">
            <v>121</v>
          </cell>
          <cell r="V941">
            <v>127</v>
          </cell>
          <cell r="W941">
            <v>0</v>
          </cell>
          <cell r="X941">
            <v>127</v>
          </cell>
          <cell r="Y941">
            <v>1644</v>
          </cell>
          <cell r="Z941"/>
          <cell r="AA941">
            <v>1644</v>
          </cell>
          <cell r="AB941">
            <v>389</v>
          </cell>
          <cell r="AC941">
            <v>2033</v>
          </cell>
          <cell r="AD941">
            <v>121438</v>
          </cell>
          <cell r="AE941">
            <v>58134</v>
          </cell>
          <cell r="AF941">
            <v>179572</v>
          </cell>
          <cell r="AG941">
            <v>0</v>
          </cell>
          <cell r="AH941">
            <v>179572</v>
          </cell>
          <cell r="AI941">
            <v>0</v>
          </cell>
          <cell r="AJ941">
            <v>98</v>
          </cell>
          <cell r="AK941">
            <v>98</v>
          </cell>
          <cell r="AL941">
            <v>0</v>
          </cell>
          <cell r="AM941">
            <v>98</v>
          </cell>
        </row>
        <row r="942">
          <cell r="I942" t="str">
            <v>GWD</v>
          </cell>
          <cell r="J942">
            <v>378</v>
          </cell>
          <cell r="K942"/>
          <cell r="L942">
            <v>378</v>
          </cell>
          <cell r="M942">
            <v>64</v>
          </cell>
          <cell r="N942">
            <v>442</v>
          </cell>
          <cell r="O942">
            <v>282</v>
          </cell>
          <cell r="P942">
            <v>13722</v>
          </cell>
          <cell r="Q942">
            <v>14004</v>
          </cell>
          <cell r="R942"/>
          <cell r="S942">
            <v>14004</v>
          </cell>
          <cell r="T942">
            <v>0</v>
          </cell>
          <cell r="U942">
            <v>1</v>
          </cell>
          <cell r="V942">
            <v>1</v>
          </cell>
          <cell r="W942">
            <v>0</v>
          </cell>
          <cell r="X942">
            <v>1</v>
          </cell>
          <cell r="Y942">
            <v>340</v>
          </cell>
          <cell r="Z942"/>
          <cell r="AA942">
            <v>340</v>
          </cell>
          <cell r="AB942">
            <v>78</v>
          </cell>
          <cell r="AC942">
            <v>418</v>
          </cell>
          <cell r="AD942">
            <v>159</v>
          </cell>
          <cell r="AE942">
            <v>15077</v>
          </cell>
          <cell r="AF942">
            <v>15236</v>
          </cell>
          <cell r="AG942">
            <v>0</v>
          </cell>
          <cell r="AH942">
            <v>15236</v>
          </cell>
          <cell r="AI942">
            <v>0</v>
          </cell>
          <cell r="AJ942">
            <v>7</v>
          </cell>
          <cell r="AK942">
            <v>7</v>
          </cell>
          <cell r="AL942">
            <v>0</v>
          </cell>
          <cell r="AM942">
            <v>7</v>
          </cell>
        </row>
        <row r="943">
          <cell r="I943" t="str">
            <v>GIL</v>
          </cell>
          <cell r="J943">
            <v>1166</v>
          </cell>
          <cell r="K943"/>
          <cell r="L943">
            <v>1166</v>
          </cell>
          <cell r="M943">
            <v>72</v>
          </cell>
          <cell r="N943">
            <v>1238</v>
          </cell>
          <cell r="O943"/>
          <cell r="P943">
            <v>48746</v>
          </cell>
          <cell r="Q943">
            <v>48746</v>
          </cell>
          <cell r="R943"/>
          <cell r="S943">
            <v>48746</v>
          </cell>
          <cell r="T943"/>
          <cell r="U943">
            <v>26</v>
          </cell>
          <cell r="V943">
            <v>26</v>
          </cell>
          <cell r="W943">
            <v>0</v>
          </cell>
          <cell r="X943">
            <v>26</v>
          </cell>
          <cell r="Y943">
            <v>1538</v>
          </cell>
          <cell r="Z943"/>
          <cell r="AA943">
            <v>1538</v>
          </cell>
          <cell r="AB943">
            <v>68</v>
          </cell>
          <cell r="AC943">
            <v>1606</v>
          </cell>
          <cell r="AD943"/>
          <cell r="AE943">
            <v>63314</v>
          </cell>
          <cell r="AF943">
            <v>63314</v>
          </cell>
          <cell r="AG943"/>
          <cell r="AH943">
            <v>63314</v>
          </cell>
          <cell r="AI943"/>
          <cell r="AJ943">
            <v>11</v>
          </cell>
          <cell r="AK943">
            <v>11</v>
          </cell>
          <cell r="AL943">
            <v>0</v>
          </cell>
          <cell r="AM943">
            <v>11</v>
          </cell>
        </row>
        <row r="944">
          <cell r="I944" t="str">
            <v>HDD</v>
          </cell>
          <cell r="J944">
            <v>0</v>
          </cell>
          <cell r="K944"/>
          <cell r="L944">
            <v>0</v>
          </cell>
          <cell r="M944">
            <v>14</v>
          </cell>
          <cell r="N944">
            <v>14</v>
          </cell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>
            <v>0</v>
          </cell>
          <cell r="Z944"/>
          <cell r="AA944">
            <v>0</v>
          </cell>
          <cell r="AB944">
            <v>4</v>
          </cell>
          <cell r="AC944">
            <v>4</v>
          </cell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</row>
        <row r="945">
          <cell r="I945" t="str">
            <v>ISB</v>
          </cell>
          <cell r="J945">
            <v>29546</v>
          </cell>
          <cell r="K945"/>
          <cell r="L945">
            <v>29546</v>
          </cell>
          <cell r="M945">
            <v>4921</v>
          </cell>
          <cell r="N945">
            <v>34467</v>
          </cell>
          <cell r="O945">
            <v>3958723</v>
          </cell>
          <cell r="P945">
            <v>1340196</v>
          </cell>
          <cell r="Q945">
            <v>5298919</v>
          </cell>
          <cell r="R945"/>
          <cell r="S945">
            <v>5298919</v>
          </cell>
          <cell r="T945">
            <v>47597</v>
          </cell>
          <cell r="U945">
            <v>6351</v>
          </cell>
          <cell r="V945">
            <v>53948</v>
          </cell>
          <cell r="W945">
            <v>349</v>
          </cell>
          <cell r="X945">
            <v>54297</v>
          </cell>
          <cell r="Y945">
            <v>26392</v>
          </cell>
          <cell r="Z945"/>
          <cell r="AA945">
            <v>26392</v>
          </cell>
          <cell r="AB945">
            <v>2240</v>
          </cell>
          <cell r="AC945">
            <v>28632</v>
          </cell>
          <cell r="AD945">
            <v>2077561</v>
          </cell>
          <cell r="AE945">
            <v>1922716</v>
          </cell>
          <cell r="AF945">
            <v>4000277</v>
          </cell>
          <cell r="AG945">
            <v>0</v>
          </cell>
          <cell r="AH945">
            <v>4000277</v>
          </cell>
          <cell r="AI945">
            <v>47131</v>
          </cell>
          <cell r="AJ945">
            <v>7571</v>
          </cell>
          <cell r="AK945">
            <v>54702</v>
          </cell>
          <cell r="AL945">
            <v>336</v>
          </cell>
          <cell r="AM945">
            <v>55038</v>
          </cell>
        </row>
        <row r="946">
          <cell r="I946" t="str">
            <v>JAG</v>
          </cell>
          <cell r="J946">
            <v>0</v>
          </cell>
          <cell r="K946"/>
          <cell r="L946">
            <v>0</v>
          </cell>
          <cell r="M946">
            <v>4</v>
          </cell>
          <cell r="N946">
            <v>4</v>
          </cell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</row>
        <row r="947">
          <cell r="I947" t="str">
            <v>KCF</v>
          </cell>
          <cell r="J947">
            <v>36</v>
          </cell>
          <cell r="K947"/>
          <cell r="L947">
            <v>36</v>
          </cell>
          <cell r="M947">
            <v>88</v>
          </cell>
          <cell r="N947">
            <v>124</v>
          </cell>
          <cell r="O947"/>
          <cell r="P947">
            <v>0</v>
          </cell>
          <cell r="Q947">
            <v>0</v>
          </cell>
          <cell r="R947"/>
          <cell r="S947">
            <v>0</v>
          </cell>
          <cell r="T947"/>
          <cell r="U947"/>
          <cell r="V947"/>
          <cell r="W947"/>
          <cell r="X947"/>
          <cell r="Y947">
            <v>24</v>
          </cell>
          <cell r="Z947"/>
          <cell r="AA947">
            <v>24</v>
          </cell>
          <cell r="AB947">
            <v>12</v>
          </cell>
          <cell r="AC947">
            <v>36</v>
          </cell>
          <cell r="AD947"/>
          <cell r="AE947">
            <v>0</v>
          </cell>
          <cell r="AF947">
            <v>0</v>
          </cell>
          <cell r="AG947"/>
          <cell r="AH947">
            <v>0</v>
          </cell>
          <cell r="AI947"/>
          <cell r="AJ947"/>
          <cell r="AK947"/>
          <cell r="AL947"/>
          <cell r="AM947"/>
        </row>
        <row r="948">
          <cell r="I948" t="str">
            <v>KHI</v>
          </cell>
          <cell r="J948">
            <v>35645</v>
          </cell>
          <cell r="K948"/>
          <cell r="L948">
            <v>35645</v>
          </cell>
          <cell r="M948">
            <v>7063</v>
          </cell>
          <cell r="N948">
            <v>42708</v>
          </cell>
          <cell r="O948">
            <v>3015791</v>
          </cell>
          <cell r="P948">
            <v>2339959</v>
          </cell>
          <cell r="Q948">
            <v>5355750</v>
          </cell>
          <cell r="R948"/>
          <cell r="S948">
            <v>5355750</v>
          </cell>
          <cell r="T948">
            <v>75073</v>
          </cell>
          <cell r="U948">
            <v>12602</v>
          </cell>
          <cell r="V948">
            <v>87675</v>
          </cell>
          <cell r="W948">
            <v>1205</v>
          </cell>
          <cell r="X948">
            <v>88880</v>
          </cell>
          <cell r="Y948">
            <v>32654</v>
          </cell>
          <cell r="Z948"/>
          <cell r="AA948">
            <v>32654</v>
          </cell>
          <cell r="AB948">
            <v>8603</v>
          </cell>
          <cell r="AC948">
            <v>41257</v>
          </cell>
          <cell r="AD948">
            <v>1345759</v>
          </cell>
          <cell r="AE948">
            <v>3107509</v>
          </cell>
          <cell r="AF948">
            <v>4453268</v>
          </cell>
          <cell r="AG948">
            <v>0</v>
          </cell>
          <cell r="AH948">
            <v>4453268</v>
          </cell>
          <cell r="AI948">
            <v>68223</v>
          </cell>
          <cell r="AJ948">
            <v>14971</v>
          </cell>
          <cell r="AK948">
            <v>83194</v>
          </cell>
          <cell r="AL948">
            <v>1534</v>
          </cell>
          <cell r="AM948">
            <v>84728</v>
          </cell>
        </row>
        <row r="949">
          <cell r="I949" t="str">
            <v>LHE</v>
          </cell>
          <cell r="J949">
            <v>25555</v>
          </cell>
          <cell r="K949"/>
          <cell r="L949">
            <v>25555</v>
          </cell>
          <cell r="M949">
            <v>6922</v>
          </cell>
          <cell r="N949">
            <v>32477</v>
          </cell>
          <cell r="O949">
            <v>3683516</v>
          </cell>
          <cell r="P949">
            <v>935946</v>
          </cell>
          <cell r="Q949">
            <v>4619462</v>
          </cell>
          <cell r="R949"/>
          <cell r="S949">
            <v>4619462</v>
          </cell>
          <cell r="T949">
            <v>82941</v>
          </cell>
          <cell r="U949">
            <v>6450</v>
          </cell>
          <cell r="V949">
            <v>89391</v>
          </cell>
          <cell r="W949">
            <v>287</v>
          </cell>
          <cell r="X949">
            <v>89678</v>
          </cell>
          <cell r="Y949">
            <v>19736</v>
          </cell>
          <cell r="Z949"/>
          <cell r="AA949">
            <v>19736</v>
          </cell>
          <cell r="AB949">
            <v>5474</v>
          </cell>
          <cell r="AC949">
            <v>25210</v>
          </cell>
          <cell r="AD949">
            <v>1686771</v>
          </cell>
          <cell r="AE949">
            <v>1132104</v>
          </cell>
          <cell r="AF949">
            <v>2818875</v>
          </cell>
          <cell r="AG949">
            <v>0</v>
          </cell>
          <cell r="AH949">
            <v>2818875</v>
          </cell>
          <cell r="AI949">
            <v>75327</v>
          </cell>
          <cell r="AJ949">
            <v>7309</v>
          </cell>
          <cell r="AK949">
            <v>82636</v>
          </cell>
          <cell r="AL949">
            <v>247</v>
          </cell>
          <cell r="AM949">
            <v>82883</v>
          </cell>
        </row>
        <row r="950">
          <cell r="I950" t="str">
            <v>MJD</v>
          </cell>
          <cell r="J950">
            <v>0</v>
          </cell>
          <cell r="K950"/>
          <cell r="L950">
            <v>0</v>
          </cell>
          <cell r="M950">
            <v>56</v>
          </cell>
          <cell r="N950">
            <v>56</v>
          </cell>
          <cell r="O950">
            <v>0</v>
          </cell>
          <cell r="P950">
            <v>0</v>
          </cell>
          <cell r="Q950">
            <v>0</v>
          </cell>
          <cell r="R950"/>
          <cell r="S950">
            <v>0</v>
          </cell>
          <cell r="T950"/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4</v>
          </cell>
          <cell r="Z950">
            <v>0</v>
          </cell>
          <cell r="AA950">
            <v>4</v>
          </cell>
          <cell r="AB950">
            <v>80</v>
          </cell>
          <cell r="AC950">
            <v>84</v>
          </cell>
          <cell r="AD950">
            <v>0</v>
          </cell>
          <cell r="AE950">
            <v>0</v>
          </cell>
          <cell r="AF950">
            <v>0</v>
          </cell>
          <cell r="AG950"/>
          <cell r="AH950">
            <v>0</v>
          </cell>
          <cell r="AI950"/>
          <cell r="AJ950">
            <v>0</v>
          </cell>
          <cell r="AK950">
            <v>0</v>
          </cell>
          <cell r="AL950">
            <v>0</v>
          </cell>
          <cell r="AM950">
            <v>0</v>
          </cell>
        </row>
        <row r="951">
          <cell r="I951" t="str">
            <v>MUX</v>
          </cell>
          <cell r="J951">
            <v>7340</v>
          </cell>
          <cell r="K951"/>
          <cell r="L951">
            <v>7340</v>
          </cell>
          <cell r="M951">
            <v>303</v>
          </cell>
          <cell r="N951">
            <v>7643</v>
          </cell>
          <cell r="O951">
            <v>1046921</v>
          </cell>
          <cell r="P951">
            <v>63589</v>
          </cell>
          <cell r="Q951">
            <v>1110510</v>
          </cell>
          <cell r="R951"/>
          <cell r="S951">
            <v>1110510</v>
          </cell>
          <cell r="T951">
            <v>4833</v>
          </cell>
          <cell r="U951">
            <v>133</v>
          </cell>
          <cell r="V951">
            <v>4966</v>
          </cell>
          <cell r="W951">
            <v>3</v>
          </cell>
          <cell r="X951">
            <v>4969</v>
          </cell>
          <cell r="Y951">
            <v>3935</v>
          </cell>
          <cell r="Z951"/>
          <cell r="AA951">
            <v>3935</v>
          </cell>
          <cell r="AB951">
            <v>304</v>
          </cell>
          <cell r="AC951">
            <v>4239</v>
          </cell>
          <cell r="AD951">
            <v>402081</v>
          </cell>
          <cell r="AE951">
            <v>59498</v>
          </cell>
          <cell r="AF951">
            <v>461579</v>
          </cell>
          <cell r="AG951">
            <v>0</v>
          </cell>
          <cell r="AH951">
            <v>461579</v>
          </cell>
          <cell r="AI951">
            <v>2590</v>
          </cell>
          <cell r="AJ951">
            <v>251</v>
          </cell>
          <cell r="AK951">
            <v>2841</v>
          </cell>
          <cell r="AL951">
            <v>13</v>
          </cell>
          <cell r="AM951">
            <v>2854</v>
          </cell>
        </row>
        <row r="952">
          <cell r="I952" t="str">
            <v>MFG</v>
          </cell>
          <cell r="J952">
            <v>0</v>
          </cell>
          <cell r="K952"/>
          <cell r="L952">
            <v>0</v>
          </cell>
          <cell r="M952">
            <v>14</v>
          </cell>
          <cell r="N952">
            <v>14</v>
          </cell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</row>
        <row r="953">
          <cell r="I953" t="str">
            <v>WNS</v>
          </cell>
          <cell r="J953">
            <v>4</v>
          </cell>
          <cell r="K953"/>
          <cell r="L953">
            <v>4</v>
          </cell>
          <cell r="M953">
            <v>178</v>
          </cell>
          <cell r="N953">
            <v>182</v>
          </cell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>
            <v>10</v>
          </cell>
          <cell r="Z953">
            <v>0</v>
          </cell>
          <cell r="AA953">
            <v>10</v>
          </cell>
          <cell r="AB953">
            <v>176</v>
          </cell>
          <cell r="AC953">
            <v>186</v>
          </cell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</row>
        <row r="954">
          <cell r="I954" t="str">
            <v>PJG</v>
          </cell>
          <cell r="J954">
            <v>8</v>
          </cell>
          <cell r="K954"/>
          <cell r="L954">
            <v>8</v>
          </cell>
          <cell r="M954">
            <v>10</v>
          </cell>
          <cell r="N954">
            <v>18</v>
          </cell>
          <cell r="O954"/>
          <cell r="P954">
            <v>0</v>
          </cell>
          <cell r="Q954">
            <v>0</v>
          </cell>
          <cell r="R954"/>
          <cell r="S954">
            <v>0</v>
          </cell>
          <cell r="T954"/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4</v>
          </cell>
          <cell r="Z954"/>
          <cell r="AA954">
            <v>4</v>
          </cell>
          <cell r="AB954">
            <v>0</v>
          </cell>
          <cell r="AC954">
            <v>4</v>
          </cell>
          <cell r="AD954"/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/>
          <cell r="AJ954">
            <v>0</v>
          </cell>
          <cell r="AK954">
            <v>0</v>
          </cell>
          <cell r="AL954">
            <v>0</v>
          </cell>
          <cell r="AM954">
            <v>0</v>
          </cell>
        </row>
        <row r="955">
          <cell r="I955" t="str">
            <v>PAJ</v>
          </cell>
          <cell r="J955">
            <v>0</v>
          </cell>
          <cell r="K955"/>
          <cell r="L955">
            <v>0</v>
          </cell>
          <cell r="M955">
            <v>2</v>
          </cell>
          <cell r="N955">
            <v>2</v>
          </cell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</row>
        <row r="956">
          <cell r="I956" t="str">
            <v>PSI</v>
          </cell>
          <cell r="J956">
            <v>18</v>
          </cell>
          <cell r="K956"/>
          <cell r="L956">
            <v>18</v>
          </cell>
          <cell r="M956">
            <v>16</v>
          </cell>
          <cell r="N956">
            <v>34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>
            <v>16</v>
          </cell>
          <cell r="Z956"/>
          <cell r="AA956">
            <v>16</v>
          </cell>
          <cell r="AB956">
            <v>8</v>
          </cell>
          <cell r="AC956">
            <v>24</v>
          </cell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</row>
        <row r="957">
          <cell r="I957" t="str">
            <v>PEW</v>
          </cell>
          <cell r="J957">
            <v>8317</v>
          </cell>
          <cell r="K957"/>
          <cell r="L957">
            <v>8317</v>
          </cell>
          <cell r="M957">
            <v>190</v>
          </cell>
          <cell r="N957">
            <v>8507</v>
          </cell>
          <cell r="O957">
            <v>1156166</v>
          </cell>
          <cell r="P957">
            <v>126531</v>
          </cell>
          <cell r="Q957">
            <v>1282697</v>
          </cell>
          <cell r="R957"/>
          <cell r="S957">
            <v>1282697</v>
          </cell>
          <cell r="T957">
            <v>6947</v>
          </cell>
          <cell r="U957">
            <v>377</v>
          </cell>
          <cell r="V957">
            <v>7324</v>
          </cell>
          <cell r="W957">
            <v>13</v>
          </cell>
          <cell r="X957">
            <v>7337</v>
          </cell>
          <cell r="Y957">
            <v>5846</v>
          </cell>
          <cell r="Z957"/>
          <cell r="AA957">
            <v>5846</v>
          </cell>
          <cell r="AB957">
            <v>210</v>
          </cell>
          <cell r="AC957">
            <v>6056</v>
          </cell>
          <cell r="AD957">
            <v>624929</v>
          </cell>
          <cell r="AE957">
            <v>165166</v>
          </cell>
          <cell r="AF957">
            <v>790095</v>
          </cell>
          <cell r="AG957">
            <v>0</v>
          </cell>
          <cell r="AH957">
            <v>790095</v>
          </cell>
          <cell r="AI957">
            <v>5228</v>
          </cell>
          <cell r="AJ957">
            <v>263</v>
          </cell>
          <cell r="AK957">
            <v>5491</v>
          </cell>
          <cell r="AL957">
            <v>1</v>
          </cell>
          <cell r="AM957">
            <v>5492</v>
          </cell>
        </row>
        <row r="958">
          <cell r="I958" t="str">
            <v>UET</v>
          </cell>
          <cell r="J958">
            <v>2622</v>
          </cell>
          <cell r="K958"/>
          <cell r="L958">
            <v>2622</v>
          </cell>
          <cell r="M958">
            <v>138</v>
          </cell>
          <cell r="N958">
            <v>2760</v>
          </cell>
          <cell r="O958">
            <v>67015</v>
          </cell>
          <cell r="P958">
            <v>250199</v>
          </cell>
          <cell r="Q958">
            <v>317214</v>
          </cell>
          <cell r="R958"/>
          <cell r="S958">
            <v>317214</v>
          </cell>
          <cell r="T958">
            <v>0</v>
          </cell>
          <cell r="U958">
            <v>974</v>
          </cell>
          <cell r="V958">
            <v>974</v>
          </cell>
          <cell r="W958">
            <v>1</v>
          </cell>
          <cell r="X958">
            <v>975</v>
          </cell>
          <cell r="Y958">
            <v>2988</v>
          </cell>
          <cell r="Z958"/>
          <cell r="AA958">
            <v>2988</v>
          </cell>
          <cell r="AB958">
            <v>287</v>
          </cell>
          <cell r="AC958">
            <v>3275</v>
          </cell>
          <cell r="AD958">
            <v>26231</v>
          </cell>
          <cell r="AE958">
            <v>363321</v>
          </cell>
          <cell r="AF958">
            <v>389552</v>
          </cell>
          <cell r="AG958">
            <v>0</v>
          </cell>
          <cell r="AH958">
            <v>389552</v>
          </cell>
          <cell r="AI958">
            <v>0</v>
          </cell>
          <cell r="AJ958">
            <v>662</v>
          </cell>
          <cell r="AK958">
            <v>662</v>
          </cell>
          <cell r="AL958">
            <v>4</v>
          </cell>
          <cell r="AM958">
            <v>666</v>
          </cell>
        </row>
        <row r="959">
          <cell r="I959" t="str">
            <v>RYK</v>
          </cell>
          <cell r="J959">
            <v>165</v>
          </cell>
          <cell r="K959"/>
          <cell r="L959">
            <v>165</v>
          </cell>
          <cell r="M959">
            <v>65</v>
          </cell>
          <cell r="N959">
            <v>230</v>
          </cell>
          <cell r="O959">
            <v>0</v>
          </cell>
          <cell r="P959">
            <v>6504</v>
          </cell>
          <cell r="Q959">
            <v>6504</v>
          </cell>
          <cell r="R959"/>
          <cell r="S959">
            <v>6504</v>
          </cell>
          <cell r="T959">
            <v>0</v>
          </cell>
          <cell r="U959">
            <v>1</v>
          </cell>
          <cell r="V959">
            <v>1</v>
          </cell>
          <cell r="W959">
            <v>0</v>
          </cell>
          <cell r="X959">
            <v>1</v>
          </cell>
          <cell r="Y959">
            <v>144</v>
          </cell>
          <cell r="Z959">
            <v>0</v>
          </cell>
          <cell r="AA959">
            <v>144</v>
          </cell>
          <cell r="AB959">
            <v>48</v>
          </cell>
          <cell r="AC959">
            <v>192</v>
          </cell>
          <cell r="AD959">
            <v>0</v>
          </cell>
          <cell r="AE959">
            <v>4801</v>
          </cell>
          <cell r="AF959">
            <v>4801</v>
          </cell>
          <cell r="AG959">
            <v>0</v>
          </cell>
          <cell r="AH959">
            <v>4801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</row>
        <row r="960">
          <cell r="I960" t="str">
            <v>RAZ</v>
          </cell>
          <cell r="J960">
            <v>0</v>
          </cell>
          <cell r="K960"/>
          <cell r="L960">
            <v>0</v>
          </cell>
          <cell r="M960">
            <v>4</v>
          </cell>
          <cell r="N960">
            <v>4</v>
          </cell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>
            <v>0</v>
          </cell>
          <cell r="Z960"/>
          <cell r="AA960">
            <v>0</v>
          </cell>
          <cell r="AB960">
            <v>2</v>
          </cell>
          <cell r="AC960">
            <v>2</v>
          </cell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</row>
        <row r="961">
          <cell r="I961" t="str">
            <v>SDT</v>
          </cell>
          <cell r="J961">
            <v>0</v>
          </cell>
          <cell r="K961"/>
          <cell r="L961">
            <v>0</v>
          </cell>
          <cell r="M961">
            <v>6</v>
          </cell>
          <cell r="N961">
            <v>6</v>
          </cell>
          <cell r="O961"/>
          <cell r="P961">
            <v>0</v>
          </cell>
          <cell r="Q961">
            <v>0</v>
          </cell>
          <cell r="R961"/>
          <cell r="S961">
            <v>0</v>
          </cell>
          <cell r="T961"/>
          <cell r="U961"/>
          <cell r="V961"/>
          <cell r="W961"/>
          <cell r="X961"/>
          <cell r="Y961">
            <v>16</v>
          </cell>
          <cell r="Z961"/>
          <cell r="AA961">
            <v>16</v>
          </cell>
          <cell r="AB961">
            <v>8</v>
          </cell>
          <cell r="AC961">
            <v>24</v>
          </cell>
          <cell r="AD961"/>
          <cell r="AE961">
            <v>273</v>
          </cell>
          <cell r="AF961">
            <v>273</v>
          </cell>
          <cell r="AG961"/>
          <cell r="AH961">
            <v>273</v>
          </cell>
          <cell r="AI961"/>
          <cell r="AJ961"/>
          <cell r="AK961"/>
          <cell r="AL961"/>
          <cell r="AM961"/>
        </row>
        <row r="962">
          <cell r="I962" t="str">
            <v>SYW</v>
          </cell>
          <cell r="J962">
            <v>0</v>
          </cell>
          <cell r="K962"/>
          <cell r="L962">
            <v>0</v>
          </cell>
          <cell r="M962">
            <v>46</v>
          </cell>
          <cell r="N962">
            <v>46</v>
          </cell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>
            <v>0</v>
          </cell>
          <cell r="Z962"/>
          <cell r="AA962">
            <v>0</v>
          </cell>
          <cell r="AB962">
            <v>10</v>
          </cell>
          <cell r="AC962">
            <v>10</v>
          </cell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</row>
        <row r="963">
          <cell r="I963" t="str">
            <v>SKT</v>
          </cell>
          <cell r="J963">
            <v>5190</v>
          </cell>
          <cell r="K963">
            <v>0</v>
          </cell>
          <cell r="L963">
            <v>5190</v>
          </cell>
          <cell r="M963">
            <v>36</v>
          </cell>
          <cell r="N963">
            <v>5226</v>
          </cell>
          <cell r="O963">
            <v>807904</v>
          </cell>
          <cell r="P963">
            <v>1420</v>
          </cell>
          <cell r="Q963">
            <v>809324</v>
          </cell>
          <cell r="R963"/>
          <cell r="S963">
            <v>809324</v>
          </cell>
          <cell r="T963">
            <v>8834</v>
          </cell>
          <cell r="U963">
            <v>2</v>
          </cell>
          <cell r="V963">
            <v>8836</v>
          </cell>
          <cell r="W963">
            <v>0</v>
          </cell>
          <cell r="X963">
            <v>8836</v>
          </cell>
          <cell r="Y963">
            <v>2970</v>
          </cell>
          <cell r="Z963">
            <v>0</v>
          </cell>
          <cell r="AA963">
            <v>2970</v>
          </cell>
          <cell r="AB963">
            <v>56</v>
          </cell>
          <cell r="AC963">
            <v>3026</v>
          </cell>
          <cell r="AD963">
            <v>364997</v>
          </cell>
          <cell r="AE963">
            <v>16126</v>
          </cell>
          <cell r="AF963">
            <v>381123</v>
          </cell>
          <cell r="AG963">
            <v>0</v>
          </cell>
          <cell r="AH963">
            <v>381123</v>
          </cell>
          <cell r="AI963">
            <v>5674</v>
          </cell>
          <cell r="AJ963">
            <v>10</v>
          </cell>
          <cell r="AK963">
            <v>5684</v>
          </cell>
          <cell r="AL963">
            <v>1</v>
          </cell>
          <cell r="AM963">
            <v>5685</v>
          </cell>
        </row>
        <row r="964">
          <cell r="I964" t="str">
            <v>KDU</v>
          </cell>
          <cell r="J964">
            <v>880</v>
          </cell>
          <cell r="K964"/>
          <cell r="L964">
            <v>880</v>
          </cell>
          <cell r="M964">
            <v>0</v>
          </cell>
          <cell r="N964">
            <v>880</v>
          </cell>
          <cell r="O964"/>
          <cell r="P964">
            <v>113778</v>
          </cell>
          <cell r="Q964">
            <v>113778</v>
          </cell>
          <cell r="R964"/>
          <cell r="S964">
            <v>113778</v>
          </cell>
          <cell r="T964"/>
          <cell r="U964">
            <v>50</v>
          </cell>
          <cell r="V964">
            <v>50</v>
          </cell>
          <cell r="W964">
            <v>0</v>
          </cell>
          <cell r="X964">
            <v>50</v>
          </cell>
          <cell r="Y964">
            <v>1020</v>
          </cell>
          <cell r="Z964"/>
          <cell r="AA964">
            <v>1020</v>
          </cell>
          <cell r="AB964">
            <v>8</v>
          </cell>
          <cell r="AC964">
            <v>1028</v>
          </cell>
          <cell r="AD964"/>
          <cell r="AE964">
            <v>134108</v>
          </cell>
          <cell r="AF964">
            <v>134108</v>
          </cell>
          <cell r="AG964">
            <v>0</v>
          </cell>
          <cell r="AH964">
            <v>134108</v>
          </cell>
          <cell r="AI964"/>
          <cell r="AJ964">
            <v>54</v>
          </cell>
          <cell r="AK964">
            <v>54</v>
          </cell>
          <cell r="AL964">
            <v>1</v>
          </cell>
          <cell r="AM964">
            <v>55</v>
          </cell>
        </row>
        <row r="965">
          <cell r="I965" t="str">
            <v>SUL</v>
          </cell>
          <cell r="J965">
            <v>52</v>
          </cell>
          <cell r="K965"/>
          <cell r="L965">
            <v>52</v>
          </cell>
          <cell r="M965">
            <v>2</v>
          </cell>
          <cell r="N965">
            <v>54</v>
          </cell>
          <cell r="O965"/>
          <cell r="P965">
            <v>1506</v>
          </cell>
          <cell r="Q965">
            <v>1506</v>
          </cell>
          <cell r="R965"/>
          <cell r="S965">
            <v>1506</v>
          </cell>
          <cell r="T965"/>
          <cell r="U965"/>
          <cell r="V965"/>
          <cell r="W965"/>
          <cell r="X965"/>
          <cell r="Y965">
            <v>92</v>
          </cell>
          <cell r="Z965"/>
          <cell r="AA965">
            <v>92</v>
          </cell>
          <cell r="AB965">
            <v>0</v>
          </cell>
          <cell r="AC965">
            <v>92</v>
          </cell>
          <cell r="AD965"/>
          <cell r="AE965">
            <v>2419</v>
          </cell>
          <cell r="AF965">
            <v>2419</v>
          </cell>
          <cell r="AG965"/>
          <cell r="AH965">
            <v>2419</v>
          </cell>
          <cell r="AI965"/>
          <cell r="AJ965"/>
          <cell r="AK965"/>
          <cell r="AL965"/>
          <cell r="AM965"/>
        </row>
        <row r="966">
          <cell r="I966" t="str">
            <v>SKZ</v>
          </cell>
          <cell r="J966">
            <v>990</v>
          </cell>
          <cell r="K966">
            <v>0</v>
          </cell>
          <cell r="L966">
            <v>990</v>
          </cell>
          <cell r="M966">
            <v>366</v>
          </cell>
          <cell r="N966">
            <v>1356</v>
          </cell>
          <cell r="O966">
            <v>0</v>
          </cell>
          <cell r="P966">
            <v>38017</v>
          </cell>
          <cell r="Q966">
            <v>38017</v>
          </cell>
          <cell r="R966"/>
          <cell r="S966">
            <v>38017</v>
          </cell>
          <cell r="T966"/>
          <cell r="U966">
            <v>10</v>
          </cell>
          <cell r="V966">
            <v>10</v>
          </cell>
          <cell r="W966">
            <v>0</v>
          </cell>
          <cell r="X966">
            <v>10</v>
          </cell>
          <cell r="Y966">
            <v>757</v>
          </cell>
          <cell r="Z966">
            <v>0</v>
          </cell>
          <cell r="AA966">
            <v>757</v>
          </cell>
          <cell r="AB966">
            <v>209</v>
          </cell>
          <cell r="AC966">
            <v>966</v>
          </cell>
          <cell r="AD966">
            <v>0</v>
          </cell>
          <cell r="AE966">
            <v>29503</v>
          </cell>
          <cell r="AF966">
            <v>29503</v>
          </cell>
          <cell r="AG966">
            <v>0</v>
          </cell>
          <cell r="AH966">
            <v>29503</v>
          </cell>
          <cell r="AI966"/>
          <cell r="AJ966">
            <v>19</v>
          </cell>
          <cell r="AK966">
            <v>19</v>
          </cell>
          <cell r="AL966">
            <v>0</v>
          </cell>
          <cell r="AM966">
            <v>19</v>
          </cell>
        </row>
        <row r="967">
          <cell r="I967" t="str">
            <v>TUK</v>
          </cell>
          <cell r="J967">
            <v>814</v>
          </cell>
          <cell r="K967"/>
          <cell r="L967">
            <v>814</v>
          </cell>
          <cell r="M967">
            <v>28</v>
          </cell>
          <cell r="N967">
            <v>842</v>
          </cell>
          <cell r="O967">
            <v>13097</v>
          </cell>
          <cell r="P967">
            <v>19402</v>
          </cell>
          <cell r="Q967">
            <v>32499</v>
          </cell>
          <cell r="R967"/>
          <cell r="S967">
            <v>32499</v>
          </cell>
          <cell r="T967">
            <v>2</v>
          </cell>
          <cell r="U967">
            <v>5</v>
          </cell>
          <cell r="V967">
            <v>7</v>
          </cell>
          <cell r="W967">
            <v>0</v>
          </cell>
          <cell r="X967">
            <v>7</v>
          </cell>
          <cell r="Y967">
            <v>652</v>
          </cell>
          <cell r="Z967"/>
          <cell r="AA967">
            <v>652</v>
          </cell>
          <cell r="AB967">
            <v>50</v>
          </cell>
          <cell r="AC967">
            <v>702</v>
          </cell>
          <cell r="AD967">
            <v>6804</v>
          </cell>
          <cell r="AE967">
            <v>19066</v>
          </cell>
          <cell r="AF967">
            <v>25870</v>
          </cell>
          <cell r="AG967">
            <v>0</v>
          </cell>
          <cell r="AH967">
            <v>25870</v>
          </cell>
          <cell r="AI967">
            <v>1</v>
          </cell>
          <cell r="AJ967">
            <v>15</v>
          </cell>
          <cell r="AK967">
            <v>16</v>
          </cell>
          <cell r="AL967">
            <v>0</v>
          </cell>
          <cell r="AM967">
            <v>16</v>
          </cell>
        </row>
        <row r="968">
          <cell r="I968" t="str">
            <v>PZH</v>
          </cell>
          <cell r="J968">
            <v>14</v>
          </cell>
          <cell r="K968"/>
          <cell r="L968">
            <v>14</v>
          </cell>
          <cell r="M968">
            <v>0</v>
          </cell>
          <cell r="N968">
            <v>14</v>
          </cell>
          <cell r="O968"/>
          <cell r="P968">
            <v>323</v>
          </cell>
          <cell r="Q968">
            <v>323</v>
          </cell>
          <cell r="R968">
            <v>0</v>
          </cell>
          <cell r="S968">
            <v>323</v>
          </cell>
          <cell r="T968"/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28</v>
          </cell>
          <cell r="Z968"/>
          <cell r="AA968">
            <v>28</v>
          </cell>
          <cell r="AB968">
            <v>6</v>
          </cell>
          <cell r="AC968">
            <v>34</v>
          </cell>
          <cell r="AD968"/>
          <cell r="AE968">
            <v>735</v>
          </cell>
          <cell r="AF968">
            <v>735</v>
          </cell>
          <cell r="AG968">
            <v>0</v>
          </cell>
          <cell r="AH968">
            <v>735</v>
          </cell>
          <cell r="AI968"/>
          <cell r="AJ968">
            <v>0</v>
          </cell>
          <cell r="AK968">
            <v>0</v>
          </cell>
          <cell r="AL968">
            <v>0</v>
          </cell>
          <cell r="AM968">
            <v>0</v>
          </cell>
        </row>
        <row r="969">
          <cell r="I969" t="str">
            <v>BCD</v>
          </cell>
          <cell r="J969"/>
          <cell r="K969"/>
          <cell r="L969">
            <v>4981</v>
          </cell>
          <cell r="M969">
            <v>0</v>
          </cell>
          <cell r="N969">
            <v>4981</v>
          </cell>
          <cell r="O969"/>
          <cell r="P969">
            <v>1322149</v>
          </cell>
          <cell r="Q969">
            <v>1322149</v>
          </cell>
          <cell r="R969"/>
          <cell r="S969">
            <v>1322149</v>
          </cell>
          <cell r="T969"/>
          <cell r="U969">
            <v>10737</v>
          </cell>
          <cell r="V969">
            <v>10737</v>
          </cell>
          <cell r="W969"/>
          <cell r="X969">
            <v>10737</v>
          </cell>
          <cell r="Y969"/>
          <cell r="Z969"/>
          <cell r="AA969">
            <v>2324</v>
          </cell>
          <cell r="AB969">
            <v>0</v>
          </cell>
          <cell r="AC969">
            <v>2324</v>
          </cell>
          <cell r="AD969"/>
          <cell r="AE969">
            <v>238538</v>
          </cell>
          <cell r="AF969">
            <v>238538</v>
          </cell>
          <cell r="AG969"/>
          <cell r="AH969">
            <v>238538</v>
          </cell>
          <cell r="AI969"/>
          <cell r="AJ969">
            <v>7999</v>
          </cell>
          <cell r="AK969">
            <v>7999</v>
          </cell>
          <cell r="AL969"/>
          <cell r="AM969">
            <v>7999</v>
          </cell>
        </row>
        <row r="970">
          <cell r="I970" t="str">
            <v>BGN</v>
          </cell>
          <cell r="J970"/>
          <cell r="K970"/>
          <cell r="L970">
            <v>34</v>
          </cell>
          <cell r="M970">
            <v>0</v>
          </cell>
          <cell r="N970">
            <v>34</v>
          </cell>
          <cell r="O970"/>
          <cell r="P970">
            <v>48</v>
          </cell>
          <cell r="Q970">
            <v>48</v>
          </cell>
          <cell r="R970"/>
          <cell r="S970">
            <v>48</v>
          </cell>
          <cell r="T970"/>
          <cell r="U970"/>
          <cell r="V970">
            <v>0</v>
          </cell>
          <cell r="W970"/>
          <cell r="X970">
            <v>0</v>
          </cell>
          <cell r="Y970"/>
          <cell r="Z970"/>
          <cell r="AA970">
            <v>0</v>
          </cell>
          <cell r="AB970">
            <v>1</v>
          </cell>
          <cell r="AC970">
            <v>1</v>
          </cell>
          <cell r="AD970"/>
          <cell r="AE970">
            <v>2</v>
          </cell>
          <cell r="AF970">
            <v>2</v>
          </cell>
          <cell r="AG970"/>
          <cell r="AH970">
            <v>2</v>
          </cell>
          <cell r="AI970"/>
          <cell r="AJ970"/>
          <cell r="AK970">
            <v>0</v>
          </cell>
          <cell r="AL970"/>
          <cell r="AM970">
            <v>0</v>
          </cell>
        </row>
        <row r="971">
          <cell r="I971" t="str">
            <v>BAG</v>
          </cell>
          <cell r="J971"/>
          <cell r="K971"/>
          <cell r="L971">
            <v>10</v>
          </cell>
          <cell r="M971">
            <v>0</v>
          </cell>
          <cell r="N971">
            <v>10</v>
          </cell>
          <cell r="O971"/>
          <cell r="P971">
            <v>968</v>
          </cell>
          <cell r="Q971">
            <v>968</v>
          </cell>
          <cell r="R971"/>
          <cell r="S971">
            <v>968</v>
          </cell>
          <cell r="T971"/>
          <cell r="U971">
            <v>8</v>
          </cell>
          <cell r="V971">
            <v>8</v>
          </cell>
          <cell r="W971"/>
          <cell r="X971">
            <v>8</v>
          </cell>
          <cell r="Y971"/>
          <cell r="Z971"/>
          <cell r="AA971">
            <v>0</v>
          </cell>
          <cell r="AB971">
            <v>0</v>
          </cell>
          <cell r="AC971">
            <v>0</v>
          </cell>
          <cell r="AD971"/>
          <cell r="AE971">
            <v>0</v>
          </cell>
          <cell r="AF971">
            <v>0</v>
          </cell>
          <cell r="AG971"/>
          <cell r="AH971">
            <v>0</v>
          </cell>
          <cell r="AI971"/>
          <cell r="AJ971">
            <v>0</v>
          </cell>
          <cell r="AK971">
            <v>0</v>
          </cell>
          <cell r="AL971"/>
          <cell r="AM971">
            <v>0</v>
          </cell>
        </row>
        <row r="972">
          <cell r="I972" t="str">
            <v>BQA</v>
          </cell>
          <cell r="J972"/>
          <cell r="K972"/>
          <cell r="L972"/>
          <cell r="M972">
            <v>0</v>
          </cell>
          <cell r="N972">
            <v>0</v>
          </cell>
          <cell r="O972"/>
          <cell r="P972">
            <v>0</v>
          </cell>
          <cell r="Q972">
            <v>0</v>
          </cell>
          <cell r="R972"/>
          <cell r="S972">
            <v>0</v>
          </cell>
          <cell r="T972"/>
          <cell r="U972"/>
          <cell r="V972"/>
          <cell r="W972"/>
          <cell r="X972"/>
          <cell r="Y972"/>
          <cell r="Z972"/>
          <cell r="AA972"/>
          <cell r="AB972">
            <v>0</v>
          </cell>
          <cell r="AC972">
            <v>0</v>
          </cell>
          <cell r="AD972"/>
          <cell r="AE972">
            <v>0</v>
          </cell>
          <cell r="AF972">
            <v>0</v>
          </cell>
          <cell r="AG972"/>
          <cell r="AH972">
            <v>0</v>
          </cell>
          <cell r="AI972"/>
          <cell r="AJ972"/>
          <cell r="AK972"/>
          <cell r="AL972"/>
          <cell r="AM972"/>
        </row>
        <row r="973">
          <cell r="I973" t="str">
            <v>BSO</v>
          </cell>
          <cell r="J973"/>
          <cell r="K973"/>
          <cell r="L973">
            <v>794</v>
          </cell>
          <cell r="M973">
            <v>0</v>
          </cell>
          <cell r="N973">
            <v>794</v>
          </cell>
          <cell r="O973"/>
          <cell r="P973">
            <v>29919</v>
          </cell>
          <cell r="Q973">
            <v>29919</v>
          </cell>
          <cell r="R973"/>
          <cell r="S973">
            <v>29919</v>
          </cell>
          <cell r="T973"/>
          <cell r="U973">
            <v>546</v>
          </cell>
          <cell r="V973">
            <v>546</v>
          </cell>
          <cell r="W973"/>
          <cell r="X973">
            <v>546</v>
          </cell>
          <cell r="Y973"/>
          <cell r="Z973"/>
          <cell r="AA973">
            <v>313</v>
          </cell>
          <cell r="AB973">
            <v>0</v>
          </cell>
          <cell r="AC973">
            <v>313</v>
          </cell>
          <cell r="AD973"/>
          <cell r="AE973">
            <v>6788</v>
          </cell>
          <cell r="AF973">
            <v>6788</v>
          </cell>
          <cell r="AG973"/>
          <cell r="AH973">
            <v>6788</v>
          </cell>
          <cell r="AI973"/>
          <cell r="AJ973">
            <v>188</v>
          </cell>
          <cell r="AK973">
            <v>188</v>
          </cell>
          <cell r="AL973"/>
          <cell r="AM973">
            <v>188</v>
          </cell>
        </row>
        <row r="974">
          <cell r="I974" t="str">
            <v>TWT</v>
          </cell>
          <cell r="J974"/>
          <cell r="K974"/>
          <cell r="L974">
            <v>432</v>
          </cell>
          <cell r="M974">
            <v>0</v>
          </cell>
          <cell r="N974">
            <v>432</v>
          </cell>
          <cell r="O974"/>
          <cell r="P974">
            <v>106771</v>
          </cell>
          <cell r="Q974">
            <v>106771</v>
          </cell>
          <cell r="R974"/>
          <cell r="S974">
            <v>106771</v>
          </cell>
          <cell r="T974"/>
          <cell r="U974">
            <v>248</v>
          </cell>
          <cell r="V974">
            <v>248</v>
          </cell>
          <cell r="W974"/>
          <cell r="X974">
            <v>248</v>
          </cell>
          <cell r="Y974"/>
          <cell r="Z974"/>
          <cell r="AA974">
            <v>590</v>
          </cell>
          <cell r="AB974">
            <v>0</v>
          </cell>
          <cell r="AC974">
            <v>590</v>
          </cell>
          <cell r="AD974"/>
          <cell r="AE974">
            <v>23285</v>
          </cell>
          <cell r="AF974">
            <v>23285</v>
          </cell>
          <cell r="AG974"/>
          <cell r="AH974">
            <v>23285</v>
          </cell>
          <cell r="AI974"/>
          <cell r="AJ974">
            <v>171</v>
          </cell>
          <cell r="AK974">
            <v>171</v>
          </cell>
          <cell r="AL974"/>
          <cell r="AM974">
            <v>171</v>
          </cell>
        </row>
        <row r="975">
          <cell r="I975" t="str">
            <v>BPR</v>
          </cell>
          <cell r="J975"/>
          <cell r="K975"/>
          <cell r="L975">
            <v>16</v>
          </cell>
          <cell r="M975">
            <v>0</v>
          </cell>
          <cell r="N975">
            <v>16</v>
          </cell>
          <cell r="O975"/>
          <cell r="P975">
            <v>455</v>
          </cell>
          <cell r="Q975">
            <v>455</v>
          </cell>
          <cell r="R975"/>
          <cell r="S975">
            <v>455</v>
          </cell>
          <cell r="T975"/>
          <cell r="U975"/>
          <cell r="V975"/>
          <cell r="W975"/>
          <cell r="X975"/>
          <cell r="Y975"/>
          <cell r="Z975"/>
          <cell r="AA975">
            <v>0</v>
          </cell>
          <cell r="AB975">
            <v>0</v>
          </cell>
          <cell r="AC975">
            <v>0</v>
          </cell>
          <cell r="AD975"/>
          <cell r="AE975">
            <v>0</v>
          </cell>
          <cell r="AF975">
            <v>0</v>
          </cell>
          <cell r="AG975"/>
          <cell r="AH975">
            <v>0</v>
          </cell>
          <cell r="AI975"/>
          <cell r="AJ975"/>
          <cell r="AK975"/>
          <cell r="AL975"/>
          <cell r="AM975"/>
        </row>
        <row r="976">
          <cell r="I976" t="str">
            <v>BXU</v>
          </cell>
          <cell r="J976"/>
          <cell r="K976"/>
          <cell r="L976">
            <v>3540</v>
          </cell>
          <cell r="M976">
            <v>0</v>
          </cell>
          <cell r="N976">
            <v>3540</v>
          </cell>
          <cell r="O976"/>
          <cell r="P976">
            <v>736502</v>
          </cell>
          <cell r="Q976">
            <v>736502</v>
          </cell>
          <cell r="R976"/>
          <cell r="S976">
            <v>736502</v>
          </cell>
          <cell r="T976"/>
          <cell r="U976">
            <v>4288</v>
          </cell>
          <cell r="V976">
            <v>4288</v>
          </cell>
          <cell r="W976"/>
          <cell r="X976">
            <v>4288</v>
          </cell>
          <cell r="Y976"/>
          <cell r="Z976"/>
          <cell r="AA976">
            <v>1485</v>
          </cell>
          <cell r="AB976">
            <v>0</v>
          </cell>
          <cell r="AC976">
            <v>1485</v>
          </cell>
          <cell r="AD976"/>
          <cell r="AE976">
            <v>265068</v>
          </cell>
          <cell r="AF976">
            <v>265068</v>
          </cell>
          <cell r="AG976"/>
          <cell r="AH976">
            <v>265068</v>
          </cell>
          <cell r="AI976"/>
          <cell r="AJ976">
            <v>4215</v>
          </cell>
          <cell r="AK976">
            <v>4215</v>
          </cell>
          <cell r="AL976"/>
          <cell r="AM976">
            <v>4215</v>
          </cell>
        </row>
        <row r="977">
          <cell r="I977" t="str">
            <v>CGY</v>
          </cell>
          <cell r="J977"/>
          <cell r="K977"/>
          <cell r="L977">
            <v>6672</v>
          </cell>
          <cell r="M977">
            <v>0</v>
          </cell>
          <cell r="N977">
            <v>6672</v>
          </cell>
          <cell r="O977"/>
          <cell r="P977">
            <v>1664643</v>
          </cell>
          <cell r="Q977">
            <v>1664643</v>
          </cell>
          <cell r="R977"/>
          <cell r="S977">
            <v>1664643</v>
          </cell>
          <cell r="T977"/>
          <cell r="U977">
            <v>12636</v>
          </cell>
          <cell r="V977">
            <v>12636</v>
          </cell>
          <cell r="W977"/>
          <cell r="X977">
            <v>12636</v>
          </cell>
          <cell r="Y977"/>
          <cell r="Z977"/>
          <cell r="AA977">
            <v>3540</v>
          </cell>
          <cell r="AB977">
            <v>0</v>
          </cell>
          <cell r="AC977">
            <v>3540</v>
          </cell>
          <cell r="AD977"/>
          <cell r="AE977">
            <v>611469</v>
          </cell>
          <cell r="AF977">
            <v>611469</v>
          </cell>
          <cell r="AG977"/>
          <cell r="AH977">
            <v>611469</v>
          </cell>
          <cell r="AI977"/>
          <cell r="AJ977">
            <v>13984</v>
          </cell>
          <cell r="AK977">
            <v>13984</v>
          </cell>
          <cell r="AL977"/>
          <cell r="AM977">
            <v>13984</v>
          </cell>
        </row>
        <row r="978">
          <cell r="I978" t="str">
            <v>CPP</v>
          </cell>
          <cell r="J978"/>
          <cell r="K978"/>
          <cell r="L978">
            <v>0</v>
          </cell>
          <cell r="M978">
            <v>0</v>
          </cell>
          <cell r="N978">
            <v>0</v>
          </cell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>
            <v>0</v>
          </cell>
          <cell r="AB978">
            <v>0</v>
          </cell>
          <cell r="AC978">
            <v>0</v>
          </cell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</row>
        <row r="979">
          <cell r="I979" t="str">
            <v>CYP</v>
          </cell>
          <cell r="J979"/>
          <cell r="K979"/>
          <cell r="L979">
            <v>440</v>
          </cell>
          <cell r="M979">
            <v>0</v>
          </cell>
          <cell r="N979">
            <v>440</v>
          </cell>
          <cell r="O979"/>
          <cell r="P979">
            <v>27540</v>
          </cell>
          <cell r="Q979">
            <v>27540</v>
          </cell>
          <cell r="R979"/>
          <cell r="S979">
            <v>27540</v>
          </cell>
          <cell r="T979"/>
          <cell r="U979">
            <v>7</v>
          </cell>
          <cell r="V979">
            <v>7</v>
          </cell>
          <cell r="W979"/>
          <cell r="X979">
            <v>7</v>
          </cell>
          <cell r="Y979"/>
          <cell r="Z979"/>
          <cell r="AA979">
            <v>64</v>
          </cell>
          <cell r="AB979">
            <v>0</v>
          </cell>
          <cell r="AC979">
            <v>64</v>
          </cell>
          <cell r="AD979"/>
          <cell r="AE979">
            <v>2124</v>
          </cell>
          <cell r="AF979">
            <v>2124</v>
          </cell>
          <cell r="AG979"/>
          <cell r="AH979">
            <v>2124</v>
          </cell>
          <cell r="AI979"/>
          <cell r="AJ979">
            <v>0</v>
          </cell>
          <cell r="AK979">
            <v>0</v>
          </cell>
          <cell r="AL979"/>
          <cell r="AM979">
            <v>0</v>
          </cell>
        </row>
        <row r="980">
          <cell r="I980" t="str">
            <v>CRM</v>
          </cell>
          <cell r="J980"/>
          <cell r="K980"/>
          <cell r="L980">
            <v>206</v>
          </cell>
          <cell r="M980">
            <v>0</v>
          </cell>
          <cell r="N980">
            <v>206</v>
          </cell>
          <cell r="O980"/>
          <cell r="P980">
            <v>15135</v>
          </cell>
          <cell r="Q980">
            <v>15135</v>
          </cell>
          <cell r="R980"/>
          <cell r="S980">
            <v>15135</v>
          </cell>
          <cell r="T980"/>
          <cell r="U980">
            <v>0</v>
          </cell>
          <cell r="V980">
            <v>0</v>
          </cell>
          <cell r="W980"/>
          <cell r="X980">
            <v>0</v>
          </cell>
          <cell r="Y980"/>
          <cell r="Z980"/>
          <cell r="AA980">
            <v>104</v>
          </cell>
          <cell r="AB980">
            <v>0</v>
          </cell>
          <cell r="AC980">
            <v>104</v>
          </cell>
          <cell r="AD980"/>
          <cell r="AE980">
            <v>3874</v>
          </cell>
          <cell r="AF980">
            <v>3874</v>
          </cell>
          <cell r="AG980"/>
          <cell r="AH980">
            <v>3874</v>
          </cell>
          <cell r="AI980"/>
          <cell r="AJ980">
            <v>0</v>
          </cell>
          <cell r="AK980">
            <v>0</v>
          </cell>
          <cell r="AL980"/>
          <cell r="AM980">
            <v>0</v>
          </cell>
        </row>
        <row r="981">
          <cell r="I981" t="str">
            <v>CYZ</v>
          </cell>
          <cell r="J981"/>
          <cell r="K981"/>
          <cell r="L981">
            <v>3014</v>
          </cell>
          <cell r="M981">
            <v>0</v>
          </cell>
          <cell r="N981">
            <v>3014</v>
          </cell>
          <cell r="O981"/>
          <cell r="P981">
            <v>127572</v>
          </cell>
          <cell r="Q981">
            <v>127572</v>
          </cell>
          <cell r="R981"/>
          <cell r="S981">
            <v>127572</v>
          </cell>
          <cell r="T981"/>
          <cell r="U981">
            <v>1253</v>
          </cell>
          <cell r="V981">
            <v>1253</v>
          </cell>
          <cell r="W981"/>
          <cell r="X981">
            <v>1253</v>
          </cell>
          <cell r="Y981"/>
          <cell r="Z981"/>
          <cell r="AA981">
            <v>3075</v>
          </cell>
          <cell r="AB981">
            <v>0</v>
          </cell>
          <cell r="AC981">
            <v>3075</v>
          </cell>
          <cell r="AD981"/>
          <cell r="AE981">
            <v>60001</v>
          </cell>
          <cell r="AF981">
            <v>60001</v>
          </cell>
          <cell r="AG981"/>
          <cell r="AH981">
            <v>60001</v>
          </cell>
          <cell r="AI981"/>
          <cell r="AJ981">
            <v>1075</v>
          </cell>
          <cell r="AK981">
            <v>1075</v>
          </cell>
          <cell r="AL981"/>
          <cell r="AM981">
            <v>1075</v>
          </cell>
        </row>
        <row r="982">
          <cell r="I982" t="str">
            <v>USU</v>
          </cell>
          <cell r="J982"/>
          <cell r="K982"/>
          <cell r="L982">
            <v>3241</v>
          </cell>
          <cell r="M982">
            <v>0</v>
          </cell>
          <cell r="N982">
            <v>3241</v>
          </cell>
          <cell r="O982"/>
          <cell r="P982">
            <v>374644</v>
          </cell>
          <cell r="Q982">
            <v>374644</v>
          </cell>
          <cell r="R982"/>
          <cell r="S982">
            <v>374644</v>
          </cell>
          <cell r="T982"/>
          <cell r="U982">
            <v>3686</v>
          </cell>
          <cell r="V982">
            <v>3686</v>
          </cell>
          <cell r="W982"/>
          <cell r="X982">
            <v>3686</v>
          </cell>
          <cell r="Y982"/>
          <cell r="Z982"/>
          <cell r="AA982">
            <v>854</v>
          </cell>
          <cell r="AB982">
            <v>0</v>
          </cell>
          <cell r="AC982">
            <v>854</v>
          </cell>
          <cell r="AD982"/>
          <cell r="AE982">
            <v>40803</v>
          </cell>
          <cell r="AF982">
            <v>40803</v>
          </cell>
          <cell r="AG982"/>
          <cell r="AH982">
            <v>40803</v>
          </cell>
          <cell r="AI982"/>
          <cell r="AJ982">
            <v>1683</v>
          </cell>
          <cell r="AK982">
            <v>1683</v>
          </cell>
          <cell r="AL982"/>
          <cell r="AM982">
            <v>1683</v>
          </cell>
        </row>
        <row r="983">
          <cell r="I983" t="str">
            <v>CBO</v>
          </cell>
          <cell r="J983"/>
          <cell r="K983"/>
          <cell r="L983">
            <v>1192</v>
          </cell>
          <cell r="M983">
            <v>0</v>
          </cell>
          <cell r="N983">
            <v>1192</v>
          </cell>
          <cell r="O983"/>
          <cell r="P983">
            <v>295801</v>
          </cell>
          <cell r="Q983">
            <v>295801</v>
          </cell>
          <cell r="R983"/>
          <cell r="S983">
            <v>295801</v>
          </cell>
          <cell r="T983"/>
          <cell r="U983">
            <v>1265</v>
          </cell>
          <cell r="V983">
            <v>1265</v>
          </cell>
          <cell r="W983"/>
          <cell r="X983">
            <v>1265</v>
          </cell>
          <cell r="Y983"/>
          <cell r="Z983"/>
          <cell r="AA983">
            <v>766</v>
          </cell>
          <cell r="AB983">
            <v>0</v>
          </cell>
          <cell r="AC983">
            <v>766</v>
          </cell>
          <cell r="AD983"/>
          <cell r="AE983">
            <v>161246</v>
          </cell>
          <cell r="AF983">
            <v>161246</v>
          </cell>
          <cell r="AG983"/>
          <cell r="AH983">
            <v>161246</v>
          </cell>
          <cell r="AI983"/>
          <cell r="AJ983">
            <v>1165</v>
          </cell>
          <cell r="AK983">
            <v>1165</v>
          </cell>
          <cell r="AL983"/>
          <cell r="AM983">
            <v>1165</v>
          </cell>
        </row>
        <row r="984">
          <cell r="I984" t="str">
            <v>CYU</v>
          </cell>
          <cell r="J984"/>
          <cell r="K984"/>
          <cell r="L984">
            <v>50</v>
          </cell>
          <cell r="M984">
            <v>0</v>
          </cell>
          <cell r="N984">
            <v>50</v>
          </cell>
          <cell r="O984"/>
          <cell r="P984">
            <v>0</v>
          </cell>
          <cell r="Q984">
            <v>0</v>
          </cell>
          <cell r="R984"/>
          <cell r="S984">
            <v>0</v>
          </cell>
          <cell r="T984"/>
          <cell r="U984">
            <v>0</v>
          </cell>
          <cell r="V984">
            <v>0</v>
          </cell>
          <cell r="W984"/>
          <cell r="X984">
            <v>0</v>
          </cell>
          <cell r="Y984"/>
          <cell r="Z984"/>
          <cell r="AA984">
            <v>5</v>
          </cell>
          <cell r="AB984">
            <v>0</v>
          </cell>
          <cell r="AC984">
            <v>5</v>
          </cell>
          <cell r="AD984"/>
          <cell r="AE984">
            <v>31</v>
          </cell>
          <cell r="AF984">
            <v>31</v>
          </cell>
          <cell r="AG984"/>
          <cell r="AH984">
            <v>31</v>
          </cell>
          <cell r="AI984"/>
          <cell r="AJ984">
            <v>0</v>
          </cell>
          <cell r="AK984">
            <v>0</v>
          </cell>
          <cell r="AL984"/>
          <cell r="AM984">
            <v>0</v>
          </cell>
        </row>
        <row r="985">
          <cell r="I985" t="str">
            <v>DRP</v>
          </cell>
          <cell r="J985"/>
          <cell r="K985"/>
          <cell r="L985">
            <v>2895</v>
          </cell>
          <cell r="M985">
            <v>0</v>
          </cell>
          <cell r="N985">
            <v>2895</v>
          </cell>
          <cell r="O985"/>
          <cell r="P985">
            <v>526742</v>
          </cell>
          <cell r="Q985">
            <v>526742</v>
          </cell>
          <cell r="R985"/>
          <cell r="S985">
            <v>526742</v>
          </cell>
          <cell r="T985"/>
          <cell r="U985">
            <v>459</v>
          </cell>
          <cell r="V985">
            <v>459</v>
          </cell>
          <cell r="W985"/>
          <cell r="X985">
            <v>459</v>
          </cell>
          <cell r="Y985"/>
          <cell r="Z985"/>
          <cell r="AA985">
            <v>1118</v>
          </cell>
          <cell r="AB985">
            <v>0</v>
          </cell>
          <cell r="AC985">
            <v>1118</v>
          </cell>
          <cell r="AD985"/>
          <cell r="AE985">
            <v>116960</v>
          </cell>
          <cell r="AF985">
            <v>116960</v>
          </cell>
          <cell r="AG985"/>
          <cell r="AH985">
            <v>116960</v>
          </cell>
          <cell r="AI985"/>
          <cell r="AJ985">
            <v>418</v>
          </cell>
          <cell r="AK985">
            <v>418</v>
          </cell>
          <cell r="AL985"/>
          <cell r="AM985">
            <v>418</v>
          </cell>
        </row>
        <row r="986">
          <cell r="I986" t="str">
            <v>DVO</v>
          </cell>
          <cell r="J986"/>
          <cell r="K986"/>
          <cell r="L986">
            <v>9590</v>
          </cell>
          <cell r="M986">
            <v>0</v>
          </cell>
          <cell r="N986">
            <v>9590</v>
          </cell>
          <cell r="O986">
            <v>83321</v>
          </cell>
          <cell r="P986">
            <v>2689261</v>
          </cell>
          <cell r="Q986">
            <v>2772582</v>
          </cell>
          <cell r="R986"/>
          <cell r="S986">
            <v>2772582</v>
          </cell>
          <cell r="T986">
            <v>934</v>
          </cell>
          <cell r="U986">
            <v>34233</v>
          </cell>
          <cell r="V986">
            <v>35167</v>
          </cell>
          <cell r="W986"/>
          <cell r="X986">
            <v>35167</v>
          </cell>
          <cell r="Y986"/>
          <cell r="Z986"/>
          <cell r="AA986">
            <v>3150</v>
          </cell>
          <cell r="AB986">
            <v>0</v>
          </cell>
          <cell r="AC986">
            <v>3150</v>
          </cell>
          <cell r="AD986">
            <v>5572</v>
          </cell>
          <cell r="AE986">
            <v>568332</v>
          </cell>
          <cell r="AF986">
            <v>573904</v>
          </cell>
          <cell r="AG986"/>
          <cell r="AH986">
            <v>573904</v>
          </cell>
          <cell r="AI986">
            <v>459</v>
          </cell>
          <cell r="AJ986">
            <v>30100</v>
          </cell>
          <cell r="AK986">
            <v>30559</v>
          </cell>
          <cell r="AL986"/>
          <cell r="AM986">
            <v>30559</v>
          </cell>
        </row>
        <row r="987">
          <cell r="I987" t="str">
            <v>DPL</v>
          </cell>
          <cell r="J987"/>
          <cell r="K987"/>
          <cell r="L987">
            <v>1012</v>
          </cell>
          <cell r="M987">
            <v>0</v>
          </cell>
          <cell r="N987">
            <v>1012</v>
          </cell>
          <cell r="O987"/>
          <cell r="P987">
            <v>235553</v>
          </cell>
          <cell r="Q987">
            <v>235553</v>
          </cell>
          <cell r="R987"/>
          <cell r="S987">
            <v>235553</v>
          </cell>
          <cell r="T987"/>
          <cell r="U987">
            <v>1835</v>
          </cell>
          <cell r="V987">
            <v>1835</v>
          </cell>
          <cell r="W987"/>
          <cell r="X987">
            <v>1835</v>
          </cell>
          <cell r="Y987"/>
          <cell r="Z987"/>
          <cell r="AA987">
            <v>436</v>
          </cell>
          <cell r="AB987">
            <v>0</v>
          </cell>
          <cell r="AC987">
            <v>436</v>
          </cell>
          <cell r="AD987"/>
          <cell r="AE987">
            <v>70909</v>
          </cell>
          <cell r="AF987">
            <v>70909</v>
          </cell>
          <cell r="AG987"/>
          <cell r="AH987">
            <v>70909</v>
          </cell>
          <cell r="AI987"/>
          <cell r="AJ987">
            <v>1348</v>
          </cell>
          <cell r="AK987">
            <v>1348</v>
          </cell>
          <cell r="AL987"/>
          <cell r="AM987">
            <v>1348</v>
          </cell>
        </row>
        <row r="988">
          <cell r="I988" t="str">
            <v>DGT</v>
          </cell>
          <cell r="J988"/>
          <cell r="K988"/>
          <cell r="L988">
            <v>2422</v>
          </cell>
          <cell r="M988">
            <v>0</v>
          </cell>
          <cell r="N988">
            <v>2422</v>
          </cell>
          <cell r="O988"/>
          <cell r="P988">
            <v>554261</v>
          </cell>
          <cell r="Q988">
            <v>554261</v>
          </cell>
          <cell r="R988"/>
          <cell r="S988">
            <v>554261</v>
          </cell>
          <cell r="T988"/>
          <cell r="U988">
            <v>2530</v>
          </cell>
          <cell r="V988">
            <v>2530</v>
          </cell>
          <cell r="W988"/>
          <cell r="X988">
            <v>2530</v>
          </cell>
          <cell r="Y988"/>
          <cell r="Z988"/>
          <cell r="AA988">
            <v>902</v>
          </cell>
          <cell r="AB988">
            <v>0</v>
          </cell>
          <cell r="AC988">
            <v>902</v>
          </cell>
          <cell r="AD988"/>
          <cell r="AE988">
            <v>119900</v>
          </cell>
          <cell r="AF988">
            <v>119900</v>
          </cell>
          <cell r="AG988"/>
          <cell r="AH988">
            <v>119900</v>
          </cell>
          <cell r="AI988"/>
          <cell r="AJ988">
            <v>2750</v>
          </cell>
          <cell r="AK988">
            <v>2750</v>
          </cell>
          <cell r="AL988"/>
          <cell r="AM988">
            <v>2750</v>
          </cell>
        </row>
        <row r="989">
          <cell r="I989" t="str">
            <v>MRQ</v>
          </cell>
          <cell r="J989"/>
          <cell r="K989"/>
          <cell r="L989">
            <v>0</v>
          </cell>
          <cell r="M989">
            <v>0</v>
          </cell>
          <cell r="N989">
            <v>0</v>
          </cell>
          <cell r="O989"/>
          <cell r="P989">
            <v>0</v>
          </cell>
          <cell r="Q989">
            <v>0</v>
          </cell>
          <cell r="R989"/>
          <cell r="S989">
            <v>0</v>
          </cell>
          <cell r="T989"/>
          <cell r="U989">
            <v>0</v>
          </cell>
          <cell r="V989">
            <v>0</v>
          </cell>
          <cell r="W989"/>
          <cell r="X989">
            <v>0</v>
          </cell>
          <cell r="Y989"/>
          <cell r="Z989"/>
          <cell r="AA989">
            <v>6</v>
          </cell>
          <cell r="AB989">
            <v>0</v>
          </cell>
          <cell r="AC989">
            <v>6</v>
          </cell>
          <cell r="AD989"/>
          <cell r="AE989">
            <v>525</v>
          </cell>
          <cell r="AF989">
            <v>525</v>
          </cell>
          <cell r="AG989"/>
          <cell r="AH989">
            <v>525</v>
          </cell>
          <cell r="AI989"/>
          <cell r="AJ989">
            <v>0</v>
          </cell>
          <cell r="AK989">
            <v>0</v>
          </cell>
          <cell r="AL989"/>
          <cell r="AM989">
            <v>0</v>
          </cell>
        </row>
        <row r="990">
          <cell r="I990" t="str">
            <v>GES</v>
          </cell>
          <cell r="J990"/>
          <cell r="K990"/>
          <cell r="L990">
            <v>2128</v>
          </cell>
          <cell r="M990">
            <v>0</v>
          </cell>
          <cell r="N990">
            <v>2128</v>
          </cell>
          <cell r="O990"/>
          <cell r="P990">
            <v>768749</v>
          </cell>
          <cell r="Q990">
            <v>768749</v>
          </cell>
          <cell r="R990"/>
          <cell r="S990">
            <v>768749</v>
          </cell>
          <cell r="T990"/>
          <cell r="U990">
            <v>21063</v>
          </cell>
          <cell r="V990">
            <v>21063</v>
          </cell>
          <cell r="W990"/>
          <cell r="X990">
            <v>21063</v>
          </cell>
          <cell r="Y990"/>
          <cell r="Z990"/>
          <cell r="AA990">
            <v>1105</v>
          </cell>
          <cell r="AB990">
            <v>0</v>
          </cell>
          <cell r="AC990">
            <v>1105</v>
          </cell>
          <cell r="AD990"/>
          <cell r="AE990">
            <v>176421</v>
          </cell>
          <cell r="AF990">
            <v>176421</v>
          </cell>
          <cell r="AG990"/>
          <cell r="AH990">
            <v>176421</v>
          </cell>
          <cell r="AI990"/>
          <cell r="AJ990">
            <v>17436</v>
          </cell>
          <cell r="AK990">
            <v>17436</v>
          </cell>
          <cell r="AL990"/>
          <cell r="AM990">
            <v>17436</v>
          </cell>
        </row>
        <row r="991">
          <cell r="I991" t="str">
            <v>SAA</v>
          </cell>
          <cell r="J991"/>
          <cell r="K991"/>
          <cell r="L991">
            <v>0</v>
          </cell>
          <cell r="M991">
            <v>0</v>
          </cell>
          <cell r="N991">
            <v>0</v>
          </cell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>
            <v>0</v>
          </cell>
          <cell r="AB991">
            <v>0</v>
          </cell>
          <cell r="AC991">
            <v>0</v>
          </cell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</row>
        <row r="992">
          <cell r="I992" t="str">
            <v>ILO</v>
          </cell>
          <cell r="J992"/>
          <cell r="K992"/>
          <cell r="L992">
            <v>7187</v>
          </cell>
          <cell r="M992">
            <v>0</v>
          </cell>
          <cell r="N992">
            <v>7187</v>
          </cell>
          <cell r="O992">
            <v>0</v>
          </cell>
          <cell r="P992">
            <v>1707901</v>
          </cell>
          <cell r="Q992">
            <v>1707901</v>
          </cell>
          <cell r="R992"/>
          <cell r="S992">
            <v>1707901</v>
          </cell>
          <cell r="T992">
            <v>0</v>
          </cell>
          <cell r="U992">
            <v>4243</v>
          </cell>
          <cell r="V992">
            <v>4243</v>
          </cell>
          <cell r="W992"/>
          <cell r="X992">
            <v>4243</v>
          </cell>
          <cell r="Y992"/>
          <cell r="Z992"/>
          <cell r="AA992">
            <v>1582</v>
          </cell>
          <cell r="AB992">
            <v>0</v>
          </cell>
          <cell r="AC992">
            <v>1582</v>
          </cell>
          <cell r="AD992">
            <v>0</v>
          </cell>
          <cell r="AE992">
            <v>341950</v>
          </cell>
          <cell r="AF992">
            <v>341950</v>
          </cell>
          <cell r="AG992"/>
          <cell r="AH992">
            <v>341950</v>
          </cell>
          <cell r="AI992">
            <v>0</v>
          </cell>
          <cell r="AJ992">
            <v>4882</v>
          </cell>
          <cell r="AK992">
            <v>4882</v>
          </cell>
          <cell r="AL992"/>
          <cell r="AM992">
            <v>4882</v>
          </cell>
        </row>
        <row r="993">
          <cell r="I993" t="str">
            <v>ITB</v>
          </cell>
          <cell r="J993"/>
          <cell r="K993"/>
          <cell r="L993"/>
          <cell r="M993"/>
          <cell r="N993"/>
          <cell r="O993"/>
          <cell r="P993">
            <v>0</v>
          </cell>
          <cell r="Q993">
            <v>0</v>
          </cell>
          <cell r="R993"/>
          <cell r="S993">
            <v>0</v>
          </cell>
          <cell r="T993"/>
          <cell r="U993">
            <v>0</v>
          </cell>
          <cell r="V993">
            <v>0</v>
          </cell>
          <cell r="W993"/>
          <cell r="X993">
            <v>0</v>
          </cell>
          <cell r="Y993"/>
          <cell r="Z993"/>
          <cell r="AA993">
            <v>0</v>
          </cell>
          <cell r="AB993">
            <v>0</v>
          </cell>
          <cell r="AC993">
            <v>0</v>
          </cell>
          <cell r="AD993"/>
          <cell r="AE993">
            <v>0</v>
          </cell>
          <cell r="AF993">
            <v>0</v>
          </cell>
          <cell r="AG993"/>
          <cell r="AH993">
            <v>0</v>
          </cell>
          <cell r="AI993"/>
          <cell r="AJ993">
            <v>0</v>
          </cell>
          <cell r="AK993">
            <v>0</v>
          </cell>
          <cell r="AL993"/>
          <cell r="AM993">
            <v>0</v>
          </cell>
        </row>
        <row r="994">
          <cell r="I994" t="str">
            <v>JOL</v>
          </cell>
          <cell r="J994"/>
          <cell r="K994"/>
          <cell r="L994">
            <v>105</v>
          </cell>
          <cell r="M994">
            <v>0</v>
          </cell>
          <cell r="N994">
            <v>105</v>
          </cell>
          <cell r="O994"/>
          <cell r="P994">
            <v>2484</v>
          </cell>
          <cell r="Q994">
            <v>2484</v>
          </cell>
          <cell r="R994"/>
          <cell r="S994">
            <v>2484</v>
          </cell>
          <cell r="T994"/>
          <cell r="U994">
            <v>0</v>
          </cell>
          <cell r="V994">
            <v>0</v>
          </cell>
          <cell r="W994"/>
          <cell r="X994">
            <v>0</v>
          </cell>
          <cell r="Y994"/>
          <cell r="Z994"/>
          <cell r="AA994">
            <v>0</v>
          </cell>
          <cell r="AB994">
            <v>0</v>
          </cell>
          <cell r="AC994">
            <v>0</v>
          </cell>
          <cell r="AD994"/>
          <cell r="AE994">
            <v>0</v>
          </cell>
          <cell r="AF994">
            <v>0</v>
          </cell>
          <cell r="AG994"/>
          <cell r="AH994">
            <v>0</v>
          </cell>
          <cell r="AI994"/>
          <cell r="AJ994">
            <v>0</v>
          </cell>
          <cell r="AK994">
            <v>0</v>
          </cell>
          <cell r="AL994"/>
          <cell r="AM994">
            <v>0</v>
          </cell>
        </row>
        <row r="995">
          <cell r="I995" t="str">
            <v>KLO</v>
          </cell>
          <cell r="J995"/>
          <cell r="K995"/>
          <cell r="L995">
            <v>2248</v>
          </cell>
          <cell r="M995">
            <v>0</v>
          </cell>
          <cell r="N995">
            <v>2248</v>
          </cell>
          <cell r="O995">
            <v>98239</v>
          </cell>
          <cell r="P995">
            <v>530564</v>
          </cell>
          <cell r="Q995">
            <v>628803</v>
          </cell>
          <cell r="R995"/>
          <cell r="S995">
            <v>628803</v>
          </cell>
          <cell r="T995">
            <v>0</v>
          </cell>
          <cell r="U995">
            <v>1099</v>
          </cell>
          <cell r="V995">
            <v>1099</v>
          </cell>
          <cell r="W995"/>
          <cell r="X995">
            <v>1099</v>
          </cell>
          <cell r="Y995"/>
          <cell r="Z995"/>
          <cell r="AA995">
            <v>625</v>
          </cell>
          <cell r="AB995">
            <v>0</v>
          </cell>
          <cell r="AC995">
            <v>625</v>
          </cell>
          <cell r="AD995">
            <v>0</v>
          </cell>
          <cell r="AE995">
            <v>95058</v>
          </cell>
          <cell r="AF995">
            <v>95058</v>
          </cell>
          <cell r="AG995"/>
          <cell r="AH995">
            <v>95058</v>
          </cell>
          <cell r="AI995">
            <v>0</v>
          </cell>
          <cell r="AJ995">
            <v>805</v>
          </cell>
          <cell r="AK995">
            <v>805</v>
          </cell>
          <cell r="AL995"/>
          <cell r="AM995">
            <v>805</v>
          </cell>
        </row>
        <row r="996">
          <cell r="I996" t="str">
            <v>LAO</v>
          </cell>
          <cell r="J996"/>
          <cell r="K996"/>
          <cell r="L996">
            <v>553</v>
          </cell>
          <cell r="M996">
            <v>0</v>
          </cell>
          <cell r="N996">
            <v>553</v>
          </cell>
          <cell r="O996">
            <v>0</v>
          </cell>
          <cell r="P996">
            <v>78229</v>
          </cell>
          <cell r="Q996">
            <v>78229</v>
          </cell>
          <cell r="R996"/>
          <cell r="S996">
            <v>78229</v>
          </cell>
          <cell r="T996">
            <v>0</v>
          </cell>
          <cell r="U996">
            <v>2035</v>
          </cell>
          <cell r="V996">
            <v>2035</v>
          </cell>
          <cell r="W996"/>
          <cell r="X996">
            <v>2035</v>
          </cell>
          <cell r="Y996"/>
          <cell r="Z996"/>
          <cell r="AA996">
            <v>1425</v>
          </cell>
          <cell r="AB996">
            <v>0</v>
          </cell>
          <cell r="AC996">
            <v>1425</v>
          </cell>
          <cell r="AD996">
            <v>297</v>
          </cell>
          <cell r="AE996">
            <v>6010</v>
          </cell>
          <cell r="AF996">
            <v>6307</v>
          </cell>
          <cell r="AG996"/>
          <cell r="AH996">
            <v>6307</v>
          </cell>
          <cell r="AI996">
            <v>37</v>
          </cell>
          <cell r="AJ996">
            <v>157</v>
          </cell>
          <cell r="AK996">
            <v>194</v>
          </cell>
          <cell r="AL996"/>
          <cell r="AM996">
            <v>194</v>
          </cell>
        </row>
        <row r="997">
          <cell r="I997" t="str">
            <v>CEB</v>
          </cell>
          <cell r="J997">
            <v>54997</v>
          </cell>
          <cell r="K997"/>
          <cell r="L997">
            <v>54997</v>
          </cell>
          <cell r="M997">
            <v>16698</v>
          </cell>
          <cell r="N997">
            <v>71695</v>
          </cell>
          <cell r="O997">
            <v>689787</v>
          </cell>
          <cell r="P997">
            <v>4870471</v>
          </cell>
          <cell r="Q997">
            <v>5560258</v>
          </cell>
          <cell r="R997"/>
          <cell r="S997">
            <v>5560258</v>
          </cell>
          <cell r="T997">
            <v>24497</v>
          </cell>
          <cell r="U997">
            <v>32098</v>
          </cell>
          <cell r="V997">
            <v>56595</v>
          </cell>
          <cell r="W997"/>
          <cell r="X997">
            <v>56595</v>
          </cell>
          <cell r="Y997">
            <v>17797</v>
          </cell>
          <cell r="Z997"/>
          <cell r="AA997">
            <v>17797</v>
          </cell>
          <cell r="AB997">
            <v>13746</v>
          </cell>
          <cell r="AC997">
            <v>31543</v>
          </cell>
          <cell r="AD997">
            <v>167571</v>
          </cell>
          <cell r="AE997">
            <v>1163960</v>
          </cell>
          <cell r="AF997">
            <v>1331531</v>
          </cell>
          <cell r="AG997"/>
          <cell r="AH997">
            <v>1331531</v>
          </cell>
          <cell r="AI997">
            <v>24632</v>
          </cell>
          <cell r="AJ997">
            <v>30425</v>
          </cell>
          <cell r="AK997">
            <v>55057</v>
          </cell>
          <cell r="AL997"/>
          <cell r="AM997">
            <v>55057</v>
          </cell>
        </row>
        <row r="998">
          <cell r="I998" t="str">
            <v>LGP</v>
          </cell>
          <cell r="J998"/>
          <cell r="K998"/>
          <cell r="L998">
            <v>0</v>
          </cell>
          <cell r="M998">
            <v>0</v>
          </cell>
          <cell r="N998">
            <v>0</v>
          </cell>
          <cell r="O998"/>
          <cell r="P998">
            <v>0</v>
          </cell>
          <cell r="Q998">
            <v>0</v>
          </cell>
          <cell r="R998"/>
          <cell r="S998">
            <v>0</v>
          </cell>
          <cell r="T998"/>
          <cell r="U998">
            <v>0</v>
          </cell>
          <cell r="V998">
            <v>0</v>
          </cell>
          <cell r="W998"/>
          <cell r="X998">
            <v>0</v>
          </cell>
          <cell r="Y998"/>
          <cell r="Z998"/>
          <cell r="AA998">
            <v>1118</v>
          </cell>
          <cell r="AB998">
            <v>0</v>
          </cell>
          <cell r="AC998">
            <v>1118</v>
          </cell>
          <cell r="AD998"/>
          <cell r="AE998">
            <v>116960</v>
          </cell>
          <cell r="AF998">
            <v>116960</v>
          </cell>
          <cell r="AG998"/>
          <cell r="AH998">
            <v>116960</v>
          </cell>
          <cell r="AI998"/>
          <cell r="AJ998">
            <v>418</v>
          </cell>
          <cell r="AK998">
            <v>418</v>
          </cell>
          <cell r="AL998"/>
          <cell r="AM998">
            <v>418</v>
          </cell>
        </row>
        <row r="999">
          <cell r="I999" t="str">
            <v>LBX</v>
          </cell>
          <cell r="J999"/>
          <cell r="K999"/>
          <cell r="L999">
            <v>0</v>
          </cell>
          <cell r="M999">
            <v>0</v>
          </cell>
          <cell r="N999">
            <v>0</v>
          </cell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>
            <v>0</v>
          </cell>
          <cell r="AB999">
            <v>0</v>
          </cell>
          <cell r="AC999">
            <v>0</v>
          </cell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</row>
        <row r="1000">
          <cell r="I1000" t="str">
            <v>MPH</v>
          </cell>
          <cell r="J1000"/>
          <cell r="K1000"/>
          <cell r="L1000">
            <v>9250</v>
          </cell>
          <cell r="M1000">
            <v>0</v>
          </cell>
          <cell r="N1000">
            <v>9250</v>
          </cell>
          <cell r="O1000"/>
          <cell r="P1000">
            <v>2308195</v>
          </cell>
          <cell r="Q1000">
            <v>2308195</v>
          </cell>
          <cell r="R1000"/>
          <cell r="S1000">
            <v>2308195</v>
          </cell>
          <cell r="T1000"/>
          <cell r="U1000">
            <v>11037</v>
          </cell>
          <cell r="V1000">
            <v>11037</v>
          </cell>
          <cell r="W1000"/>
          <cell r="X1000">
            <v>11037</v>
          </cell>
          <cell r="Y1000"/>
          <cell r="Z1000"/>
          <cell r="AA1000">
            <v>2619</v>
          </cell>
          <cell r="AB1000">
            <v>0</v>
          </cell>
          <cell r="AC1000">
            <v>2619</v>
          </cell>
          <cell r="AD1000"/>
          <cell r="AE1000">
            <v>598052</v>
          </cell>
          <cell r="AF1000">
            <v>598052</v>
          </cell>
          <cell r="AG1000"/>
          <cell r="AH1000">
            <v>598052</v>
          </cell>
          <cell r="AI1000"/>
          <cell r="AJ1000">
            <v>5375</v>
          </cell>
          <cell r="AK1000">
            <v>5375</v>
          </cell>
          <cell r="AL1000"/>
          <cell r="AM1000">
            <v>5375</v>
          </cell>
        </row>
        <row r="1001">
          <cell r="I1001" t="str">
            <v>CGM</v>
          </cell>
          <cell r="J1001"/>
          <cell r="K1001"/>
          <cell r="L1001">
            <v>318</v>
          </cell>
          <cell r="M1001">
            <v>0</v>
          </cell>
          <cell r="N1001">
            <v>318</v>
          </cell>
          <cell r="O1001"/>
          <cell r="P1001">
            <v>29331</v>
          </cell>
          <cell r="Q1001">
            <v>29331</v>
          </cell>
          <cell r="R1001"/>
          <cell r="S1001">
            <v>29331</v>
          </cell>
          <cell r="T1001"/>
          <cell r="U1001">
            <v>11</v>
          </cell>
          <cell r="V1001">
            <v>11</v>
          </cell>
          <cell r="W1001"/>
          <cell r="X1001">
            <v>11</v>
          </cell>
          <cell r="Y1001"/>
          <cell r="Z1001"/>
          <cell r="AA1001">
            <v>29</v>
          </cell>
          <cell r="AB1001">
            <v>0</v>
          </cell>
          <cell r="AC1001">
            <v>29</v>
          </cell>
          <cell r="AD1001"/>
          <cell r="AE1001">
            <v>1934</v>
          </cell>
          <cell r="AF1001">
            <v>1934</v>
          </cell>
          <cell r="AG1001"/>
          <cell r="AH1001">
            <v>1934</v>
          </cell>
          <cell r="AI1001"/>
          <cell r="AJ1001">
            <v>0</v>
          </cell>
          <cell r="AK1001">
            <v>0</v>
          </cell>
          <cell r="AL1001"/>
          <cell r="AM1001">
            <v>0</v>
          </cell>
        </row>
        <row r="1002">
          <cell r="I1002" t="str">
            <v>MBO</v>
          </cell>
          <cell r="J1002"/>
          <cell r="K1002"/>
          <cell r="L1002">
            <v>0</v>
          </cell>
          <cell r="M1002">
            <v>0</v>
          </cell>
          <cell r="N1002">
            <v>0</v>
          </cell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>
            <v>0</v>
          </cell>
          <cell r="AB1002">
            <v>0</v>
          </cell>
          <cell r="AC1002">
            <v>0</v>
          </cell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</row>
        <row r="1003">
          <cell r="I1003" t="str">
            <v>CRK</v>
          </cell>
          <cell r="J1003">
            <v>5664</v>
          </cell>
          <cell r="K1003">
            <v>4058</v>
          </cell>
          <cell r="L1003">
            <v>9722</v>
          </cell>
          <cell r="M1003">
            <v>6790</v>
          </cell>
          <cell r="N1003">
            <v>16512</v>
          </cell>
          <cell r="O1003">
            <v>628578</v>
          </cell>
          <cell r="P1003">
            <v>140248</v>
          </cell>
          <cell r="Q1003">
            <v>768826</v>
          </cell>
          <cell r="R1003"/>
          <cell r="S1003">
            <v>768826</v>
          </cell>
          <cell r="T1003">
            <v>45517</v>
          </cell>
          <cell r="U1003">
            <v>3829</v>
          </cell>
          <cell r="V1003">
            <v>49346</v>
          </cell>
          <cell r="W1003">
            <v>0</v>
          </cell>
          <cell r="X1003">
            <v>49346</v>
          </cell>
          <cell r="Y1003">
            <v>2427</v>
          </cell>
          <cell r="Z1003">
            <v>4267</v>
          </cell>
          <cell r="AA1003">
            <v>6694</v>
          </cell>
          <cell r="AB1003">
            <v>5249</v>
          </cell>
          <cell r="AC1003">
            <v>11943</v>
          </cell>
          <cell r="AD1003">
            <v>174089</v>
          </cell>
          <cell r="AE1003">
            <v>18453</v>
          </cell>
          <cell r="AF1003">
            <v>192542</v>
          </cell>
          <cell r="AG1003"/>
          <cell r="AH1003">
            <v>192542</v>
          </cell>
          <cell r="AI1003">
            <v>29647</v>
          </cell>
          <cell r="AJ1003">
            <v>7000</v>
          </cell>
          <cell r="AK1003">
            <v>36647</v>
          </cell>
          <cell r="AL1003">
            <v>0</v>
          </cell>
          <cell r="AM1003">
            <v>36647</v>
          </cell>
        </row>
        <row r="1004">
          <cell r="I1004" t="str">
            <v>MNL</v>
          </cell>
          <cell r="J1004">
            <v>198462</v>
          </cell>
          <cell r="K1004">
            <v>11677</v>
          </cell>
          <cell r="L1004">
            <v>210139</v>
          </cell>
          <cell r="M1004">
            <v>36585</v>
          </cell>
          <cell r="N1004">
            <v>246724</v>
          </cell>
          <cell r="O1004">
            <v>10400083</v>
          </cell>
          <cell r="P1004">
            <v>20512079</v>
          </cell>
          <cell r="Q1004">
            <v>30912162</v>
          </cell>
          <cell r="R1004"/>
          <cell r="S1004">
            <v>30912162</v>
          </cell>
          <cell r="T1004">
            <v>402732</v>
          </cell>
          <cell r="U1004">
            <v>180576</v>
          </cell>
          <cell r="V1004">
            <v>583308</v>
          </cell>
          <cell r="W1004"/>
          <cell r="X1004">
            <v>583308</v>
          </cell>
          <cell r="Y1004">
            <v>71922</v>
          </cell>
          <cell r="Z1004">
            <v>11169</v>
          </cell>
          <cell r="AA1004">
            <v>83091</v>
          </cell>
          <cell r="AB1004">
            <v>38004</v>
          </cell>
          <cell r="AC1004">
            <v>121095</v>
          </cell>
          <cell r="AD1004">
            <v>2254518</v>
          </cell>
          <cell r="AE1004">
            <v>5562029</v>
          </cell>
          <cell r="AF1004">
            <v>7816547</v>
          </cell>
          <cell r="AG1004"/>
          <cell r="AH1004">
            <v>7816547</v>
          </cell>
          <cell r="AI1004">
            <v>424577</v>
          </cell>
          <cell r="AJ1004">
            <v>163794</v>
          </cell>
          <cell r="AK1004">
            <v>588371</v>
          </cell>
          <cell r="AL1004"/>
          <cell r="AM1004">
            <v>588371</v>
          </cell>
        </row>
        <row r="1005">
          <cell r="I1005" t="str">
            <v>MBT</v>
          </cell>
          <cell r="J1005"/>
          <cell r="K1005"/>
          <cell r="L1005">
            <v>407</v>
          </cell>
          <cell r="M1005">
            <v>0</v>
          </cell>
          <cell r="N1005">
            <v>407</v>
          </cell>
          <cell r="O1005"/>
          <cell r="P1005">
            <v>51339</v>
          </cell>
          <cell r="Q1005">
            <v>51339</v>
          </cell>
          <cell r="R1005"/>
          <cell r="S1005">
            <v>51339</v>
          </cell>
          <cell r="T1005"/>
          <cell r="U1005">
            <v>0</v>
          </cell>
          <cell r="V1005">
            <v>0</v>
          </cell>
          <cell r="W1005"/>
          <cell r="X1005">
            <v>0</v>
          </cell>
          <cell r="Y1005"/>
          <cell r="Z1005"/>
          <cell r="AA1005">
            <v>205</v>
          </cell>
          <cell r="AB1005">
            <v>0</v>
          </cell>
          <cell r="AC1005">
            <v>205</v>
          </cell>
          <cell r="AD1005"/>
          <cell r="AE1005">
            <v>18040</v>
          </cell>
          <cell r="AF1005">
            <v>18040</v>
          </cell>
          <cell r="AG1005"/>
          <cell r="AH1005">
            <v>18040</v>
          </cell>
          <cell r="AI1005"/>
          <cell r="AJ1005">
            <v>0</v>
          </cell>
          <cell r="AK1005">
            <v>0</v>
          </cell>
          <cell r="AL1005"/>
          <cell r="AM1005">
            <v>0</v>
          </cell>
        </row>
        <row r="1006">
          <cell r="I1006" t="str">
            <v>WNP</v>
          </cell>
          <cell r="J1006"/>
          <cell r="K1006"/>
          <cell r="L1006">
            <v>634</v>
          </cell>
          <cell r="M1006">
            <v>0</v>
          </cell>
          <cell r="N1006">
            <v>634</v>
          </cell>
          <cell r="O1006"/>
          <cell r="P1006">
            <v>71487</v>
          </cell>
          <cell r="Q1006">
            <v>71487</v>
          </cell>
          <cell r="R1006"/>
          <cell r="S1006">
            <v>71487</v>
          </cell>
          <cell r="T1006"/>
          <cell r="U1006">
            <v>33</v>
          </cell>
          <cell r="V1006">
            <v>33</v>
          </cell>
          <cell r="W1006"/>
          <cell r="X1006">
            <v>33</v>
          </cell>
          <cell r="Y1006"/>
          <cell r="Z1006"/>
          <cell r="AA1006">
            <v>168</v>
          </cell>
          <cell r="AB1006">
            <v>0</v>
          </cell>
          <cell r="AC1006">
            <v>168</v>
          </cell>
          <cell r="AD1006"/>
          <cell r="AE1006">
            <v>8125</v>
          </cell>
          <cell r="AF1006">
            <v>8125</v>
          </cell>
          <cell r="AG1006"/>
          <cell r="AH1006">
            <v>8125</v>
          </cell>
          <cell r="AI1006"/>
          <cell r="AJ1006">
            <v>9</v>
          </cell>
          <cell r="AK1006">
            <v>9</v>
          </cell>
          <cell r="AL1006"/>
          <cell r="AM1006">
            <v>9</v>
          </cell>
        </row>
        <row r="1007">
          <cell r="I1007" t="str">
            <v>SFS</v>
          </cell>
          <cell r="J1007">
            <v>1517</v>
          </cell>
          <cell r="K1007">
            <v>0</v>
          </cell>
          <cell r="L1007">
            <v>1517</v>
          </cell>
          <cell r="M1007">
            <v>43721</v>
          </cell>
          <cell r="N1007">
            <v>45238</v>
          </cell>
          <cell r="O1007">
            <v>12048</v>
          </cell>
          <cell r="P1007">
            <v>990</v>
          </cell>
          <cell r="Q1007">
            <v>13038</v>
          </cell>
          <cell r="R1007">
            <v>0</v>
          </cell>
          <cell r="S1007">
            <v>13038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1267</v>
          </cell>
          <cell r="Z1007">
            <v>0</v>
          </cell>
          <cell r="AA1007">
            <v>1267</v>
          </cell>
          <cell r="AB1007">
            <v>20860</v>
          </cell>
          <cell r="AC1007">
            <v>22127</v>
          </cell>
          <cell r="AD1007">
            <v>14575</v>
          </cell>
          <cell r="AE1007">
            <v>423</v>
          </cell>
          <cell r="AF1007">
            <v>14998</v>
          </cell>
          <cell r="AG1007">
            <v>0</v>
          </cell>
          <cell r="AH1007">
            <v>14998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</row>
        <row r="1008">
          <cell r="I1008" t="str">
            <v>OMC</v>
          </cell>
          <cell r="J1008"/>
          <cell r="K1008"/>
          <cell r="L1008">
            <v>0</v>
          </cell>
          <cell r="M1008">
            <v>0</v>
          </cell>
          <cell r="N1008">
            <v>0</v>
          </cell>
          <cell r="O1008"/>
          <cell r="P1008">
            <v>0</v>
          </cell>
          <cell r="Q1008">
            <v>0</v>
          </cell>
          <cell r="R1008"/>
          <cell r="S1008">
            <v>0</v>
          </cell>
          <cell r="T1008"/>
          <cell r="U1008">
            <v>0</v>
          </cell>
          <cell r="V1008">
            <v>0</v>
          </cell>
          <cell r="W1008"/>
          <cell r="X1008">
            <v>0</v>
          </cell>
          <cell r="Y1008"/>
          <cell r="Z1008"/>
          <cell r="AA1008">
            <v>0</v>
          </cell>
          <cell r="AB1008">
            <v>0</v>
          </cell>
          <cell r="AC1008">
            <v>0</v>
          </cell>
          <cell r="AD1008"/>
          <cell r="AE1008">
            <v>0</v>
          </cell>
          <cell r="AF1008">
            <v>0</v>
          </cell>
          <cell r="AG1008"/>
          <cell r="AH1008">
            <v>0</v>
          </cell>
          <cell r="AI1008"/>
          <cell r="AJ1008">
            <v>0</v>
          </cell>
          <cell r="AK1008">
            <v>0</v>
          </cell>
          <cell r="AL1008"/>
          <cell r="AM1008">
            <v>0</v>
          </cell>
        </row>
        <row r="1009">
          <cell r="I1009" t="str">
            <v>OZC</v>
          </cell>
          <cell r="J1009"/>
          <cell r="K1009"/>
          <cell r="L1009">
            <v>1304</v>
          </cell>
          <cell r="M1009">
            <v>0</v>
          </cell>
          <cell r="N1009">
            <v>1304</v>
          </cell>
          <cell r="O1009"/>
          <cell r="P1009">
            <v>251333</v>
          </cell>
          <cell r="Q1009">
            <v>251333</v>
          </cell>
          <cell r="R1009"/>
          <cell r="S1009">
            <v>251333</v>
          </cell>
          <cell r="T1009"/>
          <cell r="U1009">
            <v>2714</v>
          </cell>
          <cell r="V1009">
            <v>2714</v>
          </cell>
          <cell r="W1009"/>
          <cell r="X1009">
            <v>2714</v>
          </cell>
          <cell r="Y1009"/>
          <cell r="Z1009"/>
          <cell r="AA1009">
            <v>526</v>
          </cell>
          <cell r="AB1009">
            <v>0</v>
          </cell>
          <cell r="AC1009">
            <v>526</v>
          </cell>
          <cell r="AD1009"/>
          <cell r="AE1009">
            <v>78342</v>
          </cell>
          <cell r="AF1009">
            <v>78342</v>
          </cell>
          <cell r="AG1009"/>
          <cell r="AH1009">
            <v>78342</v>
          </cell>
          <cell r="AI1009"/>
          <cell r="AJ1009">
            <v>1394</v>
          </cell>
          <cell r="AK1009">
            <v>1394</v>
          </cell>
          <cell r="AL1009"/>
          <cell r="AM1009">
            <v>1394</v>
          </cell>
        </row>
        <row r="1010">
          <cell r="I1010" t="str">
            <v>PAG</v>
          </cell>
          <cell r="J1010"/>
          <cell r="K1010"/>
          <cell r="L1010">
            <v>1485</v>
          </cell>
          <cell r="M1010">
            <v>0</v>
          </cell>
          <cell r="N1010">
            <v>1485</v>
          </cell>
          <cell r="O1010"/>
          <cell r="P1010">
            <v>302856</v>
          </cell>
          <cell r="Q1010">
            <v>302856</v>
          </cell>
          <cell r="R1010"/>
          <cell r="S1010">
            <v>302856</v>
          </cell>
          <cell r="T1010"/>
          <cell r="U1010">
            <v>1475</v>
          </cell>
          <cell r="V1010">
            <v>1475</v>
          </cell>
          <cell r="W1010"/>
          <cell r="X1010">
            <v>1475</v>
          </cell>
          <cell r="Y1010"/>
          <cell r="Z1010"/>
          <cell r="AA1010">
            <v>862</v>
          </cell>
          <cell r="AB1010">
            <v>0</v>
          </cell>
          <cell r="AC1010">
            <v>862</v>
          </cell>
          <cell r="AD1010"/>
          <cell r="AE1010">
            <v>152044</v>
          </cell>
          <cell r="AF1010">
            <v>152044</v>
          </cell>
          <cell r="AG1010"/>
          <cell r="AH1010">
            <v>152044</v>
          </cell>
          <cell r="AI1010"/>
          <cell r="AJ1010">
            <v>1519</v>
          </cell>
          <cell r="AK1010">
            <v>1519</v>
          </cell>
          <cell r="AL1010"/>
          <cell r="AM1010">
            <v>1519</v>
          </cell>
        </row>
        <row r="1011">
          <cell r="I1011" t="str">
            <v>PPS</v>
          </cell>
          <cell r="J1011"/>
          <cell r="K1011"/>
          <cell r="L1011">
            <v>4466</v>
          </cell>
          <cell r="M1011">
            <v>0</v>
          </cell>
          <cell r="N1011">
            <v>4466</v>
          </cell>
          <cell r="O1011">
            <v>326</v>
          </cell>
          <cell r="P1011">
            <v>1121047</v>
          </cell>
          <cell r="Q1011">
            <v>1121373</v>
          </cell>
          <cell r="R1011"/>
          <cell r="S1011">
            <v>1121373</v>
          </cell>
          <cell r="T1011">
            <v>0</v>
          </cell>
          <cell r="U1011">
            <v>14140</v>
          </cell>
          <cell r="V1011">
            <v>14140</v>
          </cell>
          <cell r="W1011"/>
          <cell r="X1011">
            <v>14140</v>
          </cell>
          <cell r="Y1011"/>
          <cell r="Z1011"/>
          <cell r="AA1011">
            <v>2073</v>
          </cell>
          <cell r="AB1011">
            <v>0</v>
          </cell>
          <cell r="AC1011">
            <v>2073</v>
          </cell>
          <cell r="AD1011">
            <v>0</v>
          </cell>
          <cell r="AE1011">
            <v>127281</v>
          </cell>
          <cell r="AF1011">
            <v>127281</v>
          </cell>
          <cell r="AG1011"/>
          <cell r="AH1011">
            <v>127281</v>
          </cell>
          <cell r="AI1011">
            <v>0</v>
          </cell>
          <cell r="AJ1011">
            <v>13133</v>
          </cell>
          <cell r="AK1011">
            <v>13133</v>
          </cell>
          <cell r="AL1011"/>
          <cell r="AM1011">
            <v>13133</v>
          </cell>
        </row>
        <row r="1012">
          <cell r="I1012" t="str">
            <v>RXS</v>
          </cell>
          <cell r="J1012"/>
          <cell r="K1012"/>
          <cell r="L1012">
            <v>1105</v>
          </cell>
          <cell r="M1012">
            <v>0</v>
          </cell>
          <cell r="N1012">
            <v>1105</v>
          </cell>
          <cell r="O1012"/>
          <cell r="P1012">
            <v>289861</v>
          </cell>
          <cell r="Q1012">
            <v>289861</v>
          </cell>
          <cell r="R1012"/>
          <cell r="S1012">
            <v>289861</v>
          </cell>
          <cell r="T1012"/>
          <cell r="U1012">
            <v>2274</v>
          </cell>
          <cell r="V1012">
            <v>2274</v>
          </cell>
          <cell r="W1012"/>
          <cell r="X1012">
            <v>2274</v>
          </cell>
          <cell r="Y1012"/>
          <cell r="Z1012"/>
          <cell r="AA1012">
            <v>336</v>
          </cell>
          <cell r="AB1012">
            <v>0</v>
          </cell>
          <cell r="AC1012">
            <v>336</v>
          </cell>
          <cell r="AD1012"/>
          <cell r="AE1012">
            <v>70377</v>
          </cell>
          <cell r="AF1012">
            <v>70377</v>
          </cell>
          <cell r="AG1012"/>
          <cell r="AH1012">
            <v>70377</v>
          </cell>
          <cell r="AI1012"/>
          <cell r="AJ1012">
            <v>2491</v>
          </cell>
          <cell r="AK1012">
            <v>2491</v>
          </cell>
          <cell r="AL1012"/>
          <cell r="AM1012">
            <v>2491</v>
          </cell>
        </row>
        <row r="1013">
          <cell r="I1013" t="str">
            <v>SJI</v>
          </cell>
          <cell r="J1013"/>
          <cell r="K1013"/>
          <cell r="L1013">
            <v>382</v>
          </cell>
          <cell r="M1013">
            <v>0</v>
          </cell>
          <cell r="N1013">
            <v>382</v>
          </cell>
          <cell r="O1013"/>
          <cell r="P1013">
            <v>37712</v>
          </cell>
          <cell r="Q1013">
            <v>37712</v>
          </cell>
          <cell r="R1013"/>
          <cell r="S1013">
            <v>37712</v>
          </cell>
          <cell r="T1013"/>
          <cell r="U1013">
            <v>7</v>
          </cell>
          <cell r="V1013">
            <v>7</v>
          </cell>
          <cell r="W1013"/>
          <cell r="X1013">
            <v>7</v>
          </cell>
          <cell r="Y1013"/>
          <cell r="Z1013"/>
          <cell r="AA1013">
            <v>169</v>
          </cell>
          <cell r="AB1013">
            <v>0</v>
          </cell>
          <cell r="AC1013">
            <v>169</v>
          </cell>
          <cell r="AD1013"/>
          <cell r="AE1013">
            <v>12240</v>
          </cell>
          <cell r="AF1013">
            <v>12240</v>
          </cell>
          <cell r="AG1013"/>
          <cell r="AH1013">
            <v>12240</v>
          </cell>
          <cell r="AI1013"/>
          <cell r="AJ1013">
            <v>1</v>
          </cell>
          <cell r="AK1013">
            <v>1</v>
          </cell>
          <cell r="AL1013"/>
          <cell r="AM1013">
            <v>1</v>
          </cell>
        </row>
        <row r="1014">
          <cell r="I1014" t="str">
            <v>EUQ</v>
          </cell>
          <cell r="J1014"/>
          <cell r="K1014"/>
          <cell r="L1014">
            <v>138</v>
          </cell>
          <cell r="M1014">
            <v>0</v>
          </cell>
          <cell r="N1014">
            <v>138</v>
          </cell>
          <cell r="O1014"/>
          <cell r="P1014">
            <v>12146</v>
          </cell>
          <cell r="Q1014">
            <v>12146</v>
          </cell>
          <cell r="R1014"/>
          <cell r="S1014">
            <v>12146</v>
          </cell>
          <cell r="T1014"/>
          <cell r="U1014">
            <v>364</v>
          </cell>
          <cell r="V1014">
            <v>364</v>
          </cell>
          <cell r="W1014"/>
          <cell r="X1014">
            <v>364</v>
          </cell>
          <cell r="Y1014"/>
          <cell r="Z1014"/>
          <cell r="AA1014">
            <v>0</v>
          </cell>
          <cell r="AB1014">
            <v>0</v>
          </cell>
          <cell r="AC1014">
            <v>0</v>
          </cell>
          <cell r="AD1014"/>
          <cell r="AE1014">
            <v>0</v>
          </cell>
          <cell r="AF1014">
            <v>0</v>
          </cell>
          <cell r="AG1014"/>
          <cell r="AH1014">
            <v>0</v>
          </cell>
          <cell r="AI1014"/>
          <cell r="AJ1014">
            <v>0</v>
          </cell>
          <cell r="AK1014">
            <v>0</v>
          </cell>
          <cell r="AL1014"/>
          <cell r="AM1014">
            <v>0</v>
          </cell>
        </row>
        <row r="1015">
          <cell r="I1015" t="str">
            <v>SWL</v>
          </cell>
          <cell r="J1015"/>
          <cell r="K1015"/>
          <cell r="L1015">
            <v>81</v>
          </cell>
          <cell r="M1015">
            <v>0</v>
          </cell>
          <cell r="N1015">
            <v>81</v>
          </cell>
          <cell r="O1015"/>
          <cell r="P1015">
            <v>2708</v>
          </cell>
          <cell r="Q1015">
            <v>2708</v>
          </cell>
          <cell r="R1015"/>
          <cell r="S1015">
            <v>2708</v>
          </cell>
          <cell r="T1015"/>
          <cell r="U1015">
            <v>32</v>
          </cell>
          <cell r="V1015">
            <v>32</v>
          </cell>
          <cell r="W1015"/>
          <cell r="X1015">
            <v>32</v>
          </cell>
          <cell r="Y1015"/>
          <cell r="Z1015"/>
          <cell r="AA1015">
            <v>40</v>
          </cell>
          <cell r="AB1015">
            <v>0</v>
          </cell>
          <cell r="AC1015">
            <v>40</v>
          </cell>
          <cell r="AD1015"/>
          <cell r="AE1015">
            <v>677</v>
          </cell>
          <cell r="AF1015">
            <v>677</v>
          </cell>
          <cell r="AG1015"/>
          <cell r="AH1015">
            <v>677</v>
          </cell>
          <cell r="AI1015"/>
          <cell r="AJ1015">
            <v>47</v>
          </cell>
          <cell r="AK1015">
            <v>47</v>
          </cell>
          <cell r="AL1015"/>
          <cell r="AM1015">
            <v>47</v>
          </cell>
        </row>
        <row r="1016">
          <cell r="I1016" t="str">
            <v>IAO</v>
          </cell>
          <cell r="J1016"/>
          <cell r="K1016"/>
          <cell r="L1016">
            <v>1681</v>
          </cell>
          <cell r="M1016">
            <v>0</v>
          </cell>
          <cell r="N1016">
            <v>1681</v>
          </cell>
          <cell r="O1016"/>
          <cell r="P1016">
            <v>169642</v>
          </cell>
          <cell r="Q1016">
            <v>169642</v>
          </cell>
          <cell r="R1016"/>
          <cell r="S1016">
            <v>169642</v>
          </cell>
          <cell r="T1016"/>
          <cell r="U1016">
            <v>41</v>
          </cell>
          <cell r="V1016">
            <v>41</v>
          </cell>
          <cell r="W1016"/>
          <cell r="X1016">
            <v>41</v>
          </cell>
          <cell r="Y1016"/>
          <cell r="Z1016"/>
          <cell r="AA1016">
            <v>611</v>
          </cell>
          <cell r="AB1016">
            <v>0</v>
          </cell>
          <cell r="AC1016">
            <v>611</v>
          </cell>
          <cell r="AD1016"/>
          <cell r="AE1016">
            <v>55725</v>
          </cell>
          <cell r="AF1016">
            <v>55725</v>
          </cell>
          <cell r="AG1016"/>
          <cell r="AH1016">
            <v>55725</v>
          </cell>
          <cell r="AI1016"/>
          <cell r="AJ1016">
            <v>33</v>
          </cell>
          <cell r="AK1016">
            <v>33</v>
          </cell>
          <cell r="AL1016"/>
          <cell r="AM1016">
            <v>33</v>
          </cell>
        </row>
        <row r="1017">
          <cell r="I1017" t="str">
            <v>AAV</v>
          </cell>
          <cell r="J1017"/>
          <cell r="K1017"/>
          <cell r="L1017">
            <v>0</v>
          </cell>
          <cell r="M1017">
            <v>0</v>
          </cell>
          <cell r="N1017">
            <v>0</v>
          </cell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>
            <v>0</v>
          </cell>
          <cell r="AB1017">
            <v>0</v>
          </cell>
          <cell r="AC1017">
            <v>0</v>
          </cell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</row>
        <row r="1018">
          <cell r="I1018" t="str">
            <v>SUG</v>
          </cell>
          <cell r="J1018"/>
          <cell r="K1018"/>
          <cell r="L1018">
            <v>329</v>
          </cell>
          <cell r="M1018">
            <v>0</v>
          </cell>
          <cell r="N1018">
            <v>329</v>
          </cell>
          <cell r="O1018"/>
          <cell r="P1018">
            <v>37583</v>
          </cell>
          <cell r="Q1018">
            <v>37583</v>
          </cell>
          <cell r="R1018"/>
          <cell r="S1018">
            <v>37583</v>
          </cell>
          <cell r="T1018"/>
          <cell r="U1018">
            <v>2</v>
          </cell>
          <cell r="V1018">
            <v>2</v>
          </cell>
          <cell r="W1018"/>
          <cell r="X1018">
            <v>2</v>
          </cell>
          <cell r="Y1018"/>
          <cell r="Z1018"/>
          <cell r="AA1018">
            <v>122</v>
          </cell>
          <cell r="AB1018">
            <v>0</v>
          </cell>
          <cell r="AC1018">
            <v>122</v>
          </cell>
          <cell r="AD1018"/>
          <cell r="AE1018">
            <v>11485</v>
          </cell>
          <cell r="AF1018">
            <v>11485</v>
          </cell>
          <cell r="AG1018"/>
          <cell r="AH1018">
            <v>11485</v>
          </cell>
          <cell r="AI1018"/>
          <cell r="AJ1018">
            <v>8</v>
          </cell>
          <cell r="AK1018">
            <v>8</v>
          </cell>
          <cell r="AL1018"/>
          <cell r="AM1018">
            <v>8</v>
          </cell>
        </row>
        <row r="1019">
          <cell r="I1019" t="str">
            <v>TAC</v>
          </cell>
          <cell r="J1019"/>
          <cell r="K1019"/>
          <cell r="L1019">
            <v>11734</v>
          </cell>
          <cell r="M1019">
            <v>0</v>
          </cell>
          <cell r="N1019">
            <v>11734</v>
          </cell>
          <cell r="O1019"/>
          <cell r="P1019">
            <v>1489803</v>
          </cell>
          <cell r="Q1019">
            <v>1489803</v>
          </cell>
          <cell r="R1019"/>
          <cell r="S1019">
            <v>1489803</v>
          </cell>
          <cell r="T1019"/>
          <cell r="U1019">
            <v>5375</v>
          </cell>
          <cell r="V1019">
            <v>5375</v>
          </cell>
          <cell r="W1019"/>
          <cell r="X1019">
            <v>5375</v>
          </cell>
          <cell r="Y1019"/>
          <cell r="Z1019"/>
          <cell r="AA1019">
            <v>5554</v>
          </cell>
          <cell r="AB1019">
            <v>0</v>
          </cell>
          <cell r="AC1019">
            <v>5554</v>
          </cell>
          <cell r="AD1019"/>
          <cell r="AE1019">
            <v>516110</v>
          </cell>
          <cell r="AF1019">
            <v>516110</v>
          </cell>
          <cell r="AG1019"/>
          <cell r="AH1019">
            <v>516110</v>
          </cell>
          <cell r="AI1019"/>
          <cell r="AJ1019">
            <v>6259</v>
          </cell>
          <cell r="AK1019">
            <v>6259</v>
          </cell>
          <cell r="AL1019"/>
          <cell r="AM1019">
            <v>6259</v>
          </cell>
        </row>
        <row r="1020">
          <cell r="I1020" t="str">
            <v>TAG</v>
          </cell>
          <cell r="J1020"/>
          <cell r="K1020"/>
          <cell r="L1020">
            <v>4041</v>
          </cell>
          <cell r="M1020">
            <v>0</v>
          </cell>
          <cell r="N1020">
            <v>4041</v>
          </cell>
          <cell r="O1020">
            <v>55740</v>
          </cell>
          <cell r="P1020">
            <v>1143543</v>
          </cell>
          <cell r="Q1020">
            <v>1199283</v>
          </cell>
          <cell r="R1020"/>
          <cell r="S1020">
            <v>1199283</v>
          </cell>
          <cell r="T1020">
            <v>0</v>
          </cell>
          <cell r="U1020">
            <v>3514</v>
          </cell>
          <cell r="V1020">
            <v>3514</v>
          </cell>
          <cell r="W1020"/>
          <cell r="X1020">
            <v>3514</v>
          </cell>
          <cell r="Y1020"/>
          <cell r="Z1020"/>
          <cell r="AA1020">
            <v>1464</v>
          </cell>
          <cell r="AB1020">
            <v>0</v>
          </cell>
          <cell r="AC1020">
            <v>1464</v>
          </cell>
          <cell r="AD1020">
            <v>0</v>
          </cell>
          <cell r="AE1020">
            <v>246879</v>
          </cell>
          <cell r="AF1020">
            <v>246879</v>
          </cell>
          <cell r="AG1020"/>
          <cell r="AH1020">
            <v>246879</v>
          </cell>
          <cell r="AI1020">
            <v>0</v>
          </cell>
          <cell r="AJ1020">
            <v>3380</v>
          </cell>
          <cell r="AK1020">
            <v>3380</v>
          </cell>
          <cell r="AL1020"/>
          <cell r="AM1020">
            <v>3380</v>
          </cell>
        </row>
        <row r="1021">
          <cell r="I1021" t="str">
            <v>TDG</v>
          </cell>
          <cell r="J1021"/>
          <cell r="K1021"/>
          <cell r="L1021"/>
          <cell r="M1021">
            <v>0</v>
          </cell>
          <cell r="N1021">
            <v>0</v>
          </cell>
          <cell r="O1021"/>
          <cell r="P1021">
            <v>0</v>
          </cell>
          <cell r="Q1021">
            <v>0</v>
          </cell>
          <cell r="R1021"/>
          <cell r="S1021">
            <v>0</v>
          </cell>
          <cell r="T1021"/>
          <cell r="U1021">
            <v>0</v>
          </cell>
          <cell r="V1021">
            <v>0</v>
          </cell>
          <cell r="W1021"/>
          <cell r="X1021">
            <v>0</v>
          </cell>
          <cell r="Y1021"/>
          <cell r="Z1021"/>
          <cell r="AA1021">
            <v>0</v>
          </cell>
          <cell r="AB1021">
            <v>0</v>
          </cell>
          <cell r="AC1021">
            <v>0</v>
          </cell>
          <cell r="AD1021"/>
          <cell r="AE1021">
            <v>0</v>
          </cell>
          <cell r="AF1021">
            <v>0</v>
          </cell>
          <cell r="AG1021"/>
          <cell r="AH1021">
            <v>0</v>
          </cell>
          <cell r="AI1021"/>
          <cell r="AJ1021">
            <v>0</v>
          </cell>
          <cell r="AK1021">
            <v>0</v>
          </cell>
          <cell r="AL1021"/>
          <cell r="AM1021">
            <v>0</v>
          </cell>
        </row>
        <row r="1022">
          <cell r="I1022" t="str">
            <v>TBH</v>
          </cell>
          <cell r="J1022"/>
          <cell r="K1022"/>
          <cell r="L1022">
            <v>30</v>
          </cell>
          <cell r="M1022">
            <v>0</v>
          </cell>
          <cell r="N1022">
            <v>30</v>
          </cell>
          <cell r="O1022"/>
          <cell r="P1022">
            <v>2308</v>
          </cell>
          <cell r="Q1022">
            <v>2308</v>
          </cell>
          <cell r="R1022"/>
          <cell r="S1022">
            <v>2308</v>
          </cell>
          <cell r="T1022"/>
          <cell r="U1022">
            <v>22</v>
          </cell>
          <cell r="V1022">
            <v>22</v>
          </cell>
          <cell r="W1022"/>
          <cell r="X1022">
            <v>22</v>
          </cell>
          <cell r="Y1022"/>
          <cell r="Z1022"/>
          <cell r="AA1022">
            <v>0</v>
          </cell>
          <cell r="AB1022">
            <v>0</v>
          </cell>
          <cell r="AC1022">
            <v>0</v>
          </cell>
          <cell r="AD1022"/>
          <cell r="AE1022">
            <v>0</v>
          </cell>
          <cell r="AF1022">
            <v>0</v>
          </cell>
          <cell r="AG1022"/>
          <cell r="AH1022">
            <v>0</v>
          </cell>
          <cell r="AI1022"/>
          <cell r="AJ1022">
            <v>0</v>
          </cell>
          <cell r="AK1022">
            <v>0</v>
          </cell>
          <cell r="AL1022"/>
          <cell r="AM1022">
            <v>0</v>
          </cell>
        </row>
        <row r="1023">
          <cell r="I1023" t="str">
            <v>TUG</v>
          </cell>
          <cell r="J1023"/>
          <cell r="K1023"/>
          <cell r="L1023">
            <v>2262</v>
          </cell>
          <cell r="M1023">
            <v>0</v>
          </cell>
          <cell r="N1023">
            <v>2262</v>
          </cell>
          <cell r="O1023">
            <v>0</v>
          </cell>
          <cell r="P1023">
            <v>147865</v>
          </cell>
          <cell r="Q1023">
            <v>147865</v>
          </cell>
          <cell r="R1023"/>
          <cell r="S1023">
            <v>147865</v>
          </cell>
          <cell r="T1023">
            <v>0</v>
          </cell>
          <cell r="U1023">
            <v>1510</v>
          </cell>
          <cell r="V1023">
            <v>1510</v>
          </cell>
          <cell r="W1023"/>
          <cell r="X1023">
            <v>1510</v>
          </cell>
          <cell r="Y1023"/>
          <cell r="Z1023"/>
          <cell r="AA1023">
            <v>990</v>
          </cell>
          <cell r="AB1023">
            <v>0</v>
          </cell>
          <cell r="AC1023">
            <v>990</v>
          </cell>
          <cell r="AD1023">
            <v>0</v>
          </cell>
          <cell r="AE1023">
            <v>21254</v>
          </cell>
          <cell r="AF1023">
            <v>21254</v>
          </cell>
          <cell r="AG1023"/>
          <cell r="AH1023">
            <v>21254</v>
          </cell>
          <cell r="AI1023">
            <v>0</v>
          </cell>
          <cell r="AJ1023">
            <v>366</v>
          </cell>
          <cell r="AK1023">
            <v>366</v>
          </cell>
          <cell r="AL1023"/>
          <cell r="AM1023">
            <v>366</v>
          </cell>
        </row>
        <row r="1024">
          <cell r="I1024" t="str">
            <v>VGN</v>
          </cell>
          <cell r="J1024"/>
          <cell r="K1024"/>
          <cell r="L1024">
            <v>165</v>
          </cell>
          <cell r="M1024">
            <v>0</v>
          </cell>
          <cell r="N1024">
            <v>165</v>
          </cell>
          <cell r="O1024"/>
          <cell r="P1024">
            <v>1978</v>
          </cell>
          <cell r="Q1024">
            <v>1978</v>
          </cell>
          <cell r="R1024"/>
          <cell r="S1024">
            <v>1978</v>
          </cell>
          <cell r="T1024"/>
          <cell r="U1024">
            <v>25</v>
          </cell>
          <cell r="V1024">
            <v>25</v>
          </cell>
          <cell r="W1024"/>
          <cell r="X1024">
            <v>25</v>
          </cell>
          <cell r="Y1024"/>
          <cell r="Z1024"/>
          <cell r="AA1024">
            <v>235</v>
          </cell>
          <cell r="AB1024">
            <v>0</v>
          </cell>
          <cell r="AC1024">
            <v>235</v>
          </cell>
          <cell r="AD1024"/>
          <cell r="AE1024">
            <v>2944</v>
          </cell>
          <cell r="AF1024">
            <v>2944</v>
          </cell>
          <cell r="AG1024"/>
          <cell r="AH1024">
            <v>2944</v>
          </cell>
          <cell r="AI1024"/>
          <cell r="AJ1024">
            <v>25</v>
          </cell>
          <cell r="AK1024">
            <v>25</v>
          </cell>
          <cell r="AL1024"/>
          <cell r="AM1024">
            <v>25</v>
          </cell>
        </row>
        <row r="1025">
          <cell r="I1025" t="str">
            <v>VRC</v>
          </cell>
          <cell r="J1025"/>
          <cell r="K1025"/>
          <cell r="L1025">
            <v>308</v>
          </cell>
          <cell r="M1025">
            <v>0</v>
          </cell>
          <cell r="N1025">
            <v>308</v>
          </cell>
          <cell r="O1025"/>
          <cell r="P1025">
            <v>56529</v>
          </cell>
          <cell r="Q1025">
            <v>56529</v>
          </cell>
          <cell r="R1025"/>
          <cell r="S1025">
            <v>56529</v>
          </cell>
          <cell r="T1025"/>
          <cell r="U1025">
            <v>6</v>
          </cell>
          <cell r="V1025">
            <v>6</v>
          </cell>
          <cell r="W1025"/>
          <cell r="X1025">
            <v>6</v>
          </cell>
          <cell r="Y1025"/>
          <cell r="Z1025"/>
          <cell r="AA1025">
            <v>140</v>
          </cell>
          <cell r="AB1025">
            <v>0</v>
          </cell>
          <cell r="AC1025">
            <v>140</v>
          </cell>
          <cell r="AD1025"/>
          <cell r="AE1025">
            <v>8799</v>
          </cell>
          <cell r="AF1025">
            <v>8799</v>
          </cell>
          <cell r="AG1025"/>
          <cell r="AH1025">
            <v>8799</v>
          </cell>
          <cell r="AI1025"/>
          <cell r="AJ1025">
            <v>7</v>
          </cell>
          <cell r="AK1025">
            <v>7</v>
          </cell>
          <cell r="AL1025"/>
          <cell r="AM1025">
            <v>7</v>
          </cell>
        </row>
        <row r="1026">
          <cell r="I1026" t="str">
            <v>ZAM</v>
          </cell>
          <cell r="J1026"/>
          <cell r="K1026"/>
          <cell r="L1026">
            <v>3717</v>
          </cell>
          <cell r="M1026">
            <v>0</v>
          </cell>
          <cell r="N1026">
            <v>3717</v>
          </cell>
          <cell r="O1026"/>
          <cell r="P1026">
            <v>929985</v>
          </cell>
          <cell r="Q1026">
            <v>929985</v>
          </cell>
          <cell r="R1026"/>
          <cell r="S1026">
            <v>929985</v>
          </cell>
          <cell r="T1026"/>
          <cell r="U1026">
            <v>6837</v>
          </cell>
          <cell r="V1026">
            <v>6837</v>
          </cell>
          <cell r="W1026"/>
          <cell r="X1026">
            <v>6837</v>
          </cell>
          <cell r="Y1026"/>
          <cell r="Z1026"/>
          <cell r="AA1026">
            <v>1608</v>
          </cell>
          <cell r="AB1026">
            <v>0</v>
          </cell>
          <cell r="AC1026">
            <v>1608</v>
          </cell>
          <cell r="AD1026"/>
          <cell r="AE1026">
            <v>265073</v>
          </cell>
          <cell r="AF1026">
            <v>265073</v>
          </cell>
          <cell r="AG1026"/>
          <cell r="AH1026">
            <v>265073</v>
          </cell>
          <cell r="AI1026"/>
          <cell r="AJ1026">
            <v>6081</v>
          </cell>
          <cell r="AK1026">
            <v>6081</v>
          </cell>
          <cell r="AL1026"/>
          <cell r="AM1026">
            <v>6081</v>
          </cell>
        </row>
        <row r="1027">
          <cell r="I1027" t="str">
            <v>PUS</v>
          </cell>
          <cell r="J1027">
            <v>61732</v>
          </cell>
          <cell r="K1027">
            <v>1</v>
          </cell>
          <cell r="L1027">
            <v>61733</v>
          </cell>
          <cell r="M1027">
            <v>1445</v>
          </cell>
          <cell r="N1027">
            <v>63178</v>
          </cell>
          <cell r="O1027">
            <v>1161872</v>
          </cell>
          <cell r="P1027">
            <v>8865225</v>
          </cell>
          <cell r="Q1027">
            <v>10027097</v>
          </cell>
          <cell r="R1027">
            <v>92</v>
          </cell>
          <cell r="S1027">
            <v>10027189</v>
          </cell>
          <cell r="T1027">
            <v>6</v>
          </cell>
          <cell r="U1027">
            <v>11577</v>
          </cell>
          <cell r="V1027">
            <v>11583</v>
          </cell>
          <cell r="W1027">
            <v>3</v>
          </cell>
          <cell r="X1027">
            <v>11587</v>
          </cell>
          <cell r="Y1027">
            <v>57694</v>
          </cell>
          <cell r="Z1027">
            <v>0</v>
          </cell>
          <cell r="AA1027">
            <v>57694</v>
          </cell>
          <cell r="AB1027">
            <v>1434</v>
          </cell>
          <cell r="AC1027">
            <v>59128</v>
          </cell>
          <cell r="AD1027">
            <v>20142</v>
          </cell>
          <cell r="AE1027">
            <v>8839162</v>
          </cell>
          <cell r="AF1027">
            <v>8859304</v>
          </cell>
          <cell r="AG1027">
            <v>0</v>
          </cell>
          <cell r="AH1027">
            <v>8859304</v>
          </cell>
          <cell r="AI1027">
            <v>0</v>
          </cell>
          <cell r="AJ1027">
            <v>12330</v>
          </cell>
          <cell r="AK1027">
            <v>12330</v>
          </cell>
          <cell r="AL1027">
            <v>1</v>
          </cell>
          <cell r="AM1027">
            <v>12331</v>
          </cell>
        </row>
        <row r="1028">
          <cell r="I1028" t="str">
            <v>CJJ</v>
          </cell>
          <cell r="J1028">
            <v>18516</v>
          </cell>
          <cell r="K1028"/>
          <cell r="L1028">
            <v>18516</v>
          </cell>
          <cell r="M1028"/>
          <cell r="N1028">
            <v>18516</v>
          </cell>
          <cell r="O1028">
            <v>2550</v>
          </cell>
          <cell r="P1028">
            <v>3172099</v>
          </cell>
          <cell r="Q1028">
            <v>3174649</v>
          </cell>
          <cell r="R1028"/>
          <cell r="S1028">
            <v>3174649</v>
          </cell>
          <cell r="T1028">
            <v>0</v>
          </cell>
          <cell r="U1028">
            <v>2</v>
          </cell>
          <cell r="V1028">
            <v>2</v>
          </cell>
          <cell r="W1028">
            <v>1</v>
          </cell>
          <cell r="X1028">
            <v>3</v>
          </cell>
          <cell r="Y1028">
            <v>17425</v>
          </cell>
          <cell r="Z1028"/>
          <cell r="AA1028">
            <v>17425</v>
          </cell>
          <cell r="AB1028"/>
          <cell r="AC1028">
            <v>17425</v>
          </cell>
          <cell r="AD1028">
            <v>0</v>
          </cell>
          <cell r="AE1028">
            <v>2628257</v>
          </cell>
          <cell r="AF1028">
            <v>2628257</v>
          </cell>
          <cell r="AG1028"/>
          <cell r="AH1028">
            <v>2628257</v>
          </cell>
          <cell r="AI1028">
            <v>0</v>
          </cell>
          <cell r="AJ1028">
            <v>1</v>
          </cell>
          <cell r="AK1028">
            <v>1</v>
          </cell>
          <cell r="AL1028">
            <v>3</v>
          </cell>
          <cell r="AM1028">
            <v>3</v>
          </cell>
        </row>
        <row r="1029">
          <cell r="I1029" t="str">
            <v>TAE</v>
          </cell>
          <cell r="J1029">
            <v>13472</v>
          </cell>
          <cell r="K1029"/>
          <cell r="L1029">
            <v>13472</v>
          </cell>
          <cell r="M1029"/>
          <cell r="N1029">
            <v>13472</v>
          </cell>
          <cell r="O1029">
            <v>92680</v>
          </cell>
          <cell r="P1029">
            <v>2163203</v>
          </cell>
          <cell r="Q1029">
            <v>2255883</v>
          </cell>
          <cell r="R1029"/>
          <cell r="S1029">
            <v>2255883</v>
          </cell>
          <cell r="T1029">
            <v>0</v>
          </cell>
          <cell r="U1029">
            <v>689</v>
          </cell>
          <cell r="V1029">
            <v>689</v>
          </cell>
          <cell r="W1029">
            <v>0</v>
          </cell>
          <cell r="X1029">
            <v>690</v>
          </cell>
          <cell r="Y1029">
            <v>13294</v>
          </cell>
          <cell r="Z1029"/>
          <cell r="AA1029">
            <v>13294</v>
          </cell>
          <cell r="AB1029"/>
          <cell r="AC1029">
            <v>13294</v>
          </cell>
          <cell r="AD1029">
            <v>6244</v>
          </cell>
          <cell r="AE1029">
            <v>2042121</v>
          </cell>
          <cell r="AF1029">
            <v>2048365</v>
          </cell>
          <cell r="AG1029"/>
          <cell r="AH1029">
            <v>2048365</v>
          </cell>
          <cell r="AI1029">
            <v>0</v>
          </cell>
          <cell r="AJ1029">
            <v>958</v>
          </cell>
          <cell r="AK1029">
            <v>958</v>
          </cell>
          <cell r="AL1029">
            <v>1</v>
          </cell>
          <cell r="AM1029">
            <v>959</v>
          </cell>
        </row>
        <row r="1030">
          <cell r="I1030" t="str">
            <v>KUV</v>
          </cell>
          <cell r="J1030">
            <v>2681</v>
          </cell>
          <cell r="K1030"/>
          <cell r="L1030">
            <v>2681</v>
          </cell>
          <cell r="M1030"/>
          <cell r="N1030">
            <v>2681</v>
          </cell>
          <cell r="O1030"/>
          <cell r="P1030">
            <v>409738</v>
          </cell>
          <cell r="Q1030">
            <v>409738</v>
          </cell>
          <cell r="R1030"/>
          <cell r="S1030">
            <v>409738</v>
          </cell>
          <cell r="T1030"/>
          <cell r="U1030">
            <v>0</v>
          </cell>
          <cell r="V1030">
            <v>0</v>
          </cell>
          <cell r="W1030"/>
          <cell r="X1030">
            <v>0</v>
          </cell>
          <cell r="Y1030">
            <v>2404</v>
          </cell>
          <cell r="Z1030"/>
          <cell r="AA1030">
            <v>2404</v>
          </cell>
          <cell r="AB1030"/>
          <cell r="AC1030">
            <v>2404</v>
          </cell>
          <cell r="AD1030"/>
          <cell r="AE1030">
            <v>280197</v>
          </cell>
          <cell r="AF1030">
            <v>280197</v>
          </cell>
          <cell r="AG1030"/>
          <cell r="AH1030">
            <v>280197</v>
          </cell>
          <cell r="AI1030"/>
          <cell r="AJ1030">
            <v>0</v>
          </cell>
          <cell r="AK1030">
            <v>0</v>
          </cell>
          <cell r="AL1030"/>
          <cell r="AM1030">
            <v>0</v>
          </cell>
        </row>
        <row r="1031">
          <cell r="I1031" t="str">
            <v>KWJ</v>
          </cell>
          <cell r="J1031">
            <v>12916</v>
          </cell>
          <cell r="K1031"/>
          <cell r="L1031">
            <v>12916</v>
          </cell>
          <cell r="M1031"/>
          <cell r="N1031">
            <v>12916</v>
          </cell>
          <cell r="O1031"/>
          <cell r="P1031">
            <v>2068625</v>
          </cell>
          <cell r="Q1031">
            <v>2068625</v>
          </cell>
          <cell r="R1031"/>
          <cell r="S1031">
            <v>2068625</v>
          </cell>
          <cell r="T1031"/>
          <cell r="U1031">
            <v>1</v>
          </cell>
          <cell r="V1031">
            <v>1</v>
          </cell>
          <cell r="W1031"/>
          <cell r="X1031">
            <v>1</v>
          </cell>
          <cell r="Y1031">
            <v>14764</v>
          </cell>
          <cell r="Z1031"/>
          <cell r="AA1031">
            <v>14764</v>
          </cell>
          <cell r="AB1031"/>
          <cell r="AC1031">
            <v>14764</v>
          </cell>
          <cell r="AD1031"/>
          <cell r="AE1031">
            <v>2152892</v>
          </cell>
          <cell r="AF1031">
            <v>2152892</v>
          </cell>
          <cell r="AG1031"/>
          <cell r="AH1031">
            <v>2152892</v>
          </cell>
          <cell r="AI1031"/>
          <cell r="AJ1031">
            <v>2</v>
          </cell>
          <cell r="AK1031">
            <v>2</v>
          </cell>
          <cell r="AL1031"/>
          <cell r="AM1031">
            <v>2</v>
          </cell>
        </row>
        <row r="1032">
          <cell r="I1032" t="str">
            <v>ICN</v>
          </cell>
          <cell r="J1032">
            <v>93645</v>
          </cell>
          <cell r="K1032">
            <v>77608</v>
          </cell>
          <cell r="L1032">
            <v>171253</v>
          </cell>
          <cell r="M1032">
            <v>16869</v>
          </cell>
          <cell r="N1032">
            <v>188122</v>
          </cell>
          <cell r="O1032">
            <v>17823783</v>
          </cell>
          <cell r="P1032">
            <v>45976</v>
          </cell>
          <cell r="Q1032">
            <v>17869759</v>
          </cell>
          <cell r="R1032">
            <v>54138</v>
          </cell>
          <cell r="S1032">
            <v>17923897</v>
          </cell>
          <cell r="T1032">
            <v>2907420</v>
          </cell>
          <cell r="U1032">
            <v>18</v>
          </cell>
          <cell r="V1032">
            <v>2907438</v>
          </cell>
          <cell r="W1032">
            <v>38417</v>
          </cell>
          <cell r="X1032">
            <v>2945855</v>
          </cell>
          <cell r="Y1032">
            <v>38089</v>
          </cell>
          <cell r="Z1032">
            <v>92938</v>
          </cell>
          <cell r="AA1032">
            <v>131027</v>
          </cell>
          <cell r="AB1032">
            <v>19160</v>
          </cell>
          <cell r="AC1032">
            <v>150187</v>
          </cell>
          <cell r="AD1032">
            <v>3189589</v>
          </cell>
          <cell r="AE1032">
            <v>9320</v>
          </cell>
          <cell r="AF1032">
            <v>3198909</v>
          </cell>
          <cell r="AG1032">
            <v>27396</v>
          </cell>
          <cell r="AH1032">
            <v>3226305</v>
          </cell>
          <cell r="AI1032">
            <v>3273004</v>
          </cell>
          <cell r="AJ1032">
            <v>0</v>
          </cell>
          <cell r="AK1032">
            <v>3273004</v>
          </cell>
          <cell r="AL1032">
            <v>56288</v>
          </cell>
          <cell r="AM1032">
            <v>3329292</v>
          </cell>
        </row>
        <row r="1033">
          <cell r="I1033" t="str">
            <v>CJU</v>
          </cell>
          <cell r="J1033">
            <v>169623</v>
          </cell>
          <cell r="K1033">
            <v>1</v>
          </cell>
          <cell r="L1033">
            <v>169624</v>
          </cell>
          <cell r="M1033">
            <v>4867</v>
          </cell>
          <cell r="N1033">
            <v>174491</v>
          </cell>
          <cell r="O1033">
            <v>93912</v>
          </cell>
          <cell r="P1033">
            <v>29609750</v>
          </cell>
          <cell r="Q1033">
            <v>29703662</v>
          </cell>
          <cell r="R1033">
            <v>7</v>
          </cell>
          <cell r="S1033">
            <v>29703669</v>
          </cell>
          <cell r="T1033">
            <v>13</v>
          </cell>
          <cell r="U1033">
            <v>63901</v>
          </cell>
          <cell r="V1033">
            <v>63913</v>
          </cell>
          <cell r="W1033">
            <v>5</v>
          </cell>
          <cell r="X1033">
            <v>63918</v>
          </cell>
          <cell r="Y1033">
            <v>160229</v>
          </cell>
          <cell r="Z1033">
            <v>1</v>
          </cell>
          <cell r="AA1033">
            <v>160230</v>
          </cell>
          <cell r="AB1033">
            <v>3656</v>
          </cell>
          <cell r="AC1033">
            <v>163886</v>
          </cell>
          <cell r="AD1033">
            <v>4781</v>
          </cell>
          <cell r="AE1033">
            <v>25797769</v>
          </cell>
          <cell r="AF1033">
            <v>25802550</v>
          </cell>
          <cell r="AG1033">
            <v>0</v>
          </cell>
          <cell r="AH1033">
            <v>25802550</v>
          </cell>
          <cell r="AI1033">
            <v>83</v>
          </cell>
          <cell r="AJ1033">
            <v>65544</v>
          </cell>
          <cell r="AK1033">
            <v>65627</v>
          </cell>
          <cell r="AL1033">
            <v>8</v>
          </cell>
          <cell r="AM1033">
            <v>65635</v>
          </cell>
        </row>
        <row r="1034">
          <cell r="I1034" t="str">
            <v>MWX</v>
          </cell>
          <cell r="J1034">
            <v>192</v>
          </cell>
          <cell r="K1034"/>
          <cell r="L1034">
            <v>192</v>
          </cell>
          <cell r="M1034"/>
          <cell r="N1034">
            <v>192</v>
          </cell>
          <cell r="O1034">
            <v>23394</v>
          </cell>
          <cell r="P1034">
            <v>0</v>
          </cell>
          <cell r="Q1034">
            <v>23394</v>
          </cell>
          <cell r="R1034"/>
          <cell r="S1034">
            <v>23394</v>
          </cell>
          <cell r="T1034">
            <v>2</v>
          </cell>
          <cell r="U1034">
            <v>0</v>
          </cell>
          <cell r="V1034">
            <v>2</v>
          </cell>
          <cell r="W1034"/>
          <cell r="X1034">
            <v>2</v>
          </cell>
          <cell r="Y1034">
            <v>88</v>
          </cell>
          <cell r="Z1034"/>
          <cell r="AA1034">
            <v>88</v>
          </cell>
          <cell r="AB1034"/>
          <cell r="AC1034">
            <v>88</v>
          </cell>
          <cell r="AD1034">
            <v>0</v>
          </cell>
          <cell r="AE1034">
            <v>7529</v>
          </cell>
          <cell r="AF1034">
            <v>7529</v>
          </cell>
          <cell r="AG1034"/>
          <cell r="AH1034">
            <v>7529</v>
          </cell>
          <cell r="AI1034">
            <v>0</v>
          </cell>
          <cell r="AJ1034">
            <v>0</v>
          </cell>
          <cell r="AK1034">
            <v>0</v>
          </cell>
          <cell r="AL1034"/>
          <cell r="AM1034">
            <v>0</v>
          </cell>
        </row>
        <row r="1035">
          <cell r="I1035" t="str">
            <v>KPO</v>
          </cell>
          <cell r="J1035">
            <v>2514</v>
          </cell>
          <cell r="K1035"/>
          <cell r="L1035">
            <v>2514</v>
          </cell>
          <cell r="M1035"/>
          <cell r="N1035">
            <v>2514</v>
          </cell>
          <cell r="O1035"/>
          <cell r="P1035">
            <v>249413</v>
          </cell>
          <cell r="Q1035">
            <v>249413</v>
          </cell>
          <cell r="R1035"/>
          <cell r="S1035">
            <v>249413</v>
          </cell>
          <cell r="T1035"/>
          <cell r="U1035">
            <v>0</v>
          </cell>
          <cell r="V1035">
            <v>0</v>
          </cell>
          <cell r="W1035"/>
          <cell r="X1035">
            <v>0</v>
          </cell>
          <cell r="Y1035">
            <v>1868</v>
          </cell>
          <cell r="Z1035"/>
          <cell r="AA1035">
            <v>1868</v>
          </cell>
          <cell r="AB1035"/>
          <cell r="AC1035">
            <v>1868</v>
          </cell>
          <cell r="AD1035"/>
          <cell r="AE1035">
            <v>158927</v>
          </cell>
          <cell r="AF1035">
            <v>158927</v>
          </cell>
          <cell r="AG1035"/>
          <cell r="AH1035">
            <v>158927</v>
          </cell>
          <cell r="AI1035"/>
          <cell r="AJ1035">
            <v>0</v>
          </cell>
          <cell r="AK1035">
            <v>0</v>
          </cell>
          <cell r="AL1035"/>
          <cell r="AM1035">
            <v>0</v>
          </cell>
        </row>
        <row r="1036">
          <cell r="I1036" t="str">
            <v>HIN</v>
          </cell>
          <cell r="J1036">
            <v>1350</v>
          </cell>
          <cell r="K1036"/>
          <cell r="L1036">
            <v>1350</v>
          </cell>
          <cell r="M1036"/>
          <cell r="N1036">
            <v>1350</v>
          </cell>
          <cell r="O1036"/>
          <cell r="P1036">
            <v>139657</v>
          </cell>
          <cell r="Q1036">
            <v>139657</v>
          </cell>
          <cell r="R1036"/>
          <cell r="S1036">
            <v>139657</v>
          </cell>
          <cell r="T1036"/>
          <cell r="U1036"/>
          <cell r="V1036"/>
          <cell r="W1036"/>
          <cell r="X1036"/>
          <cell r="Y1036">
            <v>2</v>
          </cell>
          <cell r="Z1036"/>
          <cell r="AA1036">
            <v>2</v>
          </cell>
          <cell r="AB1036"/>
          <cell r="AC1036">
            <v>2</v>
          </cell>
          <cell r="AD1036"/>
          <cell r="AE1036">
            <v>105</v>
          </cell>
          <cell r="AF1036">
            <v>105</v>
          </cell>
          <cell r="AG1036"/>
          <cell r="AH1036">
            <v>105</v>
          </cell>
          <cell r="AI1036"/>
          <cell r="AJ1036">
            <v>0</v>
          </cell>
          <cell r="AK1036">
            <v>0</v>
          </cell>
          <cell r="AL1036"/>
          <cell r="AM1036">
            <v>0</v>
          </cell>
        </row>
        <row r="1037">
          <cell r="I1037" t="str">
            <v>GMP</v>
          </cell>
          <cell r="J1037">
            <v>143713</v>
          </cell>
          <cell r="K1037"/>
          <cell r="L1037">
            <v>143713</v>
          </cell>
          <cell r="M1037">
            <v>14125</v>
          </cell>
          <cell r="N1037">
            <v>157838</v>
          </cell>
          <cell r="O1037">
            <v>375676</v>
          </cell>
          <cell r="P1037">
            <v>24148389</v>
          </cell>
          <cell r="Q1037">
            <v>24524065</v>
          </cell>
          <cell r="R1037">
            <v>0</v>
          </cell>
          <cell r="S1037">
            <v>24524065</v>
          </cell>
          <cell r="T1037">
            <v>2797</v>
          </cell>
          <cell r="U1037">
            <v>58847</v>
          </cell>
          <cell r="V1037">
            <v>61644</v>
          </cell>
          <cell r="W1037">
            <v>254</v>
          </cell>
          <cell r="X1037">
            <v>61898</v>
          </cell>
          <cell r="Y1037">
            <v>138855</v>
          </cell>
          <cell r="Z1037"/>
          <cell r="AA1037">
            <v>138855</v>
          </cell>
          <cell r="AB1037">
            <v>12836</v>
          </cell>
          <cell r="AC1037">
            <v>151691</v>
          </cell>
          <cell r="AD1037">
            <v>14890</v>
          </cell>
          <cell r="AE1037">
            <v>22510527</v>
          </cell>
          <cell r="AF1037">
            <v>22525417</v>
          </cell>
          <cell r="AG1037">
            <v>0</v>
          </cell>
          <cell r="AH1037">
            <v>22525417</v>
          </cell>
          <cell r="AI1037">
            <v>0</v>
          </cell>
          <cell r="AJ1037">
            <v>60319</v>
          </cell>
          <cell r="AK1037">
            <v>60319</v>
          </cell>
          <cell r="AL1037">
            <v>6</v>
          </cell>
          <cell r="AM1037">
            <v>60324</v>
          </cell>
        </row>
        <row r="1038">
          <cell r="I1038" t="str">
            <v>USN</v>
          </cell>
          <cell r="J1038">
            <v>6235</v>
          </cell>
          <cell r="K1038"/>
          <cell r="L1038">
            <v>6235</v>
          </cell>
          <cell r="M1038"/>
          <cell r="N1038">
            <v>6235</v>
          </cell>
          <cell r="O1038"/>
          <cell r="P1038">
            <v>799726</v>
          </cell>
          <cell r="Q1038">
            <v>799726</v>
          </cell>
          <cell r="R1038"/>
          <cell r="S1038">
            <v>799726</v>
          </cell>
          <cell r="T1038"/>
          <cell r="U1038">
            <v>54</v>
          </cell>
          <cell r="V1038">
            <v>54</v>
          </cell>
          <cell r="W1038"/>
          <cell r="X1038">
            <v>54</v>
          </cell>
          <cell r="Y1038">
            <v>7441</v>
          </cell>
          <cell r="Z1038"/>
          <cell r="AA1038">
            <v>7441</v>
          </cell>
          <cell r="AB1038"/>
          <cell r="AC1038">
            <v>7441</v>
          </cell>
          <cell r="AD1038"/>
          <cell r="AE1038">
            <v>888584</v>
          </cell>
          <cell r="AF1038">
            <v>888584</v>
          </cell>
          <cell r="AG1038"/>
          <cell r="AH1038">
            <v>888584</v>
          </cell>
          <cell r="AI1038"/>
          <cell r="AJ1038">
            <v>72</v>
          </cell>
          <cell r="AK1038">
            <v>72</v>
          </cell>
          <cell r="AL1038"/>
          <cell r="AM1038">
            <v>72</v>
          </cell>
        </row>
        <row r="1039">
          <cell r="I1039" t="str">
            <v>WJU</v>
          </cell>
          <cell r="J1039">
            <v>1400</v>
          </cell>
          <cell r="K1039"/>
          <cell r="L1039">
            <v>1400</v>
          </cell>
          <cell r="M1039"/>
          <cell r="N1039">
            <v>1400</v>
          </cell>
          <cell r="O1039"/>
          <cell r="P1039">
            <v>193239</v>
          </cell>
          <cell r="Q1039">
            <v>193239</v>
          </cell>
          <cell r="R1039"/>
          <cell r="S1039">
            <v>193239</v>
          </cell>
          <cell r="T1039"/>
          <cell r="U1039">
            <v>0</v>
          </cell>
          <cell r="V1039">
            <v>0</v>
          </cell>
          <cell r="W1039"/>
          <cell r="X1039">
            <v>0</v>
          </cell>
          <cell r="Y1039">
            <v>1212</v>
          </cell>
          <cell r="Z1039"/>
          <cell r="AA1039">
            <v>1212</v>
          </cell>
          <cell r="AB1039"/>
          <cell r="AC1039">
            <v>1212</v>
          </cell>
          <cell r="AD1039"/>
          <cell r="AE1039">
            <v>132339</v>
          </cell>
          <cell r="AF1039">
            <v>132339</v>
          </cell>
          <cell r="AG1039"/>
          <cell r="AH1039">
            <v>132339</v>
          </cell>
          <cell r="AI1039"/>
          <cell r="AJ1039">
            <v>0</v>
          </cell>
          <cell r="AK1039">
            <v>0</v>
          </cell>
          <cell r="AL1039"/>
          <cell r="AM1039">
            <v>0</v>
          </cell>
        </row>
        <row r="1040">
          <cell r="I1040" t="str">
            <v>YNY</v>
          </cell>
          <cell r="J1040">
            <v>2981</v>
          </cell>
          <cell r="K1040"/>
          <cell r="L1040">
            <v>2981</v>
          </cell>
          <cell r="M1040"/>
          <cell r="N1040">
            <v>2981</v>
          </cell>
          <cell r="O1040">
            <v>28507</v>
          </cell>
          <cell r="P1040">
            <v>356135</v>
          </cell>
          <cell r="Q1040">
            <v>384642</v>
          </cell>
          <cell r="R1040"/>
          <cell r="S1040">
            <v>384642</v>
          </cell>
          <cell r="T1040">
            <v>0</v>
          </cell>
          <cell r="U1040">
            <v>0</v>
          </cell>
          <cell r="V1040">
            <v>0</v>
          </cell>
          <cell r="W1040"/>
          <cell r="X1040">
            <v>0</v>
          </cell>
          <cell r="Y1040">
            <v>2377</v>
          </cell>
          <cell r="Z1040"/>
          <cell r="AA1040">
            <v>2377</v>
          </cell>
          <cell r="AB1040"/>
          <cell r="AC1040">
            <v>2377</v>
          </cell>
          <cell r="AD1040">
            <v>0</v>
          </cell>
          <cell r="AE1040">
            <v>204052</v>
          </cell>
          <cell r="AF1040">
            <v>204052</v>
          </cell>
          <cell r="AG1040"/>
          <cell r="AH1040">
            <v>204052</v>
          </cell>
          <cell r="AI1040">
            <v>0</v>
          </cell>
          <cell r="AJ1040">
            <v>0</v>
          </cell>
          <cell r="AK1040">
            <v>0</v>
          </cell>
          <cell r="AL1040"/>
          <cell r="AM1040">
            <v>0</v>
          </cell>
        </row>
        <row r="1041">
          <cell r="I1041" t="str">
            <v>RSU</v>
          </cell>
          <cell r="J1041">
            <v>7072</v>
          </cell>
          <cell r="K1041"/>
          <cell r="L1041">
            <v>7072</v>
          </cell>
          <cell r="M1041"/>
          <cell r="N1041">
            <v>7072</v>
          </cell>
          <cell r="O1041"/>
          <cell r="P1041">
            <v>1010333</v>
          </cell>
          <cell r="Q1041">
            <v>1010333</v>
          </cell>
          <cell r="R1041"/>
          <cell r="S1041">
            <v>1010333</v>
          </cell>
          <cell r="T1041"/>
          <cell r="U1041">
            <v>28</v>
          </cell>
          <cell r="V1041">
            <v>28</v>
          </cell>
          <cell r="W1041">
            <v>0</v>
          </cell>
          <cell r="X1041">
            <v>28</v>
          </cell>
          <cell r="Y1041">
            <v>8149</v>
          </cell>
          <cell r="Z1041"/>
          <cell r="AA1041">
            <v>8149</v>
          </cell>
          <cell r="AB1041"/>
          <cell r="AC1041">
            <v>8149</v>
          </cell>
          <cell r="AD1041"/>
          <cell r="AE1041">
            <v>1115699</v>
          </cell>
          <cell r="AF1041">
            <v>1115699</v>
          </cell>
          <cell r="AG1041"/>
          <cell r="AH1041">
            <v>1115699</v>
          </cell>
          <cell r="AI1041"/>
          <cell r="AJ1041">
            <v>42</v>
          </cell>
          <cell r="AK1041">
            <v>42</v>
          </cell>
          <cell r="AL1041">
            <v>0</v>
          </cell>
          <cell r="AM1041">
            <v>42</v>
          </cell>
        </row>
        <row r="1042">
          <cell r="I1042" t="str">
            <v>AAU</v>
          </cell>
          <cell r="J1042">
            <v>2</v>
          </cell>
          <cell r="K1042">
            <v>0</v>
          </cell>
          <cell r="L1042">
            <v>2</v>
          </cell>
          <cell r="M1042">
            <v>0</v>
          </cell>
          <cell r="N1042">
            <v>2</v>
          </cell>
          <cell r="O1042">
            <v>0</v>
          </cell>
          <cell r="P1042">
            <v>11</v>
          </cell>
          <cell r="Q1042">
            <v>11</v>
          </cell>
          <cell r="R1042"/>
          <cell r="S1042">
            <v>11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42</v>
          </cell>
          <cell r="Z1042">
            <v>0</v>
          </cell>
          <cell r="AA1042">
            <v>42</v>
          </cell>
          <cell r="AB1042">
            <v>0</v>
          </cell>
          <cell r="AC1042">
            <v>42</v>
          </cell>
          <cell r="AD1042">
            <v>0</v>
          </cell>
          <cell r="AE1042">
            <v>252</v>
          </cell>
          <cell r="AF1042">
            <v>252</v>
          </cell>
          <cell r="AG1042"/>
          <cell r="AH1042">
            <v>252</v>
          </cell>
          <cell r="AI1042">
            <v>0</v>
          </cell>
          <cell r="AJ1042">
            <v>0</v>
          </cell>
          <cell r="AK1042">
            <v>0</v>
          </cell>
          <cell r="AL1042">
            <v>0</v>
          </cell>
          <cell r="AM1042">
            <v>0</v>
          </cell>
        </row>
        <row r="1043">
          <cell r="I1043" t="str">
            <v>APW</v>
          </cell>
          <cell r="J1043">
            <v>3088</v>
          </cell>
          <cell r="K1043"/>
          <cell r="L1043">
            <v>3088</v>
          </cell>
          <cell r="M1043">
            <v>160</v>
          </cell>
          <cell r="N1043">
            <v>3248</v>
          </cell>
          <cell r="O1043">
            <v>132571</v>
          </cell>
          <cell r="P1043">
            <v>145</v>
          </cell>
          <cell r="Q1043">
            <v>132716</v>
          </cell>
          <cell r="R1043">
            <v>917</v>
          </cell>
          <cell r="S1043">
            <v>133633</v>
          </cell>
          <cell r="T1043"/>
          <cell r="U1043"/>
          <cell r="V1043"/>
          <cell r="W1043"/>
          <cell r="X1043"/>
          <cell r="Y1043">
            <v>676</v>
          </cell>
          <cell r="Z1043"/>
          <cell r="AA1043">
            <v>676</v>
          </cell>
          <cell r="AB1043">
            <v>145</v>
          </cell>
          <cell r="AC1043">
            <v>821</v>
          </cell>
          <cell r="AD1043">
            <v>14423</v>
          </cell>
          <cell r="AE1043">
            <v>655</v>
          </cell>
          <cell r="AF1043">
            <v>15078</v>
          </cell>
          <cell r="AG1043">
            <v>0</v>
          </cell>
          <cell r="AH1043">
            <v>15078</v>
          </cell>
          <cell r="AI1043"/>
          <cell r="AJ1043"/>
          <cell r="AK1043"/>
          <cell r="AL1043"/>
          <cell r="AM1043"/>
        </row>
        <row r="1044">
          <cell r="I1044" t="str">
            <v>MXS</v>
          </cell>
          <cell r="J1044">
            <v>22</v>
          </cell>
          <cell r="K1044"/>
          <cell r="L1044">
            <v>22</v>
          </cell>
          <cell r="M1044"/>
          <cell r="N1044">
            <v>22</v>
          </cell>
          <cell r="O1044">
            <v>0</v>
          </cell>
          <cell r="P1044">
            <v>134</v>
          </cell>
          <cell r="Q1044">
            <v>134</v>
          </cell>
          <cell r="R1044"/>
          <cell r="S1044">
            <v>134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75</v>
          </cell>
          <cell r="Z1044"/>
          <cell r="AA1044">
            <v>75</v>
          </cell>
          <cell r="AB1044"/>
          <cell r="AC1044">
            <v>75</v>
          </cell>
          <cell r="AD1044">
            <v>0</v>
          </cell>
          <cell r="AE1044">
            <v>403</v>
          </cell>
          <cell r="AF1044">
            <v>403</v>
          </cell>
          <cell r="AG1044"/>
          <cell r="AH1044">
            <v>403</v>
          </cell>
          <cell r="AI1044">
            <v>0</v>
          </cell>
          <cell r="AJ1044">
            <v>0</v>
          </cell>
          <cell r="AK1044">
            <v>0</v>
          </cell>
          <cell r="AL1044">
            <v>0</v>
          </cell>
          <cell r="AM1044">
            <v>0</v>
          </cell>
        </row>
        <row r="1045">
          <cell r="I1045" t="str">
            <v>SIN</v>
          </cell>
          <cell r="J1045">
            <v>176930</v>
          </cell>
          <cell r="K1045">
            <v>41740</v>
          </cell>
          <cell r="L1045">
            <v>218670</v>
          </cell>
          <cell r="M1045">
            <v>4180</v>
          </cell>
          <cell r="N1045">
            <v>222850</v>
          </cell>
          <cell r="O1045">
            <v>31902000</v>
          </cell>
          <cell r="P1045">
            <v>0</v>
          </cell>
          <cell r="Q1045">
            <v>31902000</v>
          </cell>
          <cell r="R1045">
            <v>300000</v>
          </cell>
          <cell r="S1045">
            <v>32202000</v>
          </cell>
          <cell r="T1045">
            <v>1853000</v>
          </cell>
          <cell r="U1045">
            <v>0</v>
          </cell>
          <cell r="V1045">
            <v>1853000</v>
          </cell>
          <cell r="W1045">
            <v>16600</v>
          </cell>
          <cell r="X1045">
            <v>1869600</v>
          </cell>
          <cell r="Y1045">
            <v>57900</v>
          </cell>
          <cell r="Z1045">
            <v>51000</v>
          </cell>
          <cell r="AA1045">
            <v>108900</v>
          </cell>
          <cell r="AB1045">
            <v>3950</v>
          </cell>
          <cell r="AC1045">
            <v>112850</v>
          </cell>
          <cell r="AD1045">
            <v>3030000</v>
          </cell>
          <cell r="AE1045">
            <v>0</v>
          </cell>
          <cell r="AF1045">
            <v>3030000</v>
          </cell>
          <cell r="AG1045">
            <v>23000</v>
          </cell>
          <cell r="AH1045">
            <v>3053000</v>
          </cell>
          <cell r="AI1045">
            <v>1946600</v>
          </cell>
          <cell r="AJ1045">
            <v>0</v>
          </cell>
          <cell r="AK1045">
            <v>1946600</v>
          </cell>
          <cell r="AL1045">
            <v>23200</v>
          </cell>
          <cell r="AM1045">
            <v>1969800</v>
          </cell>
        </row>
        <row r="1046">
          <cell r="I1046" t="str">
            <v>CMB</v>
          </cell>
          <cell r="J1046">
            <v>38235</v>
          </cell>
          <cell r="K1046"/>
          <cell r="L1046">
            <v>38235</v>
          </cell>
          <cell r="M1046">
            <v>3358</v>
          </cell>
          <cell r="N1046">
            <v>41593</v>
          </cell>
          <cell r="O1046">
            <v>5490973</v>
          </cell>
          <cell r="P1046">
            <v>1140</v>
          </cell>
          <cell r="Q1046">
            <v>5492113</v>
          </cell>
          <cell r="R1046"/>
          <cell r="S1046">
            <v>5492113</v>
          </cell>
          <cell r="T1046">
            <v>173595</v>
          </cell>
          <cell r="U1046">
            <v>0</v>
          </cell>
          <cell r="V1046">
            <v>173595</v>
          </cell>
          <cell r="W1046">
            <v>1489</v>
          </cell>
          <cell r="X1046">
            <v>175084</v>
          </cell>
          <cell r="Y1046">
            <v>20647</v>
          </cell>
          <cell r="Z1046"/>
          <cell r="AA1046">
            <v>20647</v>
          </cell>
          <cell r="AB1046">
            <v>3729</v>
          </cell>
          <cell r="AC1046">
            <v>24376</v>
          </cell>
          <cell r="AD1046">
            <v>1472506</v>
          </cell>
          <cell r="AE1046">
            <v>127</v>
          </cell>
          <cell r="AF1046">
            <v>1472633</v>
          </cell>
          <cell r="AG1046"/>
          <cell r="AH1046">
            <v>1472633</v>
          </cell>
          <cell r="AI1046">
            <v>200138</v>
          </cell>
          <cell r="AJ1046">
            <v>0</v>
          </cell>
          <cell r="AK1046">
            <v>200138</v>
          </cell>
          <cell r="AL1046">
            <v>1501</v>
          </cell>
          <cell r="AM1046">
            <v>201639</v>
          </cell>
        </row>
        <row r="1047">
          <cell r="I1047" t="str">
            <v>BKK</v>
          </cell>
          <cell r="J1047"/>
          <cell r="K1047"/>
          <cell r="L1047">
            <v>221331</v>
          </cell>
          <cell r="M1047">
            <v>0</v>
          </cell>
          <cell r="N1047">
            <v>221331</v>
          </cell>
          <cell r="O1047">
            <v>17589206</v>
          </cell>
          <cell r="P1047">
            <v>10850121</v>
          </cell>
          <cell r="Q1047">
            <v>28439327</v>
          </cell>
          <cell r="R1047">
            <v>314987</v>
          </cell>
          <cell r="S1047">
            <v>28754314</v>
          </cell>
          <cell r="T1047">
            <v>1172066</v>
          </cell>
          <cell r="U1047">
            <v>11580</v>
          </cell>
          <cell r="V1047">
            <v>1183646</v>
          </cell>
          <cell r="W1047">
            <v>511</v>
          </cell>
          <cell r="X1047">
            <v>1184157</v>
          </cell>
          <cell r="Y1047">
            <v>104529</v>
          </cell>
          <cell r="Z1047">
            <v>7200</v>
          </cell>
          <cell r="AA1047">
            <v>111729</v>
          </cell>
          <cell r="AB1047">
            <v>650</v>
          </cell>
          <cell r="AC1047">
            <v>112379</v>
          </cell>
          <cell r="AD1047">
            <v>1122522</v>
          </cell>
          <cell r="AE1047">
            <v>4349954</v>
          </cell>
          <cell r="AF1047">
            <v>5472476</v>
          </cell>
          <cell r="AG1047">
            <v>192157</v>
          </cell>
          <cell r="AH1047">
            <v>5664633</v>
          </cell>
          <cell r="AI1047">
            <v>1112717</v>
          </cell>
          <cell r="AJ1047">
            <v>6826</v>
          </cell>
          <cell r="AK1047">
            <v>1119543</v>
          </cell>
          <cell r="AL1047">
            <v>814</v>
          </cell>
          <cell r="AM1047">
            <v>1120357</v>
          </cell>
        </row>
        <row r="1048">
          <cell r="I1048" t="str">
            <v>DMK</v>
          </cell>
          <cell r="J1048"/>
          <cell r="K1048"/>
          <cell r="L1048">
            <v>120683</v>
          </cell>
          <cell r="M1048"/>
          <cell r="N1048">
            <v>120683</v>
          </cell>
          <cell r="O1048">
            <v>2601595</v>
          </cell>
          <cell r="P1048">
            <v>13520784</v>
          </cell>
          <cell r="Q1048">
            <v>16122379</v>
          </cell>
          <cell r="R1048">
            <v>8247</v>
          </cell>
          <cell r="S1048">
            <v>16130626</v>
          </cell>
          <cell r="T1048">
            <v>3152</v>
          </cell>
          <cell r="U1048">
            <v>3391</v>
          </cell>
          <cell r="V1048">
            <v>6543</v>
          </cell>
          <cell r="W1048">
            <v>0</v>
          </cell>
          <cell r="X1048">
            <v>6543</v>
          </cell>
          <cell r="Y1048">
            <v>51840</v>
          </cell>
          <cell r="Z1048">
            <v>37</v>
          </cell>
          <cell r="AA1048">
            <v>51877</v>
          </cell>
          <cell r="AB1048">
            <v>11100</v>
          </cell>
          <cell r="AC1048">
            <v>62977</v>
          </cell>
          <cell r="AD1048">
            <v>6663</v>
          </cell>
          <cell r="AE1048">
            <v>5043440</v>
          </cell>
          <cell r="AF1048">
            <v>5050103</v>
          </cell>
          <cell r="AG1048">
            <v>8945</v>
          </cell>
          <cell r="AH1048">
            <v>5059048</v>
          </cell>
          <cell r="AI1048">
            <v>18113</v>
          </cell>
          <cell r="AJ1048">
            <v>2572</v>
          </cell>
          <cell r="AK1048">
            <v>20685</v>
          </cell>
          <cell r="AL1048">
            <v>0</v>
          </cell>
          <cell r="AM1048">
            <v>20685</v>
          </cell>
        </row>
        <row r="1049">
          <cell r="I1049" t="str">
            <v>BFV</v>
          </cell>
          <cell r="J1049"/>
          <cell r="K1049"/>
          <cell r="L1049">
            <v>1732</v>
          </cell>
          <cell r="M1049">
            <v>1176</v>
          </cell>
          <cell r="N1049">
            <v>2908</v>
          </cell>
          <cell r="O1049">
            <v>10</v>
          </cell>
          <cell r="P1049">
            <v>196047</v>
          </cell>
          <cell r="Q1049">
            <v>196057</v>
          </cell>
          <cell r="R1049">
            <v>0</v>
          </cell>
          <cell r="S1049">
            <v>196057</v>
          </cell>
          <cell r="T1049"/>
          <cell r="U1049">
            <v>0</v>
          </cell>
          <cell r="V1049">
            <v>0</v>
          </cell>
          <cell r="W1049"/>
          <cell r="X1049">
            <v>0</v>
          </cell>
          <cell r="Y1049"/>
          <cell r="Z1049"/>
          <cell r="AA1049">
            <v>841</v>
          </cell>
          <cell r="AB1049">
            <v>1701</v>
          </cell>
          <cell r="AC1049">
            <v>2542</v>
          </cell>
          <cell r="AD1049">
            <v>47</v>
          </cell>
          <cell r="AE1049">
            <v>53600</v>
          </cell>
          <cell r="AF1049">
            <v>53647</v>
          </cell>
          <cell r="AG1049">
            <v>0</v>
          </cell>
          <cell r="AH1049">
            <v>53647</v>
          </cell>
          <cell r="AI1049"/>
          <cell r="AJ1049">
            <v>0</v>
          </cell>
          <cell r="AK1049">
            <v>0</v>
          </cell>
          <cell r="AL1049"/>
          <cell r="AM1049">
            <v>0</v>
          </cell>
        </row>
        <row r="1050">
          <cell r="I1050" t="str">
            <v>CNX</v>
          </cell>
          <cell r="J1050">
            <v>39027</v>
          </cell>
          <cell r="K1050"/>
          <cell r="L1050">
            <v>39027</v>
          </cell>
          <cell r="M1050">
            <v>0</v>
          </cell>
          <cell r="N1050">
            <v>39027</v>
          </cell>
          <cell r="O1050">
            <v>251245</v>
          </cell>
          <cell r="P1050">
            <v>5206419</v>
          </cell>
          <cell r="Q1050">
            <v>5457664</v>
          </cell>
          <cell r="R1050">
            <v>1820</v>
          </cell>
          <cell r="S1050">
            <v>5459484</v>
          </cell>
          <cell r="T1050">
            <v>36</v>
          </cell>
          <cell r="U1050">
            <v>5156</v>
          </cell>
          <cell r="V1050">
            <v>5192</v>
          </cell>
          <cell r="W1050">
            <v>0</v>
          </cell>
          <cell r="X1050">
            <v>5192</v>
          </cell>
          <cell r="Y1050">
            <v>16051</v>
          </cell>
          <cell r="Z1050">
            <v>0</v>
          </cell>
          <cell r="AA1050">
            <v>16051</v>
          </cell>
          <cell r="AB1050">
            <v>2100</v>
          </cell>
          <cell r="AC1050">
            <v>18151</v>
          </cell>
          <cell r="AD1050">
            <v>1462</v>
          </cell>
          <cell r="AE1050">
            <v>1760356</v>
          </cell>
          <cell r="AF1050">
            <v>1761818</v>
          </cell>
          <cell r="AG1050">
            <v>914</v>
          </cell>
          <cell r="AH1050">
            <v>1762732</v>
          </cell>
          <cell r="AI1050">
            <v>0</v>
          </cell>
          <cell r="AJ1050">
            <v>3242</v>
          </cell>
          <cell r="AK1050">
            <v>3242</v>
          </cell>
          <cell r="AL1050">
            <v>0</v>
          </cell>
          <cell r="AM1050">
            <v>3242</v>
          </cell>
        </row>
        <row r="1051">
          <cell r="I1051" t="str">
            <v>CEI</v>
          </cell>
          <cell r="J1051">
            <v>11920</v>
          </cell>
          <cell r="K1051"/>
          <cell r="L1051">
            <v>11920</v>
          </cell>
          <cell r="M1051">
            <v>0</v>
          </cell>
          <cell r="N1051">
            <v>11920</v>
          </cell>
          <cell r="O1051">
            <v>104</v>
          </cell>
          <cell r="P1051">
            <v>1686044</v>
          </cell>
          <cell r="Q1051">
            <v>1686148</v>
          </cell>
          <cell r="R1051">
            <v>578</v>
          </cell>
          <cell r="S1051">
            <v>1686726</v>
          </cell>
          <cell r="T1051">
            <v>0</v>
          </cell>
          <cell r="U1051">
            <v>920</v>
          </cell>
          <cell r="V1051">
            <v>920</v>
          </cell>
          <cell r="W1051">
            <v>0</v>
          </cell>
          <cell r="X1051">
            <v>920</v>
          </cell>
          <cell r="Y1051">
            <v>6131</v>
          </cell>
          <cell r="Z1051"/>
          <cell r="AA1051">
            <v>6131</v>
          </cell>
          <cell r="AB1051">
            <v>450</v>
          </cell>
          <cell r="AC1051">
            <v>6581</v>
          </cell>
          <cell r="AD1051">
            <v>0</v>
          </cell>
          <cell r="AE1051">
            <v>710087</v>
          </cell>
          <cell r="AF1051">
            <v>710087</v>
          </cell>
          <cell r="AG1051">
            <v>321</v>
          </cell>
          <cell r="AH1051">
            <v>710408</v>
          </cell>
          <cell r="AI1051">
            <v>0</v>
          </cell>
          <cell r="AJ1051">
            <v>586</v>
          </cell>
          <cell r="AK1051">
            <v>586</v>
          </cell>
          <cell r="AL1051">
            <v>0</v>
          </cell>
          <cell r="AM1051">
            <v>586</v>
          </cell>
        </row>
        <row r="1052">
          <cell r="I1052" t="str">
            <v>CJM</v>
          </cell>
          <cell r="J1052"/>
          <cell r="K1052"/>
          <cell r="L1052">
            <v>836</v>
          </cell>
          <cell r="M1052">
            <v>594</v>
          </cell>
          <cell r="N1052">
            <v>1430</v>
          </cell>
          <cell r="O1052">
            <v>0</v>
          </cell>
          <cell r="P1052">
            <v>92007</v>
          </cell>
          <cell r="Q1052">
            <v>92007</v>
          </cell>
          <cell r="R1052">
            <v>0</v>
          </cell>
          <cell r="S1052">
            <v>92007</v>
          </cell>
          <cell r="T1052"/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/>
          <cell r="Z1052"/>
          <cell r="AA1052">
            <v>442</v>
          </cell>
          <cell r="AB1052">
            <v>91</v>
          </cell>
          <cell r="AC1052">
            <v>533</v>
          </cell>
          <cell r="AD1052">
            <v>0</v>
          </cell>
          <cell r="AE1052">
            <v>25789</v>
          </cell>
          <cell r="AF1052">
            <v>25789</v>
          </cell>
          <cell r="AG1052">
            <v>0</v>
          </cell>
          <cell r="AH1052">
            <v>25789</v>
          </cell>
          <cell r="AI1052"/>
          <cell r="AJ1052">
            <v>0</v>
          </cell>
          <cell r="AK1052">
            <v>0</v>
          </cell>
          <cell r="AL1052">
            <v>0</v>
          </cell>
          <cell r="AM1052">
            <v>0</v>
          </cell>
        </row>
        <row r="1053">
          <cell r="I1053" t="str">
            <v>HDY</v>
          </cell>
          <cell r="J1053">
            <v>21075</v>
          </cell>
          <cell r="K1053"/>
          <cell r="L1053">
            <v>21075</v>
          </cell>
          <cell r="M1053">
            <v>0</v>
          </cell>
          <cell r="N1053">
            <v>21075</v>
          </cell>
          <cell r="O1053">
            <v>103632</v>
          </cell>
          <cell r="P1053">
            <v>2837723</v>
          </cell>
          <cell r="Q1053">
            <v>2941355</v>
          </cell>
          <cell r="R1053">
            <v>3629</v>
          </cell>
          <cell r="S1053">
            <v>2944984</v>
          </cell>
          <cell r="T1053">
            <v>0</v>
          </cell>
          <cell r="U1053">
            <v>3742</v>
          </cell>
          <cell r="V1053">
            <v>3742</v>
          </cell>
          <cell r="W1053">
            <v>0</v>
          </cell>
          <cell r="X1053">
            <v>3742</v>
          </cell>
          <cell r="Y1053">
            <v>10150</v>
          </cell>
          <cell r="Z1053"/>
          <cell r="AA1053">
            <v>10150</v>
          </cell>
          <cell r="AB1053">
            <v>800</v>
          </cell>
          <cell r="AC1053">
            <v>10950</v>
          </cell>
          <cell r="AD1053">
            <v>0</v>
          </cell>
          <cell r="AE1053">
            <v>1208875</v>
          </cell>
          <cell r="AF1053">
            <v>1208875</v>
          </cell>
          <cell r="AG1053">
            <v>980</v>
          </cell>
          <cell r="AH1053">
            <v>1209855</v>
          </cell>
          <cell r="AI1053">
            <v>0</v>
          </cell>
          <cell r="AJ1053">
            <v>3192</v>
          </cell>
          <cell r="AK1053">
            <v>3192</v>
          </cell>
          <cell r="AL1053">
            <v>0</v>
          </cell>
          <cell r="AM1053">
            <v>3192</v>
          </cell>
        </row>
        <row r="1054">
          <cell r="I1054" t="str">
            <v>HHQ</v>
          </cell>
          <cell r="J1054"/>
          <cell r="K1054"/>
          <cell r="L1054">
            <v>304</v>
          </cell>
          <cell r="M1054">
            <v>8496</v>
          </cell>
          <cell r="N1054">
            <v>8800</v>
          </cell>
          <cell r="O1054">
            <v>0</v>
          </cell>
          <cell r="P1054">
            <v>32606</v>
          </cell>
          <cell r="Q1054">
            <v>32606</v>
          </cell>
          <cell r="R1054">
            <v>3</v>
          </cell>
          <cell r="S1054">
            <v>32609</v>
          </cell>
          <cell r="T1054"/>
          <cell r="U1054">
            <v>0</v>
          </cell>
          <cell r="V1054">
            <v>0</v>
          </cell>
          <cell r="W1054"/>
          <cell r="X1054">
            <v>0</v>
          </cell>
          <cell r="Y1054"/>
          <cell r="Z1054"/>
          <cell r="AA1054">
            <v>97</v>
          </cell>
          <cell r="AB1054">
            <v>7361</v>
          </cell>
          <cell r="AC1054">
            <v>7458</v>
          </cell>
          <cell r="AD1054">
            <v>8</v>
          </cell>
          <cell r="AE1054">
            <v>6127</v>
          </cell>
          <cell r="AF1054">
            <v>6135</v>
          </cell>
          <cell r="AG1054">
            <v>0</v>
          </cell>
          <cell r="AH1054">
            <v>6135</v>
          </cell>
          <cell r="AI1054"/>
          <cell r="AJ1054">
            <v>0</v>
          </cell>
          <cell r="AK1054">
            <v>0</v>
          </cell>
          <cell r="AL1054"/>
          <cell r="AM1054">
            <v>0</v>
          </cell>
        </row>
        <row r="1055">
          <cell r="I1055" t="str">
            <v>KKC</v>
          </cell>
          <cell r="J1055"/>
          <cell r="K1055"/>
          <cell r="L1055">
            <v>10204</v>
          </cell>
          <cell r="M1055">
            <v>193</v>
          </cell>
          <cell r="N1055">
            <v>10397</v>
          </cell>
          <cell r="O1055">
            <v>0</v>
          </cell>
          <cell r="P1055">
            <v>1399392</v>
          </cell>
          <cell r="Q1055">
            <v>1399392</v>
          </cell>
          <cell r="R1055">
            <v>0</v>
          </cell>
          <cell r="S1055">
            <v>1399392</v>
          </cell>
          <cell r="T1055">
            <v>0</v>
          </cell>
          <cell r="U1055">
            <v>287</v>
          </cell>
          <cell r="V1055">
            <v>287</v>
          </cell>
          <cell r="W1055">
            <v>0</v>
          </cell>
          <cell r="X1055">
            <v>288</v>
          </cell>
          <cell r="Y1055"/>
          <cell r="Z1055"/>
          <cell r="AA1055">
            <v>4612</v>
          </cell>
          <cell r="AB1055">
            <v>322</v>
          </cell>
          <cell r="AC1055">
            <v>4934</v>
          </cell>
          <cell r="AD1055">
            <v>0</v>
          </cell>
          <cell r="AE1055">
            <v>545912</v>
          </cell>
          <cell r="AF1055">
            <v>545912</v>
          </cell>
          <cell r="AG1055">
            <v>0</v>
          </cell>
          <cell r="AH1055">
            <v>545912</v>
          </cell>
          <cell r="AI1055">
            <v>0</v>
          </cell>
          <cell r="AJ1055">
            <v>184</v>
          </cell>
          <cell r="AK1055">
            <v>184</v>
          </cell>
          <cell r="AL1055">
            <v>0</v>
          </cell>
          <cell r="AM1055">
            <v>185</v>
          </cell>
        </row>
        <row r="1056">
          <cell r="I1056" t="str">
            <v>USM</v>
          </cell>
          <cell r="J1056"/>
          <cell r="K1056"/>
          <cell r="L1056">
            <v>15575</v>
          </cell>
          <cell r="M1056">
            <v>0</v>
          </cell>
          <cell r="N1056">
            <v>15575</v>
          </cell>
          <cell r="O1056">
            <v>61423</v>
          </cell>
          <cell r="P1056">
            <v>1316931</v>
          </cell>
          <cell r="Q1056">
            <v>1378354</v>
          </cell>
          <cell r="R1056">
            <v>0</v>
          </cell>
          <cell r="S1056">
            <v>1378354</v>
          </cell>
          <cell r="T1056">
            <v>0</v>
          </cell>
          <cell r="U1056">
            <v>385</v>
          </cell>
          <cell r="V1056">
            <v>385</v>
          </cell>
          <cell r="W1056">
            <v>0</v>
          </cell>
          <cell r="X1056">
            <v>385</v>
          </cell>
          <cell r="Y1056"/>
          <cell r="Z1056"/>
          <cell r="AA1056">
            <v>4821</v>
          </cell>
          <cell r="AB1056">
            <v>0</v>
          </cell>
          <cell r="AC1056">
            <v>4821</v>
          </cell>
          <cell r="AD1056">
            <v>1425</v>
          </cell>
          <cell r="AE1056">
            <v>297589</v>
          </cell>
          <cell r="AF1056">
            <v>299014</v>
          </cell>
          <cell r="AG1056">
            <v>0</v>
          </cell>
          <cell r="AH1056">
            <v>299014</v>
          </cell>
          <cell r="AI1056">
            <v>0</v>
          </cell>
          <cell r="AJ1056">
            <v>169</v>
          </cell>
          <cell r="AK1056">
            <v>169</v>
          </cell>
          <cell r="AL1056">
            <v>50</v>
          </cell>
          <cell r="AM1056">
            <v>219</v>
          </cell>
        </row>
        <row r="1057">
          <cell r="I1057" t="str">
            <v>KBV</v>
          </cell>
          <cell r="J1057"/>
          <cell r="K1057"/>
          <cell r="L1057">
            <v>10527</v>
          </cell>
          <cell r="M1057">
            <v>388</v>
          </cell>
          <cell r="N1057">
            <v>10915</v>
          </cell>
          <cell r="O1057">
            <v>140298</v>
          </cell>
          <cell r="P1057">
            <v>1277752</v>
          </cell>
          <cell r="Q1057">
            <v>1418050</v>
          </cell>
          <cell r="R1057">
            <v>361</v>
          </cell>
          <cell r="S1057">
            <v>1418411</v>
          </cell>
          <cell r="T1057">
            <v>0</v>
          </cell>
          <cell r="U1057">
            <v>335</v>
          </cell>
          <cell r="V1057">
            <v>335</v>
          </cell>
          <cell r="W1057">
            <v>0</v>
          </cell>
          <cell r="X1057">
            <v>335</v>
          </cell>
          <cell r="Y1057"/>
          <cell r="Z1057"/>
          <cell r="AA1057">
            <v>3714</v>
          </cell>
          <cell r="AB1057">
            <v>356</v>
          </cell>
          <cell r="AC1057">
            <v>4070</v>
          </cell>
          <cell r="AD1057">
            <v>2897</v>
          </cell>
          <cell r="AE1057">
            <v>402536</v>
          </cell>
          <cell r="AF1057">
            <v>405433</v>
          </cell>
          <cell r="AG1057">
            <v>0</v>
          </cell>
          <cell r="AH1057">
            <v>405433</v>
          </cell>
          <cell r="AI1057">
            <v>0</v>
          </cell>
          <cell r="AJ1057">
            <v>193</v>
          </cell>
          <cell r="AK1057">
            <v>193</v>
          </cell>
          <cell r="AL1057">
            <v>0</v>
          </cell>
          <cell r="AM1057">
            <v>193</v>
          </cell>
        </row>
        <row r="1058">
          <cell r="I1058" t="str">
            <v>LPT</v>
          </cell>
          <cell r="J1058"/>
          <cell r="K1058"/>
          <cell r="L1058">
            <v>2230</v>
          </cell>
          <cell r="M1058">
            <v>778</v>
          </cell>
          <cell r="N1058">
            <v>3008</v>
          </cell>
          <cell r="O1058">
            <v>0</v>
          </cell>
          <cell r="P1058">
            <v>112233</v>
          </cell>
          <cell r="Q1058">
            <v>112233</v>
          </cell>
          <cell r="R1058">
            <v>0</v>
          </cell>
          <cell r="S1058">
            <v>112233</v>
          </cell>
          <cell r="T1058">
            <v>0</v>
          </cell>
          <cell r="U1058">
            <v>8</v>
          </cell>
          <cell r="V1058">
            <v>8</v>
          </cell>
          <cell r="W1058">
            <v>0</v>
          </cell>
          <cell r="X1058">
            <v>8</v>
          </cell>
          <cell r="Y1058"/>
          <cell r="Z1058"/>
          <cell r="AA1058">
            <v>1188</v>
          </cell>
          <cell r="AB1058">
            <v>1190</v>
          </cell>
          <cell r="AC1058">
            <v>2378</v>
          </cell>
          <cell r="AD1058">
            <v>0</v>
          </cell>
          <cell r="AE1058">
            <v>51493</v>
          </cell>
          <cell r="AF1058">
            <v>51493</v>
          </cell>
          <cell r="AG1058">
            <v>0</v>
          </cell>
          <cell r="AH1058">
            <v>51493</v>
          </cell>
          <cell r="AI1058">
            <v>0</v>
          </cell>
          <cell r="AJ1058">
            <v>3</v>
          </cell>
          <cell r="AK1058">
            <v>3</v>
          </cell>
          <cell r="AL1058">
            <v>0</v>
          </cell>
          <cell r="AM1058">
            <v>3</v>
          </cell>
        </row>
        <row r="1059">
          <cell r="I1059" t="str">
            <v>LOE</v>
          </cell>
          <cell r="J1059"/>
          <cell r="K1059"/>
          <cell r="L1059">
            <v>1304</v>
          </cell>
          <cell r="M1059">
            <v>311</v>
          </cell>
          <cell r="N1059">
            <v>1615</v>
          </cell>
          <cell r="O1059">
            <v>0</v>
          </cell>
          <cell r="P1059">
            <v>168676</v>
          </cell>
          <cell r="Q1059">
            <v>168676</v>
          </cell>
          <cell r="R1059">
            <v>0</v>
          </cell>
          <cell r="S1059">
            <v>168676</v>
          </cell>
          <cell r="T1059">
            <v>0</v>
          </cell>
          <cell r="U1059">
            <v>5</v>
          </cell>
          <cell r="V1059">
            <v>5</v>
          </cell>
          <cell r="W1059">
            <v>0</v>
          </cell>
          <cell r="X1059">
            <v>5</v>
          </cell>
          <cell r="Y1059"/>
          <cell r="Z1059"/>
          <cell r="AA1059">
            <v>806</v>
          </cell>
          <cell r="AB1059">
            <v>200</v>
          </cell>
          <cell r="AC1059">
            <v>1006</v>
          </cell>
          <cell r="AD1059">
            <v>0</v>
          </cell>
          <cell r="AE1059">
            <v>64664</v>
          </cell>
          <cell r="AF1059">
            <v>64664</v>
          </cell>
          <cell r="AG1059">
            <v>0</v>
          </cell>
          <cell r="AH1059">
            <v>64664</v>
          </cell>
          <cell r="AI1059">
            <v>0</v>
          </cell>
          <cell r="AJ1059">
            <v>5</v>
          </cell>
          <cell r="AK1059">
            <v>5</v>
          </cell>
          <cell r="AL1059">
            <v>0</v>
          </cell>
          <cell r="AM1059">
            <v>5</v>
          </cell>
        </row>
        <row r="1060">
          <cell r="I1060" t="str">
            <v>HGN</v>
          </cell>
          <cell r="J1060"/>
          <cell r="K1060"/>
          <cell r="L1060">
            <v>388</v>
          </cell>
          <cell r="M1060">
            <v>179</v>
          </cell>
          <cell r="N1060">
            <v>567</v>
          </cell>
          <cell r="O1060">
            <v>0</v>
          </cell>
          <cell r="P1060">
            <v>25523</v>
          </cell>
          <cell r="Q1060">
            <v>25523</v>
          </cell>
          <cell r="R1060">
            <v>0</v>
          </cell>
          <cell r="S1060">
            <v>25523</v>
          </cell>
          <cell r="T1060"/>
          <cell r="U1060"/>
          <cell r="V1060"/>
          <cell r="W1060"/>
          <cell r="X1060"/>
          <cell r="Y1060"/>
          <cell r="Z1060"/>
          <cell r="AA1060">
            <v>264</v>
          </cell>
          <cell r="AB1060">
            <v>228</v>
          </cell>
          <cell r="AC1060">
            <v>492</v>
          </cell>
          <cell r="AD1060">
            <v>0</v>
          </cell>
          <cell r="AE1060">
            <v>11478</v>
          </cell>
          <cell r="AF1060">
            <v>11478</v>
          </cell>
          <cell r="AG1060">
            <v>0</v>
          </cell>
          <cell r="AH1060">
            <v>11478</v>
          </cell>
          <cell r="AI1060"/>
          <cell r="AJ1060"/>
          <cell r="AK1060"/>
          <cell r="AL1060"/>
          <cell r="AM1060"/>
        </row>
        <row r="1061">
          <cell r="I1061" t="str">
            <v>MAQ</v>
          </cell>
          <cell r="J1061"/>
          <cell r="K1061"/>
          <cell r="L1061">
            <v>682</v>
          </cell>
          <cell r="M1061">
            <v>130</v>
          </cell>
          <cell r="N1061">
            <v>812</v>
          </cell>
          <cell r="O1061">
            <v>0</v>
          </cell>
          <cell r="P1061">
            <v>48543</v>
          </cell>
          <cell r="Q1061">
            <v>48543</v>
          </cell>
          <cell r="R1061">
            <v>0</v>
          </cell>
          <cell r="S1061">
            <v>48543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/>
          <cell r="Z1061"/>
          <cell r="AA1061">
            <v>300</v>
          </cell>
          <cell r="AB1061">
            <v>113</v>
          </cell>
          <cell r="AC1061">
            <v>413</v>
          </cell>
          <cell r="AD1061">
            <v>0</v>
          </cell>
          <cell r="AE1061">
            <v>13776</v>
          </cell>
          <cell r="AF1061">
            <v>13776</v>
          </cell>
          <cell r="AG1061">
            <v>0</v>
          </cell>
          <cell r="AH1061">
            <v>13776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0</v>
          </cell>
        </row>
        <row r="1062">
          <cell r="I1062" t="str">
            <v>KOP</v>
          </cell>
          <cell r="J1062"/>
          <cell r="K1062"/>
          <cell r="L1062">
            <v>2330</v>
          </cell>
          <cell r="M1062">
            <v>0</v>
          </cell>
          <cell r="N1062">
            <v>2330</v>
          </cell>
          <cell r="O1062">
            <v>0</v>
          </cell>
          <cell r="P1062">
            <v>337713</v>
          </cell>
          <cell r="Q1062">
            <v>337713</v>
          </cell>
          <cell r="R1062">
            <v>0</v>
          </cell>
          <cell r="S1062">
            <v>337713</v>
          </cell>
          <cell r="T1062">
            <v>0</v>
          </cell>
          <cell r="U1062">
            <v>0</v>
          </cell>
          <cell r="V1062">
            <v>0</v>
          </cell>
          <cell r="W1062"/>
          <cell r="X1062">
            <v>0</v>
          </cell>
          <cell r="Y1062"/>
          <cell r="Z1062"/>
          <cell r="AA1062">
            <v>862</v>
          </cell>
          <cell r="AB1062">
            <v>2</v>
          </cell>
          <cell r="AC1062">
            <v>864</v>
          </cell>
          <cell r="AD1062">
            <v>0</v>
          </cell>
          <cell r="AE1062">
            <v>96772</v>
          </cell>
          <cell r="AF1062">
            <v>96772</v>
          </cell>
          <cell r="AG1062">
            <v>0</v>
          </cell>
          <cell r="AH1062">
            <v>96772</v>
          </cell>
          <cell r="AI1062">
            <v>0</v>
          </cell>
          <cell r="AJ1062">
            <v>0</v>
          </cell>
          <cell r="AK1062">
            <v>0</v>
          </cell>
          <cell r="AL1062"/>
          <cell r="AM1062">
            <v>0</v>
          </cell>
        </row>
        <row r="1063">
          <cell r="I1063" t="str">
            <v>NAK</v>
          </cell>
          <cell r="J1063"/>
          <cell r="K1063"/>
          <cell r="L1063">
            <v>38</v>
          </cell>
          <cell r="M1063">
            <v>9548</v>
          </cell>
          <cell r="N1063">
            <v>9586</v>
          </cell>
          <cell r="O1063">
            <v>0</v>
          </cell>
          <cell r="P1063">
            <v>1785</v>
          </cell>
          <cell r="Q1063">
            <v>1785</v>
          </cell>
          <cell r="R1063">
            <v>0</v>
          </cell>
          <cell r="S1063">
            <v>1785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/>
          <cell r="Z1063"/>
          <cell r="AA1063">
            <v>0</v>
          </cell>
          <cell r="AB1063">
            <v>12926</v>
          </cell>
          <cell r="AC1063">
            <v>12926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</row>
        <row r="1064">
          <cell r="I1064" t="str">
            <v>NST</v>
          </cell>
          <cell r="J1064"/>
          <cell r="K1064"/>
          <cell r="L1064">
            <v>11080</v>
          </cell>
          <cell r="M1064">
            <v>180</v>
          </cell>
          <cell r="N1064">
            <v>11260</v>
          </cell>
          <cell r="O1064">
            <v>0</v>
          </cell>
          <cell r="P1064">
            <v>1304838</v>
          </cell>
          <cell r="Q1064">
            <v>1304838</v>
          </cell>
          <cell r="R1064">
            <v>40</v>
          </cell>
          <cell r="S1064">
            <v>1304878</v>
          </cell>
          <cell r="T1064">
            <v>0</v>
          </cell>
          <cell r="U1064">
            <v>377</v>
          </cell>
          <cell r="V1064">
            <v>377</v>
          </cell>
          <cell r="W1064">
            <v>0</v>
          </cell>
          <cell r="X1064">
            <v>377</v>
          </cell>
          <cell r="Y1064"/>
          <cell r="Z1064"/>
          <cell r="AA1064">
            <v>9655</v>
          </cell>
          <cell r="AB1064">
            <v>116</v>
          </cell>
          <cell r="AC1064">
            <v>9771</v>
          </cell>
          <cell r="AD1064">
            <v>0</v>
          </cell>
          <cell r="AE1064">
            <v>669695</v>
          </cell>
          <cell r="AF1064">
            <v>669695</v>
          </cell>
          <cell r="AG1064">
            <v>4</v>
          </cell>
          <cell r="AH1064">
            <v>669699</v>
          </cell>
          <cell r="AI1064">
            <v>0</v>
          </cell>
          <cell r="AJ1064">
            <v>240</v>
          </cell>
          <cell r="AK1064">
            <v>240</v>
          </cell>
          <cell r="AL1064">
            <v>0</v>
          </cell>
          <cell r="AM1064">
            <v>240</v>
          </cell>
        </row>
        <row r="1065">
          <cell r="I1065" t="str">
            <v>NNT</v>
          </cell>
          <cell r="J1065"/>
          <cell r="K1065"/>
          <cell r="L1065">
            <v>3676</v>
          </cell>
          <cell r="M1065">
            <v>130</v>
          </cell>
          <cell r="N1065">
            <v>3806</v>
          </cell>
          <cell r="O1065">
            <v>0</v>
          </cell>
          <cell r="P1065">
            <v>451801</v>
          </cell>
          <cell r="Q1065">
            <v>451801</v>
          </cell>
          <cell r="R1065">
            <v>0</v>
          </cell>
          <cell r="S1065">
            <v>451801</v>
          </cell>
          <cell r="T1065">
            <v>0</v>
          </cell>
          <cell r="U1065">
            <v>1</v>
          </cell>
          <cell r="V1065">
            <v>1</v>
          </cell>
          <cell r="W1065">
            <v>0</v>
          </cell>
          <cell r="X1065">
            <v>1</v>
          </cell>
          <cell r="Y1065"/>
          <cell r="Z1065"/>
          <cell r="AA1065">
            <v>2110</v>
          </cell>
          <cell r="AB1065">
            <v>134</v>
          </cell>
          <cell r="AC1065">
            <v>2244</v>
          </cell>
          <cell r="AD1065">
            <v>0</v>
          </cell>
          <cell r="AE1065">
            <v>190708</v>
          </cell>
          <cell r="AF1065">
            <v>190708</v>
          </cell>
          <cell r="AG1065">
            <v>0</v>
          </cell>
          <cell r="AH1065">
            <v>190708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</row>
        <row r="1066">
          <cell r="I1066" t="str">
            <v>NAW</v>
          </cell>
          <cell r="J1066"/>
          <cell r="K1066"/>
          <cell r="L1066">
            <v>1370</v>
          </cell>
          <cell r="M1066">
            <v>84</v>
          </cell>
          <cell r="N1066">
            <v>1454</v>
          </cell>
          <cell r="O1066">
            <v>1138</v>
          </cell>
          <cell r="P1066">
            <v>192387</v>
          </cell>
          <cell r="Q1066">
            <v>193525</v>
          </cell>
          <cell r="R1066">
            <v>0</v>
          </cell>
          <cell r="S1066">
            <v>193525</v>
          </cell>
          <cell r="T1066"/>
          <cell r="U1066"/>
          <cell r="V1066"/>
          <cell r="W1066"/>
          <cell r="X1066"/>
          <cell r="Y1066"/>
          <cell r="Z1066"/>
          <cell r="AA1066">
            <v>710</v>
          </cell>
          <cell r="AB1066">
            <v>40</v>
          </cell>
          <cell r="AC1066">
            <v>750</v>
          </cell>
          <cell r="AD1066">
            <v>0</v>
          </cell>
          <cell r="AE1066">
            <v>77079</v>
          </cell>
          <cell r="AF1066">
            <v>77079</v>
          </cell>
          <cell r="AG1066">
            <v>0</v>
          </cell>
          <cell r="AH1066">
            <v>77079</v>
          </cell>
          <cell r="AI1066"/>
          <cell r="AJ1066"/>
          <cell r="AK1066"/>
          <cell r="AL1066"/>
          <cell r="AM1066"/>
        </row>
        <row r="1067">
          <cell r="I1067" t="str">
            <v>PYY</v>
          </cell>
          <cell r="J1067"/>
          <cell r="K1067"/>
          <cell r="L1067">
            <v>0</v>
          </cell>
          <cell r="M1067">
            <v>362</v>
          </cell>
          <cell r="N1067">
            <v>362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/>
          <cell r="U1067"/>
          <cell r="V1067"/>
          <cell r="W1067"/>
          <cell r="X1067"/>
          <cell r="Y1067"/>
          <cell r="Z1067"/>
          <cell r="AA1067">
            <v>0</v>
          </cell>
          <cell r="AB1067">
            <v>319</v>
          </cell>
          <cell r="AC1067">
            <v>319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/>
          <cell r="AJ1067"/>
          <cell r="AK1067"/>
          <cell r="AL1067"/>
          <cell r="AM1067"/>
        </row>
        <row r="1068">
          <cell r="I1068" t="str">
            <v>UTP</v>
          </cell>
          <cell r="J1068">
            <v>1381</v>
          </cell>
          <cell r="K1068"/>
          <cell r="L1068">
            <v>1381</v>
          </cell>
          <cell r="M1068">
            <v>0</v>
          </cell>
          <cell r="N1068">
            <v>1381</v>
          </cell>
          <cell r="O1068">
            <v>33944</v>
          </cell>
          <cell r="P1068">
            <v>72292</v>
          </cell>
          <cell r="Q1068">
            <v>106236</v>
          </cell>
          <cell r="R1068"/>
          <cell r="S1068">
            <v>106236</v>
          </cell>
          <cell r="T1068"/>
          <cell r="U1068"/>
          <cell r="V1068"/>
          <cell r="W1068"/>
          <cell r="X1068"/>
          <cell r="Y1068">
            <v>674</v>
          </cell>
          <cell r="Z1068"/>
          <cell r="AA1068">
            <v>674</v>
          </cell>
          <cell r="AB1068">
            <v>0</v>
          </cell>
          <cell r="AC1068">
            <v>674</v>
          </cell>
          <cell r="AD1068">
            <v>0</v>
          </cell>
          <cell r="AE1068">
            <v>41765</v>
          </cell>
          <cell r="AF1068">
            <v>41765</v>
          </cell>
          <cell r="AG1068"/>
          <cell r="AH1068">
            <v>41765</v>
          </cell>
          <cell r="AI1068"/>
          <cell r="AJ1068"/>
          <cell r="AK1068"/>
          <cell r="AL1068"/>
          <cell r="AM1068"/>
        </row>
        <row r="1069">
          <cell r="I1069" t="str">
            <v>PHY</v>
          </cell>
          <cell r="J1069"/>
          <cell r="K1069"/>
          <cell r="L1069">
            <v>0</v>
          </cell>
          <cell r="M1069">
            <v>562</v>
          </cell>
          <cell r="N1069">
            <v>562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/>
          <cell r="Z1069"/>
          <cell r="AA1069">
            <v>0</v>
          </cell>
          <cell r="AB1069">
            <v>186</v>
          </cell>
          <cell r="AC1069">
            <v>186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</row>
        <row r="1070">
          <cell r="I1070" t="str">
            <v>PHS</v>
          </cell>
          <cell r="J1070"/>
          <cell r="K1070"/>
          <cell r="L1070">
            <v>2584</v>
          </cell>
          <cell r="M1070">
            <v>4451</v>
          </cell>
          <cell r="N1070">
            <v>7035</v>
          </cell>
          <cell r="O1070">
            <v>0</v>
          </cell>
          <cell r="P1070">
            <v>342212</v>
          </cell>
          <cell r="Q1070">
            <v>342212</v>
          </cell>
          <cell r="R1070">
            <v>0</v>
          </cell>
          <cell r="S1070">
            <v>342212</v>
          </cell>
          <cell r="T1070">
            <v>0</v>
          </cell>
          <cell r="U1070">
            <v>21</v>
          </cell>
          <cell r="V1070">
            <v>21</v>
          </cell>
          <cell r="W1070">
            <v>0</v>
          </cell>
          <cell r="X1070">
            <v>21</v>
          </cell>
          <cell r="Y1070"/>
          <cell r="Z1070"/>
          <cell r="AA1070">
            <v>1600</v>
          </cell>
          <cell r="AB1070">
            <v>6220</v>
          </cell>
          <cell r="AC1070">
            <v>7820</v>
          </cell>
          <cell r="AD1070">
            <v>0</v>
          </cell>
          <cell r="AE1070">
            <v>145301</v>
          </cell>
          <cell r="AF1070">
            <v>145301</v>
          </cell>
          <cell r="AG1070">
            <v>154</v>
          </cell>
          <cell r="AH1070">
            <v>145455</v>
          </cell>
          <cell r="AI1070">
            <v>0</v>
          </cell>
          <cell r="AJ1070">
            <v>20</v>
          </cell>
          <cell r="AK1070">
            <v>20</v>
          </cell>
          <cell r="AL1070">
            <v>0</v>
          </cell>
          <cell r="AM1070">
            <v>20</v>
          </cell>
        </row>
        <row r="1071">
          <cell r="I1071" t="str">
            <v>PRH</v>
          </cell>
          <cell r="J1071"/>
          <cell r="K1071"/>
          <cell r="L1071">
            <v>290</v>
          </cell>
          <cell r="M1071">
            <v>405</v>
          </cell>
          <cell r="N1071">
            <v>695</v>
          </cell>
          <cell r="O1071">
            <v>0</v>
          </cell>
          <cell r="P1071">
            <v>15173</v>
          </cell>
          <cell r="Q1071">
            <v>15173</v>
          </cell>
          <cell r="R1071">
            <v>0</v>
          </cell>
          <cell r="S1071">
            <v>15173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/>
          <cell r="Z1071"/>
          <cell r="AA1071">
            <v>220</v>
          </cell>
          <cell r="AB1071">
            <v>562</v>
          </cell>
          <cell r="AC1071">
            <v>782</v>
          </cell>
          <cell r="AD1071">
            <v>0</v>
          </cell>
          <cell r="AE1071">
            <v>8568</v>
          </cell>
          <cell r="AF1071">
            <v>8568</v>
          </cell>
          <cell r="AG1071">
            <v>0</v>
          </cell>
          <cell r="AH1071">
            <v>8568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</row>
        <row r="1072">
          <cell r="I1072" t="str">
            <v>HKT</v>
          </cell>
          <cell r="J1072">
            <v>57469</v>
          </cell>
          <cell r="K1072"/>
          <cell r="L1072">
            <v>57469</v>
          </cell>
          <cell r="M1072">
            <v>0</v>
          </cell>
          <cell r="N1072">
            <v>57469</v>
          </cell>
          <cell r="O1072">
            <v>3038591</v>
          </cell>
          <cell r="P1072">
            <v>4658043</v>
          </cell>
          <cell r="Q1072">
            <v>7696634</v>
          </cell>
          <cell r="R1072">
            <v>117988</v>
          </cell>
          <cell r="S1072">
            <v>7814622</v>
          </cell>
          <cell r="T1072">
            <v>3920</v>
          </cell>
          <cell r="U1072">
            <v>3561</v>
          </cell>
          <cell r="V1072">
            <v>7481</v>
          </cell>
          <cell r="W1072">
            <v>0</v>
          </cell>
          <cell r="X1072">
            <v>7481</v>
          </cell>
          <cell r="Y1072">
            <v>18524</v>
          </cell>
          <cell r="Z1072"/>
          <cell r="AA1072">
            <v>18524</v>
          </cell>
          <cell r="AB1072">
            <v>320</v>
          </cell>
          <cell r="AC1072">
            <v>18844</v>
          </cell>
          <cell r="AD1072">
            <v>257982</v>
          </cell>
          <cell r="AE1072">
            <v>1502075</v>
          </cell>
          <cell r="AF1072">
            <v>1760057</v>
          </cell>
          <cell r="AG1072">
            <v>29781</v>
          </cell>
          <cell r="AH1072">
            <v>1789838</v>
          </cell>
          <cell r="AI1072">
            <v>2111</v>
          </cell>
          <cell r="AJ1072">
            <v>2098</v>
          </cell>
          <cell r="AK1072">
            <v>4209</v>
          </cell>
          <cell r="AL1072">
            <v>0</v>
          </cell>
          <cell r="AM1072">
            <v>4209</v>
          </cell>
        </row>
        <row r="1073">
          <cell r="I1073" t="str">
            <v>UNN</v>
          </cell>
          <cell r="J1073"/>
          <cell r="K1073"/>
          <cell r="L1073">
            <v>892</v>
          </cell>
          <cell r="M1073">
            <v>51</v>
          </cell>
          <cell r="N1073">
            <v>943</v>
          </cell>
          <cell r="O1073">
            <v>0</v>
          </cell>
          <cell r="P1073">
            <v>99488</v>
          </cell>
          <cell r="Q1073">
            <v>99488</v>
          </cell>
          <cell r="R1073">
            <v>0</v>
          </cell>
          <cell r="S1073">
            <v>99488</v>
          </cell>
          <cell r="T1073">
            <v>0</v>
          </cell>
          <cell r="U1073">
            <v>0</v>
          </cell>
          <cell r="V1073">
            <v>0</v>
          </cell>
          <cell r="W1073"/>
          <cell r="X1073">
            <v>0</v>
          </cell>
          <cell r="Y1073"/>
          <cell r="Z1073"/>
          <cell r="AA1073">
            <v>492</v>
          </cell>
          <cell r="AB1073">
            <v>48</v>
          </cell>
          <cell r="AC1073">
            <v>540</v>
          </cell>
          <cell r="AD1073">
            <v>0</v>
          </cell>
          <cell r="AE1073">
            <v>33614</v>
          </cell>
          <cell r="AF1073">
            <v>33614</v>
          </cell>
          <cell r="AG1073">
            <v>0</v>
          </cell>
          <cell r="AH1073">
            <v>33614</v>
          </cell>
          <cell r="AI1073">
            <v>0</v>
          </cell>
          <cell r="AJ1073">
            <v>0</v>
          </cell>
          <cell r="AK1073">
            <v>0</v>
          </cell>
          <cell r="AL1073"/>
          <cell r="AM1073">
            <v>0</v>
          </cell>
        </row>
        <row r="1074">
          <cell r="I1074" t="str">
            <v>ROI</v>
          </cell>
          <cell r="J1074"/>
          <cell r="K1074"/>
          <cell r="L1074">
            <v>1948</v>
          </cell>
          <cell r="M1074">
            <v>26</v>
          </cell>
          <cell r="N1074">
            <v>1974</v>
          </cell>
          <cell r="O1074">
            <v>0</v>
          </cell>
          <cell r="P1074">
            <v>266195</v>
          </cell>
          <cell r="Q1074">
            <v>266195</v>
          </cell>
          <cell r="R1074"/>
          <cell r="S1074">
            <v>266195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/>
          <cell r="Z1074"/>
          <cell r="AA1074">
            <v>638</v>
          </cell>
          <cell r="AB1074">
            <v>2584</v>
          </cell>
          <cell r="AC1074">
            <v>3222</v>
          </cell>
          <cell r="AD1074">
            <v>0</v>
          </cell>
          <cell r="AE1074">
            <v>74397</v>
          </cell>
          <cell r="AF1074">
            <v>74397</v>
          </cell>
          <cell r="AG1074"/>
          <cell r="AH1074">
            <v>74397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</row>
        <row r="1075">
          <cell r="I1075" t="str">
            <v>SNO</v>
          </cell>
          <cell r="J1075"/>
          <cell r="K1075"/>
          <cell r="L1075">
            <v>2280</v>
          </cell>
          <cell r="M1075">
            <v>22</v>
          </cell>
          <cell r="N1075">
            <v>2302</v>
          </cell>
          <cell r="O1075">
            <v>0</v>
          </cell>
          <cell r="P1075">
            <v>308659</v>
          </cell>
          <cell r="Q1075">
            <v>308659</v>
          </cell>
          <cell r="R1075">
            <v>0</v>
          </cell>
          <cell r="S1075">
            <v>308659</v>
          </cell>
          <cell r="T1075">
            <v>0</v>
          </cell>
          <cell r="U1075">
            <v>22</v>
          </cell>
          <cell r="V1075">
            <v>22</v>
          </cell>
          <cell r="W1075">
            <v>0</v>
          </cell>
          <cell r="X1075">
            <v>22</v>
          </cell>
          <cell r="Y1075"/>
          <cell r="Z1075"/>
          <cell r="AA1075">
            <v>1184</v>
          </cell>
          <cell r="AB1075">
            <v>57</v>
          </cell>
          <cell r="AC1075">
            <v>1241</v>
          </cell>
          <cell r="AD1075">
            <v>0</v>
          </cell>
          <cell r="AE1075">
            <v>117236</v>
          </cell>
          <cell r="AF1075">
            <v>117236</v>
          </cell>
          <cell r="AG1075">
            <v>0</v>
          </cell>
          <cell r="AH1075">
            <v>117236</v>
          </cell>
          <cell r="AI1075">
            <v>0</v>
          </cell>
          <cell r="AJ1075">
            <v>12</v>
          </cell>
          <cell r="AK1075">
            <v>12</v>
          </cell>
          <cell r="AL1075">
            <v>0</v>
          </cell>
          <cell r="AM1075">
            <v>12</v>
          </cell>
        </row>
        <row r="1076">
          <cell r="I1076" t="str">
            <v>THS</v>
          </cell>
          <cell r="J1076">
            <v>1096</v>
          </cell>
          <cell r="K1076"/>
          <cell r="L1076">
            <v>1096</v>
          </cell>
          <cell r="M1076">
            <v>0</v>
          </cell>
          <cell r="N1076">
            <v>1096</v>
          </cell>
          <cell r="O1076"/>
          <cell r="P1076">
            <v>46723</v>
          </cell>
          <cell r="Q1076">
            <v>46723</v>
          </cell>
          <cell r="R1076"/>
          <cell r="S1076">
            <v>46723</v>
          </cell>
          <cell r="T1076"/>
          <cell r="U1076">
            <v>19</v>
          </cell>
          <cell r="V1076">
            <v>19</v>
          </cell>
          <cell r="W1076"/>
          <cell r="X1076">
            <v>19</v>
          </cell>
          <cell r="Y1076">
            <v>444</v>
          </cell>
          <cell r="Z1076"/>
          <cell r="AA1076">
            <v>444</v>
          </cell>
          <cell r="AB1076">
            <v>0</v>
          </cell>
          <cell r="AC1076">
            <v>444</v>
          </cell>
          <cell r="AD1076"/>
          <cell r="AE1076">
            <v>15213</v>
          </cell>
          <cell r="AF1076">
            <v>15213</v>
          </cell>
          <cell r="AG1076"/>
          <cell r="AH1076">
            <v>15213</v>
          </cell>
          <cell r="AI1076"/>
          <cell r="AJ1076">
            <v>8</v>
          </cell>
          <cell r="AK1076">
            <v>8</v>
          </cell>
          <cell r="AL1076"/>
          <cell r="AM1076">
            <v>8</v>
          </cell>
        </row>
        <row r="1077">
          <cell r="I1077" t="str">
            <v>URT</v>
          </cell>
          <cell r="J1077"/>
          <cell r="K1077"/>
          <cell r="L1077">
            <v>8337</v>
          </cell>
          <cell r="M1077">
            <v>1139</v>
          </cell>
          <cell r="N1077">
            <v>9476</v>
          </cell>
          <cell r="O1077">
            <v>0</v>
          </cell>
          <cell r="P1077">
            <v>1164581</v>
          </cell>
          <cell r="Q1077">
            <v>1164581</v>
          </cell>
          <cell r="R1077">
            <v>2053</v>
          </cell>
          <cell r="S1077">
            <v>1166634</v>
          </cell>
          <cell r="T1077">
            <v>0</v>
          </cell>
          <cell r="U1077">
            <v>664</v>
          </cell>
          <cell r="V1077">
            <v>664</v>
          </cell>
          <cell r="W1077">
            <v>0</v>
          </cell>
          <cell r="X1077">
            <v>664</v>
          </cell>
          <cell r="Y1077"/>
          <cell r="Z1077"/>
          <cell r="AA1077">
            <v>3962</v>
          </cell>
          <cell r="AB1077">
            <v>1866</v>
          </cell>
          <cell r="AC1077">
            <v>5828</v>
          </cell>
          <cell r="AD1077">
            <v>0</v>
          </cell>
          <cell r="AE1077">
            <v>448295</v>
          </cell>
          <cell r="AF1077">
            <v>448295</v>
          </cell>
          <cell r="AG1077">
            <v>0</v>
          </cell>
          <cell r="AH1077">
            <v>448295</v>
          </cell>
          <cell r="AI1077">
            <v>0</v>
          </cell>
          <cell r="AJ1077">
            <v>405</v>
          </cell>
          <cell r="AK1077">
            <v>405</v>
          </cell>
          <cell r="AL1077">
            <v>1</v>
          </cell>
          <cell r="AM1077">
            <v>406</v>
          </cell>
        </row>
        <row r="1078">
          <cell r="I1078" t="str">
            <v>TKT</v>
          </cell>
          <cell r="J1078"/>
          <cell r="K1078"/>
          <cell r="L1078">
            <v>0</v>
          </cell>
          <cell r="M1078">
            <v>101</v>
          </cell>
          <cell r="N1078">
            <v>101</v>
          </cell>
          <cell r="O1078">
            <v>0</v>
          </cell>
          <cell r="P1078">
            <v>0</v>
          </cell>
          <cell r="Q1078">
            <v>0</v>
          </cell>
          <cell r="R1078"/>
          <cell r="S1078">
            <v>0</v>
          </cell>
          <cell r="T1078"/>
          <cell r="U1078"/>
          <cell r="V1078"/>
          <cell r="W1078"/>
          <cell r="X1078"/>
          <cell r="Y1078"/>
          <cell r="Z1078"/>
          <cell r="AA1078">
            <v>0</v>
          </cell>
          <cell r="AB1078">
            <v>434</v>
          </cell>
          <cell r="AC1078">
            <v>434</v>
          </cell>
          <cell r="AD1078">
            <v>0</v>
          </cell>
          <cell r="AE1078">
            <v>0</v>
          </cell>
          <cell r="AF1078">
            <v>0</v>
          </cell>
          <cell r="AG1078"/>
          <cell r="AH1078">
            <v>0</v>
          </cell>
          <cell r="AI1078"/>
          <cell r="AJ1078"/>
          <cell r="AK1078"/>
          <cell r="AL1078"/>
          <cell r="AM1078"/>
        </row>
        <row r="1079">
          <cell r="I1079" t="str">
            <v>TST</v>
          </cell>
          <cell r="J1079"/>
          <cell r="K1079"/>
          <cell r="L1079">
            <v>3746</v>
          </cell>
          <cell r="M1079">
            <v>80</v>
          </cell>
          <cell r="N1079">
            <v>3826</v>
          </cell>
          <cell r="O1079">
            <v>0</v>
          </cell>
          <cell r="P1079">
            <v>527602</v>
          </cell>
          <cell r="Q1079">
            <v>527602</v>
          </cell>
          <cell r="R1079">
            <v>0</v>
          </cell>
          <cell r="S1079">
            <v>527602</v>
          </cell>
          <cell r="T1079">
            <v>0</v>
          </cell>
          <cell r="U1079">
            <v>185</v>
          </cell>
          <cell r="V1079">
            <v>185</v>
          </cell>
          <cell r="W1079">
            <v>0</v>
          </cell>
          <cell r="X1079">
            <v>185</v>
          </cell>
          <cell r="Y1079"/>
          <cell r="Z1079"/>
          <cell r="AA1079">
            <v>1839</v>
          </cell>
          <cell r="AB1079">
            <v>0</v>
          </cell>
          <cell r="AC1079">
            <v>1839</v>
          </cell>
          <cell r="AD1079">
            <v>0</v>
          </cell>
          <cell r="AE1079">
            <v>221397</v>
          </cell>
          <cell r="AF1079">
            <v>221397</v>
          </cell>
          <cell r="AG1079">
            <v>0</v>
          </cell>
          <cell r="AH1079">
            <v>221397</v>
          </cell>
          <cell r="AI1079">
            <v>0</v>
          </cell>
          <cell r="AJ1079">
            <v>135</v>
          </cell>
          <cell r="AK1079">
            <v>135</v>
          </cell>
          <cell r="AL1079">
            <v>0</v>
          </cell>
          <cell r="AM1079">
            <v>135</v>
          </cell>
        </row>
        <row r="1080">
          <cell r="I1080" t="str">
            <v>TDX</v>
          </cell>
          <cell r="J1080">
            <v>885</v>
          </cell>
          <cell r="K1080"/>
          <cell r="L1080">
            <v>885</v>
          </cell>
          <cell r="M1080">
            <v>0</v>
          </cell>
          <cell r="N1080">
            <v>885</v>
          </cell>
          <cell r="O1080"/>
          <cell r="P1080">
            <v>42287</v>
          </cell>
          <cell r="Q1080">
            <v>42287</v>
          </cell>
          <cell r="R1080"/>
          <cell r="S1080">
            <v>42287</v>
          </cell>
          <cell r="T1080"/>
          <cell r="U1080">
            <v>8</v>
          </cell>
          <cell r="V1080">
            <v>8</v>
          </cell>
          <cell r="W1080"/>
          <cell r="X1080">
            <v>8</v>
          </cell>
          <cell r="Y1080">
            <v>348</v>
          </cell>
          <cell r="Z1080"/>
          <cell r="AA1080">
            <v>348</v>
          </cell>
          <cell r="AB1080">
            <v>0</v>
          </cell>
          <cell r="AC1080">
            <v>348</v>
          </cell>
          <cell r="AD1080"/>
          <cell r="AE1080">
            <v>10499</v>
          </cell>
          <cell r="AF1080">
            <v>10499</v>
          </cell>
          <cell r="AG1080"/>
          <cell r="AH1080">
            <v>10499</v>
          </cell>
          <cell r="AI1080"/>
          <cell r="AJ1080">
            <v>1</v>
          </cell>
          <cell r="AK1080">
            <v>1</v>
          </cell>
          <cell r="AL1080"/>
          <cell r="AM1080">
            <v>1</v>
          </cell>
        </row>
        <row r="1081">
          <cell r="I1081" t="str">
            <v>UBP</v>
          </cell>
          <cell r="J1081"/>
          <cell r="K1081"/>
          <cell r="L1081">
            <v>8951</v>
          </cell>
          <cell r="M1081">
            <v>58</v>
          </cell>
          <cell r="N1081">
            <v>9009</v>
          </cell>
          <cell r="O1081">
            <v>0</v>
          </cell>
          <cell r="P1081">
            <v>1247117</v>
          </cell>
          <cell r="Q1081">
            <v>1247117</v>
          </cell>
          <cell r="R1081">
            <v>10</v>
          </cell>
          <cell r="S1081">
            <v>1247127</v>
          </cell>
          <cell r="T1081">
            <v>0</v>
          </cell>
          <cell r="U1081">
            <v>340</v>
          </cell>
          <cell r="V1081">
            <v>340</v>
          </cell>
          <cell r="W1081">
            <v>0</v>
          </cell>
          <cell r="X1081">
            <v>340</v>
          </cell>
          <cell r="Y1081"/>
          <cell r="Z1081"/>
          <cell r="AA1081">
            <v>4794</v>
          </cell>
          <cell r="AB1081">
            <v>105</v>
          </cell>
          <cell r="AC1081">
            <v>4899</v>
          </cell>
          <cell r="AD1081">
            <v>0</v>
          </cell>
          <cell r="AE1081">
            <v>543606</v>
          </cell>
          <cell r="AF1081">
            <v>543606</v>
          </cell>
          <cell r="AG1081">
            <v>0</v>
          </cell>
          <cell r="AH1081">
            <v>543606</v>
          </cell>
          <cell r="AI1081">
            <v>0</v>
          </cell>
          <cell r="AJ1081">
            <v>169</v>
          </cell>
          <cell r="AK1081">
            <v>169</v>
          </cell>
          <cell r="AL1081">
            <v>0</v>
          </cell>
          <cell r="AM1081">
            <v>169</v>
          </cell>
        </row>
        <row r="1082">
          <cell r="I1082" t="str">
            <v>UTH</v>
          </cell>
          <cell r="J1082"/>
          <cell r="K1082"/>
          <cell r="L1082">
            <v>12608</v>
          </cell>
          <cell r="M1082">
            <v>276</v>
          </cell>
          <cell r="N1082">
            <v>12884</v>
          </cell>
          <cell r="O1082">
            <v>0</v>
          </cell>
          <cell r="P1082">
            <v>1777551</v>
          </cell>
          <cell r="Q1082">
            <v>1777551</v>
          </cell>
          <cell r="R1082">
            <v>0</v>
          </cell>
          <cell r="S1082">
            <v>1777551</v>
          </cell>
          <cell r="T1082">
            <v>0</v>
          </cell>
          <cell r="U1082">
            <v>530</v>
          </cell>
          <cell r="V1082">
            <v>530</v>
          </cell>
          <cell r="W1082">
            <v>0</v>
          </cell>
          <cell r="X1082">
            <v>530</v>
          </cell>
          <cell r="Y1082"/>
          <cell r="Z1082"/>
          <cell r="AA1082">
            <v>5749</v>
          </cell>
          <cell r="AB1082">
            <v>555</v>
          </cell>
          <cell r="AC1082">
            <v>6304</v>
          </cell>
          <cell r="AD1082">
            <v>0</v>
          </cell>
          <cell r="AE1082">
            <v>659302</v>
          </cell>
          <cell r="AF1082">
            <v>659302</v>
          </cell>
          <cell r="AG1082">
            <v>0</v>
          </cell>
          <cell r="AH1082">
            <v>659302</v>
          </cell>
          <cell r="AI1082">
            <v>0</v>
          </cell>
          <cell r="AJ1082">
            <v>416</v>
          </cell>
          <cell r="AK1082">
            <v>416</v>
          </cell>
          <cell r="AL1082">
            <v>0</v>
          </cell>
          <cell r="AM1082">
            <v>416</v>
          </cell>
        </row>
        <row r="1083">
          <cell r="I1083" t="str">
            <v>TBU</v>
          </cell>
          <cell r="J1083">
            <v>3692</v>
          </cell>
          <cell r="K1083">
            <v>0</v>
          </cell>
          <cell r="L1083">
            <v>3692</v>
          </cell>
          <cell r="M1083">
            <v>34</v>
          </cell>
          <cell r="N1083">
            <v>3726</v>
          </cell>
          <cell r="O1083">
            <v>6361</v>
          </cell>
          <cell r="P1083">
            <v>111960</v>
          </cell>
          <cell r="Q1083">
            <v>118321</v>
          </cell>
          <cell r="R1083">
            <v>253</v>
          </cell>
          <cell r="S1083">
            <v>118574</v>
          </cell>
          <cell r="T1083">
            <v>738</v>
          </cell>
          <cell r="U1083">
            <v>17</v>
          </cell>
          <cell r="V1083">
            <v>755</v>
          </cell>
          <cell r="W1083">
            <v>5</v>
          </cell>
          <cell r="X1083">
            <v>760</v>
          </cell>
          <cell r="Y1083">
            <v>3868</v>
          </cell>
          <cell r="Z1083"/>
          <cell r="AA1083">
            <v>3868</v>
          </cell>
          <cell r="AB1083">
            <v>43</v>
          </cell>
          <cell r="AC1083">
            <v>3911</v>
          </cell>
          <cell r="AD1083">
            <v>6766</v>
          </cell>
          <cell r="AE1083">
            <v>122796</v>
          </cell>
          <cell r="AF1083">
            <v>129562</v>
          </cell>
          <cell r="AG1083">
            <v>753</v>
          </cell>
          <cell r="AH1083">
            <v>130315</v>
          </cell>
          <cell r="AI1083">
            <v>811</v>
          </cell>
          <cell r="AJ1083">
            <v>18</v>
          </cell>
          <cell r="AK1083">
            <v>829</v>
          </cell>
          <cell r="AL1083">
            <v>5</v>
          </cell>
          <cell r="AM1083">
            <v>835</v>
          </cell>
        </row>
        <row r="1084">
          <cell r="I1084" t="str">
            <v>BHK</v>
          </cell>
          <cell r="J1084">
            <v>3798</v>
          </cell>
          <cell r="K1084"/>
          <cell r="L1084">
            <v>3798</v>
          </cell>
          <cell r="M1084">
            <v>68</v>
          </cell>
          <cell r="N1084">
            <v>3866</v>
          </cell>
          <cell r="O1084">
            <v>340702</v>
          </cell>
          <cell r="P1084">
            <v>148697</v>
          </cell>
          <cell r="Q1084">
            <v>489399</v>
          </cell>
          <cell r="R1084">
            <v>0</v>
          </cell>
          <cell r="S1084">
            <v>489399</v>
          </cell>
          <cell r="T1084">
            <v>498</v>
          </cell>
          <cell r="U1084">
            <v>8</v>
          </cell>
          <cell r="V1084">
            <v>506</v>
          </cell>
          <cell r="W1084">
            <v>0</v>
          </cell>
          <cell r="X1084">
            <v>506</v>
          </cell>
          <cell r="Y1084">
            <v>2440</v>
          </cell>
          <cell r="Z1084"/>
          <cell r="AA1084">
            <v>2440</v>
          </cell>
          <cell r="AB1084">
            <v>132</v>
          </cell>
          <cell r="AC1084">
            <v>2572</v>
          </cell>
          <cell r="AD1084">
            <v>270477</v>
          </cell>
          <cell r="AE1084">
            <v>51225</v>
          </cell>
          <cell r="AF1084">
            <v>321702</v>
          </cell>
          <cell r="AG1084">
            <v>0</v>
          </cell>
          <cell r="AH1084">
            <v>321702</v>
          </cell>
          <cell r="AI1084">
            <v>228</v>
          </cell>
          <cell r="AJ1084">
            <v>11</v>
          </cell>
          <cell r="AK1084">
            <v>239</v>
          </cell>
          <cell r="AL1084">
            <v>0</v>
          </cell>
          <cell r="AM1084">
            <v>239</v>
          </cell>
        </row>
        <row r="1085">
          <cell r="I1085" t="str">
            <v>NVI</v>
          </cell>
          <cell r="J1085">
            <v>449</v>
          </cell>
          <cell r="K1085">
            <v>1144</v>
          </cell>
          <cell r="L1085">
            <v>1593</v>
          </cell>
          <cell r="M1085">
            <v>112</v>
          </cell>
          <cell r="N1085">
            <v>1705</v>
          </cell>
          <cell r="O1085">
            <v>54332</v>
          </cell>
          <cell r="P1085">
            <v>142</v>
          </cell>
          <cell r="Q1085">
            <v>54474</v>
          </cell>
          <cell r="R1085">
            <v>1491</v>
          </cell>
          <cell r="S1085">
            <v>55965</v>
          </cell>
          <cell r="T1085">
            <v>19306</v>
          </cell>
          <cell r="U1085">
            <v>0</v>
          </cell>
          <cell r="V1085">
            <v>19306</v>
          </cell>
          <cell r="W1085">
            <v>0</v>
          </cell>
          <cell r="X1085">
            <v>19306</v>
          </cell>
          <cell r="Y1085">
            <v>1034</v>
          </cell>
          <cell r="Z1085">
            <v>1192</v>
          </cell>
          <cell r="AA1085">
            <v>2226</v>
          </cell>
          <cell r="AB1085">
            <v>110</v>
          </cell>
          <cell r="AC1085">
            <v>2336</v>
          </cell>
          <cell r="AD1085">
            <v>132494</v>
          </cell>
          <cell r="AE1085">
            <v>3804</v>
          </cell>
          <cell r="AF1085">
            <v>136298</v>
          </cell>
          <cell r="AG1085">
            <v>1484</v>
          </cell>
          <cell r="AH1085">
            <v>137782</v>
          </cell>
          <cell r="AI1085">
            <v>24002</v>
          </cell>
          <cell r="AJ1085">
            <v>0</v>
          </cell>
          <cell r="AK1085">
            <v>24002</v>
          </cell>
          <cell r="AL1085">
            <v>0</v>
          </cell>
          <cell r="AM1085">
            <v>24002</v>
          </cell>
        </row>
        <row r="1086">
          <cell r="I1086" t="str">
            <v>SKD</v>
          </cell>
          <cell r="J1086">
            <v>5133</v>
          </cell>
          <cell r="K1086"/>
          <cell r="L1086">
            <v>5133</v>
          </cell>
          <cell r="M1086">
            <v>114</v>
          </cell>
          <cell r="N1086">
            <v>5247</v>
          </cell>
          <cell r="O1086">
            <v>149859</v>
          </cell>
          <cell r="P1086">
            <v>13464</v>
          </cell>
          <cell r="Q1086">
            <v>163323</v>
          </cell>
          <cell r="R1086">
            <v>0</v>
          </cell>
          <cell r="S1086">
            <v>163323</v>
          </cell>
          <cell r="T1086">
            <v>13</v>
          </cell>
          <cell r="U1086">
            <v>0</v>
          </cell>
          <cell r="V1086">
            <v>13</v>
          </cell>
          <cell r="W1086">
            <v>0</v>
          </cell>
          <cell r="X1086">
            <v>13</v>
          </cell>
          <cell r="Y1086">
            <v>3338</v>
          </cell>
          <cell r="Z1086"/>
          <cell r="AA1086">
            <v>3338</v>
          </cell>
          <cell r="AB1086"/>
          <cell r="AC1086">
            <v>3338</v>
          </cell>
          <cell r="AD1086">
            <v>323695</v>
          </cell>
          <cell r="AE1086">
            <v>32483</v>
          </cell>
          <cell r="AF1086">
            <v>356178</v>
          </cell>
          <cell r="AG1086">
            <v>1530</v>
          </cell>
          <cell r="AH1086">
            <v>357708</v>
          </cell>
          <cell r="AI1086">
            <v>37</v>
          </cell>
          <cell r="AJ1086">
            <v>8</v>
          </cell>
          <cell r="AK1086">
            <v>44</v>
          </cell>
          <cell r="AL1086">
            <v>0</v>
          </cell>
          <cell r="AM1086">
            <v>44</v>
          </cell>
        </row>
        <row r="1087">
          <cell r="I1087" t="str">
            <v>TAS</v>
          </cell>
          <cell r="J1087">
            <v>34299</v>
          </cell>
          <cell r="K1087">
            <v>2633</v>
          </cell>
          <cell r="L1087">
            <v>36932</v>
          </cell>
          <cell r="M1087">
            <v>300</v>
          </cell>
          <cell r="N1087">
            <v>37232</v>
          </cell>
          <cell r="O1087">
            <v>4008175</v>
          </cell>
          <cell r="P1087">
            <v>1063652</v>
          </cell>
          <cell r="Q1087">
            <v>5071827</v>
          </cell>
          <cell r="R1087">
            <v>0</v>
          </cell>
          <cell r="S1087">
            <v>5071827</v>
          </cell>
          <cell r="T1087">
            <v>76336</v>
          </cell>
          <cell r="U1087">
            <v>102</v>
          </cell>
          <cell r="V1087">
            <v>76438</v>
          </cell>
          <cell r="W1087">
            <v>1566</v>
          </cell>
          <cell r="X1087">
            <v>78004</v>
          </cell>
          <cell r="Y1087">
            <v>23588</v>
          </cell>
          <cell r="Z1087">
            <v>2383</v>
          </cell>
          <cell r="AA1087">
            <v>25971</v>
          </cell>
          <cell r="AB1087">
            <v>238</v>
          </cell>
          <cell r="AC1087">
            <v>26209</v>
          </cell>
          <cell r="AD1087">
            <v>2704024</v>
          </cell>
          <cell r="AE1087">
            <v>440385</v>
          </cell>
          <cell r="AF1087">
            <v>3144409</v>
          </cell>
          <cell r="AG1087">
            <v>310</v>
          </cell>
          <cell r="AH1087">
            <v>3144719</v>
          </cell>
          <cell r="AI1087">
            <v>55678</v>
          </cell>
          <cell r="AJ1087">
            <v>81</v>
          </cell>
          <cell r="AK1087">
            <v>55759</v>
          </cell>
          <cell r="AL1087">
            <v>982</v>
          </cell>
          <cell r="AM1087">
            <v>56741</v>
          </cell>
        </row>
        <row r="1088">
          <cell r="I1088" t="str">
            <v>TMJ</v>
          </cell>
          <cell r="J1088">
            <v>1199</v>
          </cell>
          <cell r="K1088">
            <v>2</v>
          </cell>
          <cell r="L1088">
            <v>1201</v>
          </cell>
          <cell r="M1088">
            <v>0</v>
          </cell>
          <cell r="N1088">
            <v>1201</v>
          </cell>
          <cell r="O1088">
            <v>53814</v>
          </cell>
          <cell r="P1088">
            <v>99009</v>
          </cell>
          <cell r="Q1088">
            <v>152823</v>
          </cell>
          <cell r="R1088"/>
          <cell r="S1088">
            <v>152823</v>
          </cell>
          <cell r="T1088">
            <v>20</v>
          </cell>
          <cell r="U1088">
            <v>4</v>
          </cell>
          <cell r="V1088">
            <v>24</v>
          </cell>
          <cell r="W1088">
            <v>126</v>
          </cell>
          <cell r="X1088">
            <v>150</v>
          </cell>
          <cell r="Y1088">
            <v>948</v>
          </cell>
          <cell r="Z1088">
            <v>6</v>
          </cell>
          <cell r="AA1088">
            <v>954</v>
          </cell>
          <cell r="AB1088">
            <v>10</v>
          </cell>
          <cell r="AC1088">
            <v>964</v>
          </cell>
          <cell r="AD1088">
            <v>34105</v>
          </cell>
          <cell r="AE1088">
            <v>50786</v>
          </cell>
          <cell r="AF1088">
            <v>84891</v>
          </cell>
          <cell r="AG1088"/>
          <cell r="AH1088">
            <v>84891</v>
          </cell>
          <cell r="AI1088">
            <v>106</v>
          </cell>
          <cell r="AJ1088">
            <v>10</v>
          </cell>
          <cell r="AK1088">
            <v>116</v>
          </cell>
          <cell r="AL1088">
            <v>65</v>
          </cell>
          <cell r="AM1088">
            <v>181</v>
          </cell>
        </row>
        <row r="1089">
          <cell r="I1089" t="str">
            <v>UGC</v>
          </cell>
          <cell r="J1089">
            <v>4770</v>
          </cell>
          <cell r="K1089">
            <v>0</v>
          </cell>
          <cell r="L1089">
            <v>4770</v>
          </cell>
          <cell r="M1089">
            <v>147</v>
          </cell>
          <cell r="N1089">
            <v>4917</v>
          </cell>
          <cell r="O1089">
            <v>347570</v>
          </cell>
          <cell r="P1089">
            <v>237608</v>
          </cell>
          <cell r="Q1089">
            <v>585178</v>
          </cell>
          <cell r="R1089">
            <v>0</v>
          </cell>
          <cell r="S1089">
            <v>585178</v>
          </cell>
          <cell r="T1089">
            <v>22</v>
          </cell>
          <cell r="U1089">
            <v>38</v>
          </cell>
          <cell r="V1089">
            <v>60</v>
          </cell>
          <cell r="W1089">
            <v>93</v>
          </cell>
          <cell r="X1089">
            <v>153</v>
          </cell>
          <cell r="Y1089">
            <v>3182</v>
          </cell>
          <cell r="Z1089">
            <v>0</v>
          </cell>
          <cell r="AA1089">
            <v>3182</v>
          </cell>
          <cell r="AB1089">
            <v>110</v>
          </cell>
          <cell r="AC1089">
            <v>3292</v>
          </cell>
          <cell r="AD1089">
            <v>261369</v>
          </cell>
          <cell r="AE1089">
            <v>159205</v>
          </cell>
          <cell r="AF1089">
            <v>420574</v>
          </cell>
          <cell r="AG1089">
            <v>0</v>
          </cell>
          <cell r="AH1089">
            <v>420574</v>
          </cell>
          <cell r="AI1089">
            <v>12</v>
          </cell>
          <cell r="AJ1089">
            <v>45</v>
          </cell>
          <cell r="AK1089">
            <v>57</v>
          </cell>
          <cell r="AL1089">
            <v>91</v>
          </cell>
          <cell r="AM1089">
            <v>148</v>
          </cell>
        </row>
        <row r="1090">
          <cell r="I1090" t="str">
            <v>BMV</v>
          </cell>
          <cell r="J1090"/>
          <cell r="K1090"/>
          <cell r="L1090">
            <v>9539</v>
          </cell>
          <cell r="M1090"/>
          <cell r="N1090">
            <v>9539</v>
          </cell>
          <cell r="O1090"/>
          <cell r="P1090">
            <v>1563814</v>
          </cell>
          <cell r="Q1090">
            <v>1563814</v>
          </cell>
          <cell r="R1090"/>
          <cell r="S1090">
            <v>1563814</v>
          </cell>
          <cell r="T1090"/>
          <cell r="U1090">
            <v>1651</v>
          </cell>
          <cell r="V1090">
            <v>1651</v>
          </cell>
          <cell r="W1090"/>
          <cell r="X1090">
            <v>1651</v>
          </cell>
          <cell r="Y1090"/>
          <cell r="Z1090"/>
          <cell r="AA1090">
            <v>4788</v>
          </cell>
          <cell r="AB1090"/>
          <cell r="AC1090">
            <v>4788</v>
          </cell>
          <cell r="AD1090"/>
          <cell r="AE1090">
            <v>591077</v>
          </cell>
          <cell r="AF1090">
            <v>591077</v>
          </cell>
          <cell r="AG1090"/>
          <cell r="AH1090">
            <v>591077</v>
          </cell>
          <cell r="AI1090"/>
          <cell r="AJ1090">
            <v>1859</v>
          </cell>
          <cell r="AK1090">
            <v>1859</v>
          </cell>
          <cell r="AL1090"/>
          <cell r="AM1090">
            <v>1859</v>
          </cell>
        </row>
        <row r="1091">
          <cell r="I1091" t="str">
            <v>CAH</v>
          </cell>
          <cell r="J1091"/>
          <cell r="K1091"/>
          <cell r="L1091">
            <v>512</v>
          </cell>
          <cell r="M1091"/>
          <cell r="N1091">
            <v>512</v>
          </cell>
          <cell r="O1091"/>
          <cell r="P1091">
            <v>32501</v>
          </cell>
          <cell r="Q1091">
            <v>32501</v>
          </cell>
          <cell r="R1091"/>
          <cell r="S1091">
            <v>32501</v>
          </cell>
          <cell r="T1091"/>
          <cell r="U1091">
            <v>0</v>
          </cell>
          <cell r="V1091">
            <v>0</v>
          </cell>
          <cell r="W1091"/>
          <cell r="X1091">
            <v>0</v>
          </cell>
          <cell r="Y1091"/>
          <cell r="Z1091"/>
          <cell r="AA1091">
            <v>286</v>
          </cell>
          <cell r="AB1091"/>
          <cell r="AC1091">
            <v>286</v>
          </cell>
          <cell r="AD1091"/>
          <cell r="AE1091">
            <v>13949</v>
          </cell>
          <cell r="AF1091">
            <v>13949</v>
          </cell>
          <cell r="AG1091"/>
          <cell r="AH1091">
            <v>13949</v>
          </cell>
          <cell r="AI1091"/>
          <cell r="AJ1091">
            <v>0</v>
          </cell>
          <cell r="AK1091">
            <v>0</v>
          </cell>
          <cell r="AL1091"/>
          <cell r="AM1091">
            <v>0</v>
          </cell>
        </row>
        <row r="1092">
          <cell r="I1092" t="str">
            <v>VCA</v>
          </cell>
          <cell r="J1092"/>
          <cell r="K1092"/>
          <cell r="L1092">
            <v>9334</v>
          </cell>
          <cell r="M1092"/>
          <cell r="N1092">
            <v>9334</v>
          </cell>
          <cell r="O1092">
            <v>1518</v>
          </cell>
          <cell r="P1092">
            <v>1397044</v>
          </cell>
          <cell r="Q1092">
            <v>1398562</v>
          </cell>
          <cell r="R1092"/>
          <cell r="S1092">
            <v>1398562</v>
          </cell>
          <cell r="T1092">
            <v>0</v>
          </cell>
          <cell r="U1092">
            <v>5883</v>
          </cell>
          <cell r="V1092">
            <v>5883</v>
          </cell>
          <cell r="W1092"/>
          <cell r="X1092">
            <v>5883</v>
          </cell>
          <cell r="Y1092"/>
          <cell r="Z1092"/>
          <cell r="AA1092">
            <v>4503</v>
          </cell>
          <cell r="AB1092"/>
          <cell r="AC1092">
            <v>4503</v>
          </cell>
          <cell r="AD1092">
            <v>8341</v>
          </cell>
          <cell r="AE1092">
            <v>505761</v>
          </cell>
          <cell r="AF1092">
            <v>514102</v>
          </cell>
          <cell r="AG1092"/>
          <cell r="AH1092">
            <v>514102</v>
          </cell>
          <cell r="AI1092">
            <v>0</v>
          </cell>
          <cell r="AJ1092">
            <v>5348</v>
          </cell>
          <cell r="AK1092">
            <v>5348</v>
          </cell>
          <cell r="AL1092"/>
          <cell r="AM1092">
            <v>5348</v>
          </cell>
        </row>
        <row r="1093">
          <cell r="I1093" t="str">
            <v>VCS</v>
          </cell>
          <cell r="J1093"/>
          <cell r="K1093"/>
          <cell r="L1093">
            <v>14786</v>
          </cell>
          <cell r="M1093"/>
          <cell r="N1093">
            <v>14786</v>
          </cell>
          <cell r="O1093"/>
          <cell r="P1093">
            <v>938561</v>
          </cell>
          <cell r="Q1093">
            <v>938561</v>
          </cell>
          <cell r="R1093"/>
          <cell r="S1093">
            <v>938561</v>
          </cell>
          <cell r="T1093"/>
          <cell r="U1093">
            <v>995</v>
          </cell>
          <cell r="V1093">
            <v>995</v>
          </cell>
          <cell r="W1093"/>
          <cell r="X1093">
            <v>995</v>
          </cell>
          <cell r="Y1093"/>
          <cell r="Z1093"/>
          <cell r="AA1093">
            <v>4956</v>
          </cell>
          <cell r="AB1093"/>
          <cell r="AC1093">
            <v>4956</v>
          </cell>
          <cell r="AD1093"/>
          <cell r="AE1093">
            <v>316032</v>
          </cell>
          <cell r="AF1093">
            <v>316032</v>
          </cell>
          <cell r="AG1093"/>
          <cell r="AH1093">
            <v>316032</v>
          </cell>
          <cell r="AI1093"/>
          <cell r="AJ1093">
            <v>390</v>
          </cell>
          <cell r="AK1093">
            <v>390</v>
          </cell>
          <cell r="AL1093"/>
          <cell r="AM1093">
            <v>390</v>
          </cell>
        </row>
        <row r="1094">
          <cell r="I1094" t="str">
            <v>DAD</v>
          </cell>
          <cell r="J1094"/>
          <cell r="K1094"/>
          <cell r="L1094">
            <v>59140</v>
          </cell>
          <cell r="M1094"/>
          <cell r="N1094">
            <v>59140</v>
          </cell>
          <cell r="O1094">
            <v>1265767</v>
          </cell>
          <cell r="P1094">
            <v>7688890</v>
          </cell>
          <cell r="Q1094">
            <v>8954657</v>
          </cell>
          <cell r="R1094"/>
          <cell r="S1094">
            <v>8954657</v>
          </cell>
          <cell r="T1094">
            <v>1197</v>
          </cell>
          <cell r="U1094">
            <v>13663</v>
          </cell>
          <cell r="V1094">
            <v>14860</v>
          </cell>
          <cell r="W1094"/>
          <cell r="X1094">
            <v>14860</v>
          </cell>
          <cell r="Y1094"/>
          <cell r="Z1094"/>
          <cell r="AA1094">
            <v>17358</v>
          </cell>
          <cell r="AB1094"/>
          <cell r="AC1094">
            <v>17358</v>
          </cell>
          <cell r="AD1094">
            <v>52037</v>
          </cell>
          <cell r="AE1094">
            <v>2030600</v>
          </cell>
          <cell r="AF1094">
            <v>2082637</v>
          </cell>
          <cell r="AG1094"/>
          <cell r="AH1094">
            <v>2082637</v>
          </cell>
          <cell r="AI1094">
            <v>773</v>
          </cell>
          <cell r="AJ1094">
            <v>11529</v>
          </cell>
          <cell r="AK1094">
            <v>12302</v>
          </cell>
          <cell r="AL1094"/>
          <cell r="AM1094">
            <v>12302</v>
          </cell>
        </row>
        <row r="1095">
          <cell r="I1095" t="str">
            <v>DLI</v>
          </cell>
          <cell r="J1095">
            <v>18732</v>
          </cell>
          <cell r="K1095"/>
          <cell r="L1095">
            <v>18732</v>
          </cell>
          <cell r="M1095"/>
          <cell r="N1095">
            <v>18732</v>
          </cell>
          <cell r="O1095">
            <v>12978</v>
          </cell>
          <cell r="P1095">
            <v>2949225</v>
          </cell>
          <cell r="Q1095">
            <v>2962203</v>
          </cell>
          <cell r="R1095"/>
          <cell r="S1095">
            <v>2962203</v>
          </cell>
          <cell r="T1095">
            <v>0</v>
          </cell>
          <cell r="U1095">
            <v>7001</v>
          </cell>
          <cell r="V1095">
            <v>7001</v>
          </cell>
          <cell r="W1095"/>
          <cell r="X1095">
            <v>7001</v>
          </cell>
          <cell r="Y1095">
            <v>7864</v>
          </cell>
          <cell r="Z1095"/>
          <cell r="AA1095">
            <v>7864</v>
          </cell>
          <cell r="AB1095"/>
          <cell r="AC1095">
            <v>7864</v>
          </cell>
          <cell r="AD1095">
            <v>0</v>
          </cell>
          <cell r="AE1095">
            <v>974936</v>
          </cell>
          <cell r="AF1095">
            <v>974936</v>
          </cell>
          <cell r="AG1095"/>
          <cell r="AH1095">
            <v>974936</v>
          </cell>
          <cell r="AI1095">
            <v>0</v>
          </cell>
          <cell r="AJ1095">
            <v>3644</v>
          </cell>
          <cell r="AK1095">
            <v>3644</v>
          </cell>
          <cell r="AL1095"/>
          <cell r="AM1095">
            <v>3644</v>
          </cell>
        </row>
        <row r="1096">
          <cell r="I1096" t="str">
            <v>DIN</v>
          </cell>
          <cell r="J1096"/>
          <cell r="K1096"/>
          <cell r="L1096">
            <v>2483</v>
          </cell>
          <cell r="M1096"/>
          <cell r="N1096">
            <v>2483</v>
          </cell>
          <cell r="O1096"/>
          <cell r="P1096">
            <v>164914</v>
          </cell>
          <cell r="Q1096">
            <v>164914</v>
          </cell>
          <cell r="R1096"/>
          <cell r="S1096">
            <v>164914</v>
          </cell>
          <cell r="T1096"/>
          <cell r="U1096">
            <v>11</v>
          </cell>
          <cell r="V1096">
            <v>11</v>
          </cell>
          <cell r="W1096"/>
          <cell r="X1096">
            <v>11</v>
          </cell>
          <cell r="Y1096"/>
          <cell r="Z1096"/>
          <cell r="AA1096">
            <v>692</v>
          </cell>
          <cell r="AB1096"/>
          <cell r="AC1096">
            <v>692</v>
          </cell>
          <cell r="AD1096"/>
          <cell r="AE1096">
            <v>35589</v>
          </cell>
          <cell r="AF1096">
            <v>35589</v>
          </cell>
          <cell r="AG1096"/>
          <cell r="AH1096">
            <v>35589</v>
          </cell>
          <cell r="AI1096"/>
          <cell r="AJ1096">
            <v>2</v>
          </cell>
          <cell r="AK1096">
            <v>2</v>
          </cell>
          <cell r="AL1096"/>
          <cell r="AM1096">
            <v>2</v>
          </cell>
        </row>
        <row r="1097">
          <cell r="I1097" t="str">
            <v>VDH</v>
          </cell>
          <cell r="J1097"/>
          <cell r="K1097"/>
          <cell r="L1097">
            <v>5078</v>
          </cell>
          <cell r="M1097"/>
          <cell r="N1097">
            <v>5078</v>
          </cell>
          <cell r="O1097">
            <v>0</v>
          </cell>
          <cell r="P1097">
            <v>718203</v>
          </cell>
          <cell r="Q1097">
            <v>718203</v>
          </cell>
          <cell r="R1097"/>
          <cell r="S1097">
            <v>718203</v>
          </cell>
          <cell r="T1097"/>
          <cell r="U1097">
            <v>283</v>
          </cell>
          <cell r="V1097">
            <v>283</v>
          </cell>
          <cell r="W1097"/>
          <cell r="X1097">
            <v>283</v>
          </cell>
          <cell r="Y1097"/>
          <cell r="Z1097"/>
          <cell r="AA1097">
            <v>2455</v>
          </cell>
          <cell r="AB1097"/>
          <cell r="AC1097">
            <v>2455</v>
          </cell>
          <cell r="AD1097">
            <v>0</v>
          </cell>
          <cell r="AE1097">
            <v>276135</v>
          </cell>
          <cell r="AF1097">
            <v>276135</v>
          </cell>
          <cell r="AG1097"/>
          <cell r="AH1097">
            <v>276135</v>
          </cell>
          <cell r="AI1097"/>
          <cell r="AJ1097">
            <v>163</v>
          </cell>
          <cell r="AK1097">
            <v>163</v>
          </cell>
          <cell r="AL1097"/>
          <cell r="AM1097">
            <v>163</v>
          </cell>
        </row>
        <row r="1098">
          <cell r="I1098" t="str">
            <v>HAN</v>
          </cell>
          <cell r="J1098"/>
          <cell r="K1098"/>
          <cell r="L1098">
            <v>167651</v>
          </cell>
          <cell r="M1098"/>
          <cell r="N1098">
            <v>167651</v>
          </cell>
          <cell r="O1098">
            <v>3956694</v>
          </cell>
          <cell r="P1098">
            <v>20511199</v>
          </cell>
          <cell r="Q1098">
            <v>24467893</v>
          </cell>
          <cell r="R1098"/>
          <cell r="S1098">
            <v>24467893</v>
          </cell>
          <cell r="T1098">
            <v>607247</v>
          </cell>
          <cell r="U1098">
            <v>109110</v>
          </cell>
          <cell r="V1098">
            <v>716357</v>
          </cell>
          <cell r="W1098"/>
          <cell r="X1098">
            <v>716357</v>
          </cell>
          <cell r="Y1098"/>
          <cell r="Z1098"/>
          <cell r="AA1098">
            <v>79682</v>
          </cell>
          <cell r="AB1098"/>
          <cell r="AC1098">
            <v>79682</v>
          </cell>
          <cell r="AD1098">
            <v>234334</v>
          </cell>
          <cell r="AE1098">
            <v>6892900</v>
          </cell>
          <cell r="AF1098">
            <v>7127234</v>
          </cell>
          <cell r="AG1098"/>
          <cell r="AH1098">
            <v>7127234</v>
          </cell>
          <cell r="AI1098">
            <v>627772</v>
          </cell>
          <cell r="AJ1098">
            <v>121656</v>
          </cell>
          <cell r="AK1098">
            <v>749428</v>
          </cell>
          <cell r="AL1098"/>
          <cell r="AM1098">
            <v>749428</v>
          </cell>
        </row>
        <row r="1099">
          <cell r="I1099" t="str">
            <v>HPH</v>
          </cell>
          <cell r="J1099"/>
          <cell r="K1099"/>
          <cell r="L1099">
            <v>18536</v>
          </cell>
          <cell r="M1099"/>
          <cell r="N1099">
            <v>18536</v>
          </cell>
          <cell r="O1099">
            <v>52381</v>
          </cell>
          <cell r="P1099">
            <v>2904533</v>
          </cell>
          <cell r="Q1099">
            <v>2956914</v>
          </cell>
          <cell r="R1099"/>
          <cell r="S1099">
            <v>2956914</v>
          </cell>
          <cell r="T1099">
            <v>78</v>
          </cell>
          <cell r="U1099">
            <v>11803</v>
          </cell>
          <cell r="V1099">
            <v>11881</v>
          </cell>
          <cell r="W1099"/>
          <cell r="X1099">
            <v>11881</v>
          </cell>
          <cell r="Y1099"/>
          <cell r="Z1099"/>
          <cell r="AA1099">
            <v>6684</v>
          </cell>
          <cell r="AB1099"/>
          <cell r="AC1099">
            <v>6684</v>
          </cell>
          <cell r="AD1099">
            <v>4798</v>
          </cell>
          <cell r="AE1099">
            <v>795879</v>
          </cell>
          <cell r="AF1099">
            <v>800677</v>
          </cell>
          <cell r="AG1099"/>
          <cell r="AH1099">
            <v>800677</v>
          </cell>
          <cell r="AI1099">
            <v>0</v>
          </cell>
          <cell r="AJ1099">
            <v>8520</v>
          </cell>
          <cell r="AK1099">
            <v>8520</v>
          </cell>
          <cell r="AL1099"/>
          <cell r="AM1099">
            <v>8520</v>
          </cell>
        </row>
        <row r="1100">
          <cell r="I1100" t="str">
            <v>SGN</v>
          </cell>
          <cell r="J1100"/>
          <cell r="K1100"/>
          <cell r="L1100">
            <v>229023</v>
          </cell>
          <cell r="M1100"/>
          <cell r="N1100">
            <v>229023</v>
          </cell>
          <cell r="O1100">
            <v>6182553</v>
          </cell>
          <cell r="P1100">
            <v>28095767</v>
          </cell>
          <cell r="Q1100">
            <v>34278320</v>
          </cell>
          <cell r="R1100"/>
          <cell r="S1100">
            <v>34278320</v>
          </cell>
          <cell r="T1100">
            <v>473997</v>
          </cell>
          <cell r="U1100">
            <v>119777</v>
          </cell>
          <cell r="V1100">
            <v>593774</v>
          </cell>
          <cell r="W1100"/>
          <cell r="X1100">
            <v>593774</v>
          </cell>
          <cell r="Y1100"/>
          <cell r="Z1100"/>
          <cell r="AA1100">
            <v>106871</v>
          </cell>
          <cell r="AB1100"/>
          <cell r="AC1100">
            <v>106871</v>
          </cell>
          <cell r="AD1100">
            <v>191548</v>
          </cell>
          <cell r="AE1100">
            <v>10094732</v>
          </cell>
          <cell r="AF1100">
            <v>10286280</v>
          </cell>
          <cell r="AG1100"/>
          <cell r="AH1100">
            <v>10286280</v>
          </cell>
          <cell r="AI1100">
            <v>530856</v>
          </cell>
          <cell r="AJ1100">
            <v>132310</v>
          </cell>
          <cell r="AK1100">
            <v>663166</v>
          </cell>
          <cell r="AL1100"/>
          <cell r="AM1100">
            <v>663166</v>
          </cell>
        </row>
        <row r="1101">
          <cell r="I1101" t="str">
            <v>HUI</v>
          </cell>
          <cell r="J1101">
            <v>12616</v>
          </cell>
          <cell r="K1101"/>
          <cell r="L1101">
            <v>12616</v>
          </cell>
          <cell r="M1101"/>
          <cell r="N1101">
            <v>12616</v>
          </cell>
          <cell r="O1101">
            <v>676</v>
          </cell>
          <cell r="P1101">
            <v>2014159</v>
          </cell>
          <cell r="Q1101">
            <v>2014835</v>
          </cell>
          <cell r="R1101"/>
          <cell r="S1101">
            <v>2014835</v>
          </cell>
          <cell r="T1101">
            <v>0</v>
          </cell>
          <cell r="U1101">
            <v>2470</v>
          </cell>
          <cell r="V1101">
            <v>2470</v>
          </cell>
          <cell r="W1101"/>
          <cell r="X1101">
            <v>2470</v>
          </cell>
          <cell r="Y1101">
            <v>5488</v>
          </cell>
          <cell r="Z1101"/>
          <cell r="AA1101">
            <v>5488</v>
          </cell>
          <cell r="AB1101"/>
          <cell r="AC1101">
            <v>5488</v>
          </cell>
          <cell r="AD1101">
            <v>0</v>
          </cell>
          <cell r="AE1101">
            <v>690446</v>
          </cell>
          <cell r="AF1101">
            <v>690446</v>
          </cell>
          <cell r="AG1101"/>
          <cell r="AH1101">
            <v>690446</v>
          </cell>
          <cell r="AI1101">
            <v>0</v>
          </cell>
          <cell r="AJ1101">
            <v>1945</v>
          </cell>
          <cell r="AK1101">
            <v>1945</v>
          </cell>
          <cell r="AL1101"/>
          <cell r="AM1101">
            <v>1945</v>
          </cell>
        </row>
        <row r="1102">
          <cell r="I1102" t="str">
            <v>CXR</v>
          </cell>
          <cell r="J1102"/>
          <cell r="K1102"/>
          <cell r="L1102">
            <v>24524</v>
          </cell>
          <cell r="M1102"/>
          <cell r="N1102">
            <v>24524</v>
          </cell>
          <cell r="O1102">
            <v>335183</v>
          </cell>
          <cell r="P1102">
            <v>3525111</v>
          </cell>
          <cell r="Q1102">
            <v>3860294</v>
          </cell>
          <cell r="R1102"/>
          <cell r="S1102">
            <v>3860294</v>
          </cell>
          <cell r="T1102">
            <v>104</v>
          </cell>
          <cell r="U1102">
            <v>9727</v>
          </cell>
          <cell r="V1102">
            <v>9831</v>
          </cell>
          <cell r="W1102"/>
          <cell r="X1102">
            <v>9831</v>
          </cell>
          <cell r="Y1102"/>
          <cell r="Z1102"/>
          <cell r="AA1102">
            <v>8802</v>
          </cell>
          <cell r="AB1102"/>
          <cell r="AC1102">
            <v>8802</v>
          </cell>
          <cell r="AD1102">
            <v>22047</v>
          </cell>
          <cell r="AE1102">
            <v>1034507</v>
          </cell>
          <cell r="AF1102">
            <v>1056554</v>
          </cell>
          <cell r="AG1102"/>
          <cell r="AH1102">
            <v>1056554</v>
          </cell>
          <cell r="AI1102">
            <v>157</v>
          </cell>
          <cell r="AJ1102">
            <v>14665</v>
          </cell>
          <cell r="AK1102">
            <v>14822</v>
          </cell>
          <cell r="AL1102"/>
          <cell r="AM1102">
            <v>14822</v>
          </cell>
        </row>
        <row r="1103">
          <cell r="I1103" t="str">
            <v>PQC</v>
          </cell>
          <cell r="J1103">
            <v>35094</v>
          </cell>
          <cell r="K1103"/>
          <cell r="L1103">
            <v>35094</v>
          </cell>
          <cell r="M1103"/>
          <cell r="N1103">
            <v>35094</v>
          </cell>
          <cell r="O1103">
            <v>140528</v>
          </cell>
          <cell r="P1103">
            <v>5411255</v>
          </cell>
          <cell r="Q1103">
            <v>5551783</v>
          </cell>
          <cell r="R1103"/>
          <cell r="S1103">
            <v>5551783</v>
          </cell>
          <cell r="T1103">
            <v>0</v>
          </cell>
          <cell r="U1103">
            <v>3165</v>
          </cell>
          <cell r="V1103">
            <v>3165</v>
          </cell>
          <cell r="W1103"/>
          <cell r="X1103">
            <v>3265</v>
          </cell>
          <cell r="Y1103">
            <v>11998</v>
          </cell>
          <cell r="Z1103"/>
          <cell r="AA1103">
            <v>11998</v>
          </cell>
          <cell r="AB1103"/>
          <cell r="AC1103">
            <v>11998</v>
          </cell>
          <cell r="AD1103">
            <v>892</v>
          </cell>
          <cell r="AE1103">
            <v>1608473</v>
          </cell>
          <cell r="AF1103">
            <v>1609365</v>
          </cell>
          <cell r="AG1103"/>
          <cell r="AH1103">
            <v>1609365</v>
          </cell>
          <cell r="AI1103">
            <v>0</v>
          </cell>
          <cell r="AJ1103">
            <v>2293</v>
          </cell>
          <cell r="AK1103">
            <v>2293</v>
          </cell>
          <cell r="AL1103"/>
          <cell r="AM1103">
            <v>2293</v>
          </cell>
        </row>
        <row r="1104">
          <cell r="I1104" t="str">
            <v>PXU</v>
          </cell>
          <cell r="J1104">
            <v>6248</v>
          </cell>
          <cell r="K1104"/>
          <cell r="L1104">
            <v>6248</v>
          </cell>
          <cell r="M1104"/>
          <cell r="N1104">
            <v>6248</v>
          </cell>
          <cell r="O1104"/>
          <cell r="P1104">
            <v>1010788</v>
          </cell>
          <cell r="Q1104">
            <v>1010788</v>
          </cell>
          <cell r="R1104"/>
          <cell r="S1104">
            <v>1010788</v>
          </cell>
          <cell r="T1104"/>
          <cell r="U1104">
            <v>1113</v>
          </cell>
          <cell r="V1104">
            <v>1113</v>
          </cell>
          <cell r="W1104"/>
          <cell r="X1104">
            <v>1113</v>
          </cell>
          <cell r="Y1104">
            <v>3154</v>
          </cell>
          <cell r="Z1104"/>
          <cell r="AA1104">
            <v>3154</v>
          </cell>
          <cell r="AB1104"/>
          <cell r="AC1104">
            <v>3154</v>
          </cell>
          <cell r="AD1104"/>
          <cell r="AE1104">
            <v>387432</v>
          </cell>
          <cell r="AF1104">
            <v>387432</v>
          </cell>
          <cell r="AG1104"/>
          <cell r="AH1104">
            <v>387432</v>
          </cell>
          <cell r="AI1104"/>
          <cell r="AJ1104">
            <v>876</v>
          </cell>
          <cell r="AK1104">
            <v>876</v>
          </cell>
          <cell r="AL1104"/>
          <cell r="AM1104">
            <v>876</v>
          </cell>
        </row>
        <row r="1105">
          <cell r="I1105" t="str">
            <v>VCL</v>
          </cell>
          <cell r="J1105"/>
          <cell r="K1105"/>
          <cell r="L1105">
            <v>6778</v>
          </cell>
          <cell r="M1105"/>
          <cell r="N1105">
            <v>6778</v>
          </cell>
          <cell r="O1105"/>
          <cell r="P1105">
            <v>1105455</v>
          </cell>
          <cell r="Q1105">
            <v>1105455</v>
          </cell>
          <cell r="R1105"/>
          <cell r="S1105">
            <v>1105455</v>
          </cell>
          <cell r="T1105"/>
          <cell r="U1105">
            <v>144</v>
          </cell>
          <cell r="V1105">
            <v>144</v>
          </cell>
          <cell r="W1105"/>
          <cell r="X1105">
            <v>144</v>
          </cell>
          <cell r="Y1105"/>
          <cell r="Z1105"/>
          <cell r="AA1105">
            <v>3750</v>
          </cell>
          <cell r="AB1105"/>
          <cell r="AC1105">
            <v>3750</v>
          </cell>
          <cell r="AD1105"/>
          <cell r="AE1105">
            <v>480081</v>
          </cell>
          <cell r="AF1105">
            <v>480081</v>
          </cell>
          <cell r="AG1105"/>
          <cell r="AH1105">
            <v>480081</v>
          </cell>
          <cell r="AI1105"/>
          <cell r="AJ1105">
            <v>422</v>
          </cell>
          <cell r="AK1105">
            <v>422</v>
          </cell>
          <cell r="AL1105"/>
          <cell r="AM1105">
            <v>422</v>
          </cell>
        </row>
        <row r="1106">
          <cell r="I1106" t="str">
            <v>UIH</v>
          </cell>
          <cell r="J1106">
            <v>13464</v>
          </cell>
          <cell r="K1106"/>
          <cell r="L1106">
            <v>13464</v>
          </cell>
          <cell r="M1106"/>
          <cell r="N1106">
            <v>13464</v>
          </cell>
          <cell r="O1106">
            <v>0</v>
          </cell>
          <cell r="P1106">
            <v>2125240</v>
          </cell>
          <cell r="Q1106">
            <v>2125240</v>
          </cell>
          <cell r="R1106"/>
          <cell r="S1106">
            <v>2125240</v>
          </cell>
          <cell r="T1106"/>
          <cell r="U1106">
            <v>828</v>
          </cell>
          <cell r="V1106">
            <v>828</v>
          </cell>
          <cell r="W1106"/>
          <cell r="X1106">
            <v>828</v>
          </cell>
          <cell r="Y1106">
            <v>5802</v>
          </cell>
          <cell r="Z1106"/>
          <cell r="AA1106">
            <v>5802</v>
          </cell>
          <cell r="AB1106"/>
          <cell r="AC1106">
            <v>5802</v>
          </cell>
          <cell r="AD1106">
            <v>0</v>
          </cell>
          <cell r="AE1106">
            <v>732162</v>
          </cell>
          <cell r="AF1106">
            <v>732162</v>
          </cell>
          <cell r="AG1106"/>
          <cell r="AH1106">
            <v>732162</v>
          </cell>
          <cell r="AI1106"/>
          <cell r="AJ1106">
            <v>1176</v>
          </cell>
          <cell r="AK1106">
            <v>1176</v>
          </cell>
          <cell r="AL1106"/>
          <cell r="AM1106">
            <v>1176</v>
          </cell>
        </row>
        <row r="1107">
          <cell r="I1107" t="str">
            <v>VKG</v>
          </cell>
          <cell r="J1107">
            <v>870</v>
          </cell>
          <cell r="K1107"/>
          <cell r="L1107">
            <v>870</v>
          </cell>
          <cell r="M1107"/>
          <cell r="N1107">
            <v>870</v>
          </cell>
          <cell r="O1107"/>
          <cell r="P1107">
            <v>51048</v>
          </cell>
          <cell r="Q1107">
            <v>51048</v>
          </cell>
          <cell r="R1107"/>
          <cell r="S1107">
            <v>51048</v>
          </cell>
          <cell r="T1107"/>
          <cell r="U1107">
            <v>15</v>
          </cell>
          <cell r="V1107">
            <v>15</v>
          </cell>
          <cell r="W1107"/>
          <cell r="X1107">
            <v>15</v>
          </cell>
          <cell r="Y1107">
            <v>430</v>
          </cell>
          <cell r="Z1107"/>
          <cell r="AA1107">
            <v>430</v>
          </cell>
          <cell r="AB1107"/>
          <cell r="AC1107">
            <v>430</v>
          </cell>
          <cell r="AD1107"/>
          <cell r="AE1107">
            <v>18603</v>
          </cell>
          <cell r="AF1107">
            <v>18603</v>
          </cell>
          <cell r="AG1107"/>
          <cell r="AH1107">
            <v>18603</v>
          </cell>
          <cell r="AI1107"/>
          <cell r="AJ1107">
            <v>0</v>
          </cell>
          <cell r="AK1107">
            <v>0</v>
          </cell>
          <cell r="AL1107"/>
          <cell r="AM1107">
            <v>0</v>
          </cell>
        </row>
        <row r="1108">
          <cell r="I1108" t="str">
            <v>THD</v>
          </cell>
          <cell r="J1108">
            <v>9965</v>
          </cell>
          <cell r="K1108"/>
          <cell r="L1108">
            <v>9965</v>
          </cell>
          <cell r="M1108"/>
          <cell r="N1108">
            <v>9965</v>
          </cell>
          <cell r="O1108">
            <v>0</v>
          </cell>
          <cell r="P1108">
            <v>1596449</v>
          </cell>
          <cell r="Q1108">
            <v>1596449</v>
          </cell>
          <cell r="R1108"/>
          <cell r="S1108">
            <v>1596449</v>
          </cell>
          <cell r="T1108"/>
          <cell r="U1108">
            <v>2665</v>
          </cell>
          <cell r="V1108">
            <v>2665</v>
          </cell>
          <cell r="W1108"/>
          <cell r="X1108">
            <v>2665</v>
          </cell>
          <cell r="Y1108">
            <v>5766</v>
          </cell>
          <cell r="Z1108"/>
          <cell r="AA1108">
            <v>5766</v>
          </cell>
          <cell r="AB1108"/>
          <cell r="AC1108">
            <v>5766</v>
          </cell>
          <cell r="AD1108">
            <v>773</v>
          </cell>
          <cell r="AE1108">
            <v>756930</v>
          </cell>
          <cell r="AF1108">
            <v>757703</v>
          </cell>
          <cell r="AG1108"/>
          <cell r="AH1108">
            <v>757703</v>
          </cell>
          <cell r="AI1108"/>
          <cell r="AJ1108">
            <v>2663</v>
          </cell>
          <cell r="AK1108">
            <v>2663</v>
          </cell>
          <cell r="AL1108"/>
          <cell r="AM1108">
            <v>2663</v>
          </cell>
        </row>
        <row r="1109">
          <cell r="I1109" t="str">
            <v>TBB</v>
          </cell>
          <cell r="J1109">
            <v>3994</v>
          </cell>
          <cell r="K1109"/>
          <cell r="L1109">
            <v>3994</v>
          </cell>
          <cell r="M1109"/>
          <cell r="N1109">
            <v>3994</v>
          </cell>
          <cell r="O1109"/>
          <cell r="P1109">
            <v>620394</v>
          </cell>
          <cell r="Q1109">
            <v>620394</v>
          </cell>
          <cell r="R1109"/>
          <cell r="S1109">
            <v>620394</v>
          </cell>
          <cell r="T1109"/>
          <cell r="U1109">
            <v>599</v>
          </cell>
          <cell r="V1109">
            <v>599</v>
          </cell>
          <cell r="W1109"/>
          <cell r="X1109">
            <v>599</v>
          </cell>
          <cell r="Y1109">
            <v>1836</v>
          </cell>
          <cell r="Z1109"/>
          <cell r="AA1109">
            <v>1836</v>
          </cell>
          <cell r="AB1109"/>
          <cell r="AC1109">
            <v>1836</v>
          </cell>
          <cell r="AD1109"/>
          <cell r="AE1109">
            <v>195130</v>
          </cell>
          <cell r="AF1109">
            <v>195130</v>
          </cell>
          <cell r="AG1109"/>
          <cell r="AH1109">
            <v>195130</v>
          </cell>
          <cell r="AI1109"/>
          <cell r="AJ1109">
            <v>247</v>
          </cell>
          <cell r="AK1109">
            <v>247</v>
          </cell>
          <cell r="AL1109"/>
          <cell r="AM1109">
            <v>247</v>
          </cell>
        </row>
        <row r="1110">
          <cell r="I1110" t="str">
            <v>VII</v>
          </cell>
          <cell r="J1110">
            <v>16788</v>
          </cell>
          <cell r="K1110"/>
          <cell r="L1110">
            <v>16788</v>
          </cell>
          <cell r="M1110"/>
          <cell r="N1110">
            <v>16788</v>
          </cell>
          <cell r="O1110">
            <v>3889</v>
          </cell>
          <cell r="P1110">
            <v>2645458</v>
          </cell>
          <cell r="Q1110">
            <v>2649347</v>
          </cell>
          <cell r="R1110"/>
          <cell r="S1110">
            <v>2649347</v>
          </cell>
          <cell r="T1110">
            <v>0</v>
          </cell>
          <cell r="U1110">
            <v>5400</v>
          </cell>
          <cell r="V1110">
            <v>5400</v>
          </cell>
          <cell r="W1110"/>
          <cell r="X1110">
            <v>5400</v>
          </cell>
          <cell r="Y1110">
            <v>8916</v>
          </cell>
          <cell r="Z1110"/>
          <cell r="AA1110">
            <v>8916</v>
          </cell>
          <cell r="AB1110"/>
          <cell r="AC1110">
            <v>8916</v>
          </cell>
          <cell r="AD1110">
            <v>4364</v>
          </cell>
          <cell r="AE1110">
            <v>1148352</v>
          </cell>
          <cell r="AF1110">
            <v>1152716</v>
          </cell>
          <cell r="AG1110"/>
          <cell r="AH1110">
            <v>1152716</v>
          </cell>
          <cell r="AI1110">
            <v>0</v>
          </cell>
          <cell r="AJ1110">
            <v>4131</v>
          </cell>
          <cell r="AK1110">
            <v>4131</v>
          </cell>
          <cell r="AL1110"/>
          <cell r="AM1110">
            <v>4131</v>
          </cell>
        </row>
        <row r="1111">
          <cell r="I1111" t="str">
            <v>WLS</v>
          </cell>
          <cell r="J1111">
            <v>1614</v>
          </cell>
          <cell r="K1111">
            <v>25</v>
          </cell>
          <cell r="L1111">
            <v>1639</v>
          </cell>
          <cell r="M1111">
            <v>108</v>
          </cell>
          <cell r="N1111">
            <v>1747</v>
          </cell>
          <cell r="O1111">
            <v>4508</v>
          </cell>
          <cell r="P1111">
            <v>26949</v>
          </cell>
          <cell r="Q1111">
            <v>31457</v>
          </cell>
          <cell r="R1111"/>
          <cell r="S1111">
            <v>31457</v>
          </cell>
          <cell r="T1111">
            <v>0</v>
          </cell>
          <cell r="U1111">
            <v>127</v>
          </cell>
          <cell r="V1111">
            <v>127</v>
          </cell>
          <cell r="W1111">
            <v>13</v>
          </cell>
          <cell r="X1111">
            <v>140</v>
          </cell>
          <cell r="Y1111">
            <v>1336</v>
          </cell>
          <cell r="Z1111">
            <v>0</v>
          </cell>
          <cell r="AA1111">
            <v>1336</v>
          </cell>
          <cell r="AB1111">
            <v>48</v>
          </cell>
          <cell r="AC1111">
            <v>1384</v>
          </cell>
          <cell r="AD1111">
            <v>287</v>
          </cell>
          <cell r="AE1111">
            <v>17111</v>
          </cell>
          <cell r="AF1111">
            <v>17398</v>
          </cell>
          <cell r="AG1111"/>
          <cell r="AH1111">
            <v>17398</v>
          </cell>
          <cell r="AI1111">
            <v>0</v>
          </cell>
          <cell r="AJ1111">
            <v>124</v>
          </cell>
          <cell r="AK1111">
            <v>124</v>
          </cell>
          <cell r="AL1111">
            <v>37</v>
          </cell>
          <cell r="AM1111">
            <v>160</v>
          </cell>
        </row>
        <row r="1112">
          <cell r="I1112" t="str">
            <v>FUT</v>
          </cell>
          <cell r="J1112">
            <v>1422</v>
          </cell>
          <cell r="K1112">
            <v>23</v>
          </cell>
          <cell r="L1112">
            <v>1445</v>
          </cell>
          <cell r="M1112">
            <v>0</v>
          </cell>
          <cell r="N1112">
            <v>1445</v>
          </cell>
          <cell r="O1112"/>
          <cell r="P1112">
            <v>13009</v>
          </cell>
          <cell r="Q1112">
            <v>13009</v>
          </cell>
          <cell r="R1112"/>
          <cell r="S1112">
            <v>13009</v>
          </cell>
          <cell r="T1112"/>
          <cell r="U1112">
            <v>34</v>
          </cell>
          <cell r="V1112">
            <v>34</v>
          </cell>
          <cell r="W1112">
            <v>7</v>
          </cell>
          <cell r="X1112">
            <v>41</v>
          </cell>
          <cell r="Y1112">
            <v>1198</v>
          </cell>
          <cell r="Z1112">
            <v>0</v>
          </cell>
          <cell r="AA1112">
            <v>1198</v>
          </cell>
          <cell r="AB1112"/>
          <cell r="AC1112">
            <v>1198</v>
          </cell>
          <cell r="AD1112"/>
          <cell r="AE1112">
            <v>8760</v>
          </cell>
          <cell r="AF1112">
            <v>8760</v>
          </cell>
          <cell r="AG1112"/>
          <cell r="AH1112">
            <v>8760</v>
          </cell>
          <cell r="AI1112"/>
          <cell r="AJ1112">
            <v>33</v>
          </cell>
          <cell r="AK1112">
            <v>33</v>
          </cell>
          <cell r="AL1112">
            <v>5</v>
          </cell>
          <cell r="AM1112">
            <v>38</v>
          </cell>
        </row>
        <row r="1113">
          <cell r="I1113" t="str">
            <v>TIA</v>
          </cell>
          <cell r="J1113">
            <v>35670</v>
          </cell>
          <cell r="K1113">
            <v>774</v>
          </cell>
          <cell r="L1113">
            <v>36444</v>
          </cell>
          <cell r="M1113">
            <v>2054</v>
          </cell>
          <cell r="N1113">
            <v>38498</v>
          </cell>
          <cell r="O1113">
            <v>5198550</v>
          </cell>
          <cell r="P1113"/>
          <cell r="Q1113">
            <v>5198550</v>
          </cell>
          <cell r="R1113">
            <v>0</v>
          </cell>
          <cell r="S1113">
            <v>5198550</v>
          </cell>
          <cell r="T1113">
            <v>1785</v>
          </cell>
          <cell r="U1113"/>
          <cell r="V1113">
            <v>1785</v>
          </cell>
          <cell r="W1113">
            <v>279</v>
          </cell>
          <cell r="X1113">
            <v>2064</v>
          </cell>
          <cell r="Y1113">
            <v>22462</v>
          </cell>
          <cell r="Z1113">
            <v>886</v>
          </cell>
          <cell r="AA1113">
            <v>23348</v>
          </cell>
          <cell r="AB1113">
            <v>2804</v>
          </cell>
          <cell r="AC1113">
            <v>26152</v>
          </cell>
          <cell r="AD1113">
            <v>2923533</v>
          </cell>
          <cell r="AE1113"/>
          <cell r="AF1113">
            <v>2923533</v>
          </cell>
          <cell r="AG1113">
            <v>0</v>
          </cell>
          <cell r="AH1113">
            <v>2923533</v>
          </cell>
          <cell r="AI1113">
            <v>1717</v>
          </cell>
          <cell r="AJ1113"/>
          <cell r="AK1113">
            <v>1717</v>
          </cell>
          <cell r="AL1113">
            <v>266</v>
          </cell>
          <cell r="AM1113">
            <v>1983</v>
          </cell>
        </row>
        <row r="1114">
          <cell r="I1114" t="str">
            <v>LWN</v>
          </cell>
          <cell r="J1114">
            <v>462</v>
          </cell>
          <cell r="K1114"/>
          <cell r="L1114">
            <v>462</v>
          </cell>
          <cell r="M1114"/>
          <cell r="N1114">
            <v>462</v>
          </cell>
          <cell r="O1114">
            <v>48492</v>
          </cell>
          <cell r="P1114"/>
          <cell r="Q1114">
            <v>48492</v>
          </cell>
          <cell r="R1114"/>
          <cell r="S1114">
            <v>48492</v>
          </cell>
          <cell r="T1114">
            <v>0</v>
          </cell>
          <cell r="U1114"/>
          <cell r="V1114">
            <v>0</v>
          </cell>
          <cell r="W1114"/>
          <cell r="X1114">
            <v>0</v>
          </cell>
          <cell r="Y1114">
            <v>1094</v>
          </cell>
          <cell r="Z1114"/>
          <cell r="AA1114">
            <v>1094</v>
          </cell>
          <cell r="AB1114"/>
          <cell r="AC1114">
            <v>1094</v>
          </cell>
          <cell r="AD1114">
            <v>122139</v>
          </cell>
          <cell r="AE1114"/>
          <cell r="AF1114">
            <v>122139</v>
          </cell>
          <cell r="AG1114"/>
          <cell r="AH1114">
            <v>122139</v>
          </cell>
          <cell r="AI1114">
            <v>0</v>
          </cell>
          <cell r="AJ1114"/>
          <cell r="AK1114">
            <v>0</v>
          </cell>
          <cell r="AL1114"/>
          <cell r="AM1114">
            <v>0</v>
          </cell>
        </row>
        <row r="1115">
          <cell r="I1115" t="str">
            <v>EVN</v>
          </cell>
          <cell r="J1115">
            <v>32110</v>
          </cell>
          <cell r="K1115">
            <v>367</v>
          </cell>
          <cell r="L1115">
            <v>32477</v>
          </cell>
          <cell r="M1115">
            <v>2213</v>
          </cell>
          <cell r="N1115">
            <v>34690</v>
          </cell>
          <cell r="O1115">
            <v>3641150</v>
          </cell>
          <cell r="P1115"/>
          <cell r="Q1115">
            <v>3641150</v>
          </cell>
          <cell r="R1115"/>
          <cell r="S1115">
            <v>3641150</v>
          </cell>
          <cell r="T1115">
            <v>22796</v>
          </cell>
          <cell r="U1115"/>
          <cell r="V1115">
            <v>22796</v>
          </cell>
          <cell r="W1115">
            <v>547</v>
          </cell>
          <cell r="X1115">
            <v>23343</v>
          </cell>
          <cell r="Y1115">
            <v>17903</v>
          </cell>
          <cell r="Z1115">
            <v>324</v>
          </cell>
          <cell r="AA1115">
            <v>18227</v>
          </cell>
          <cell r="AB1115">
            <v>1991</v>
          </cell>
          <cell r="AC1115">
            <v>20218</v>
          </cell>
          <cell r="AD1115">
            <v>2274283</v>
          </cell>
          <cell r="AE1115"/>
          <cell r="AF1115">
            <v>2274283</v>
          </cell>
          <cell r="AG1115"/>
          <cell r="AH1115">
            <v>2274283</v>
          </cell>
          <cell r="AI1115">
            <v>16780</v>
          </cell>
          <cell r="AJ1115"/>
          <cell r="AK1115">
            <v>16780</v>
          </cell>
          <cell r="AL1115">
            <v>534</v>
          </cell>
          <cell r="AM1115">
            <v>17314</v>
          </cell>
        </row>
        <row r="1116">
          <cell r="I1116" t="str">
            <v>GRZ</v>
          </cell>
          <cell r="J1116">
            <v>8583</v>
          </cell>
          <cell r="K1116">
            <v>20</v>
          </cell>
          <cell r="L1116">
            <v>8603</v>
          </cell>
          <cell r="M1116">
            <v>31412</v>
          </cell>
          <cell r="N1116">
            <v>40015</v>
          </cell>
          <cell r="O1116">
            <v>478197</v>
          </cell>
          <cell r="P1116">
            <v>79093</v>
          </cell>
          <cell r="Q1116">
            <v>557290</v>
          </cell>
          <cell r="R1116">
            <v>4245</v>
          </cell>
          <cell r="S1116">
            <v>561535</v>
          </cell>
          <cell r="T1116">
            <v>38</v>
          </cell>
          <cell r="U1116">
            <v>3</v>
          </cell>
          <cell r="V1116">
            <v>41</v>
          </cell>
          <cell r="W1116">
            <v>0</v>
          </cell>
          <cell r="X1116">
            <v>41</v>
          </cell>
          <cell r="Y1116">
            <v>4607</v>
          </cell>
          <cell r="Z1116">
            <v>64</v>
          </cell>
          <cell r="AA1116">
            <v>4671</v>
          </cell>
          <cell r="AB1116">
            <v>37337</v>
          </cell>
          <cell r="AC1116">
            <v>42008</v>
          </cell>
          <cell r="AD1116">
            <v>164701</v>
          </cell>
          <cell r="AE1116">
            <v>60035</v>
          </cell>
          <cell r="AF1116">
            <v>224736</v>
          </cell>
          <cell r="AG1116">
            <v>1826</v>
          </cell>
          <cell r="AH1116">
            <v>226562</v>
          </cell>
          <cell r="AI1116">
            <v>2309</v>
          </cell>
          <cell r="AJ1116">
            <v>6</v>
          </cell>
          <cell r="AK1116">
            <v>2315</v>
          </cell>
          <cell r="AL1116">
            <v>0</v>
          </cell>
          <cell r="AM1116">
            <v>2315</v>
          </cell>
        </row>
        <row r="1117">
          <cell r="I1117" t="str">
            <v>INN</v>
          </cell>
          <cell r="J1117">
            <v>7440</v>
          </cell>
          <cell r="K1117"/>
          <cell r="L1117">
            <v>7440</v>
          </cell>
          <cell r="M1117">
            <v>37903</v>
          </cell>
          <cell r="N1117">
            <v>45343</v>
          </cell>
          <cell r="O1117">
            <v>621881</v>
          </cell>
          <cell r="P1117">
            <v>99453</v>
          </cell>
          <cell r="Q1117">
            <v>721334</v>
          </cell>
          <cell r="R1117">
            <v>136</v>
          </cell>
          <cell r="S1117">
            <v>721470</v>
          </cell>
          <cell r="T1117">
            <v>0</v>
          </cell>
          <cell r="U1117">
            <v>0</v>
          </cell>
          <cell r="V1117">
            <v>0</v>
          </cell>
          <cell r="W1117"/>
          <cell r="X1117">
            <v>0</v>
          </cell>
          <cell r="Y1117">
            <v>2010</v>
          </cell>
          <cell r="Z1117"/>
          <cell r="AA1117">
            <v>2010</v>
          </cell>
          <cell r="AB1117">
            <v>35014</v>
          </cell>
          <cell r="AC1117">
            <v>37024</v>
          </cell>
          <cell r="AD1117">
            <v>87626</v>
          </cell>
          <cell r="AE1117">
            <v>37818</v>
          </cell>
          <cell r="AF1117">
            <v>125444</v>
          </cell>
          <cell r="AG1117">
            <v>51</v>
          </cell>
          <cell r="AH1117">
            <v>125495</v>
          </cell>
          <cell r="AI1117">
            <v>0</v>
          </cell>
          <cell r="AJ1117">
            <v>0</v>
          </cell>
          <cell r="AK1117">
            <v>0</v>
          </cell>
          <cell r="AL1117"/>
          <cell r="AM1117">
            <v>0</v>
          </cell>
        </row>
        <row r="1118">
          <cell r="I1118" t="str">
            <v>KLU</v>
          </cell>
          <cell r="J1118">
            <v>1328</v>
          </cell>
          <cell r="K1118"/>
          <cell r="L1118">
            <v>1328</v>
          </cell>
          <cell r="M1118">
            <v>15863</v>
          </cell>
          <cell r="N1118">
            <v>17191</v>
          </cell>
          <cell r="O1118">
            <v>37504</v>
          </cell>
          <cell r="P1118">
            <v>44927</v>
          </cell>
          <cell r="Q1118">
            <v>82431</v>
          </cell>
          <cell r="R1118">
            <v>329</v>
          </cell>
          <cell r="S1118">
            <v>82760</v>
          </cell>
          <cell r="T1118"/>
          <cell r="U1118"/>
          <cell r="V1118"/>
          <cell r="W1118"/>
          <cell r="X1118"/>
          <cell r="Y1118">
            <v>544</v>
          </cell>
          <cell r="Z1118"/>
          <cell r="AA1118">
            <v>544</v>
          </cell>
          <cell r="AB1118">
            <v>19206</v>
          </cell>
          <cell r="AC1118">
            <v>19750</v>
          </cell>
          <cell r="AD1118">
            <v>14675</v>
          </cell>
          <cell r="AE1118">
            <v>14684</v>
          </cell>
          <cell r="AF1118">
            <v>29359</v>
          </cell>
          <cell r="AG1118">
            <v>218</v>
          </cell>
          <cell r="AH1118">
            <v>29577</v>
          </cell>
          <cell r="AI1118"/>
          <cell r="AJ1118"/>
          <cell r="AK1118"/>
          <cell r="AL1118"/>
          <cell r="AM1118"/>
        </row>
        <row r="1119">
          <cell r="I1119" t="str">
            <v>LNZ</v>
          </cell>
          <cell r="J1119">
            <v>2691</v>
          </cell>
          <cell r="K1119">
            <v>1198</v>
          </cell>
          <cell r="L1119">
            <v>3889</v>
          </cell>
          <cell r="M1119">
            <v>24065</v>
          </cell>
          <cell r="N1119">
            <v>27954</v>
          </cell>
          <cell r="O1119">
            <v>203323</v>
          </cell>
          <cell r="P1119">
            <v>0</v>
          </cell>
          <cell r="Q1119">
            <v>203323</v>
          </cell>
          <cell r="R1119">
            <v>4443</v>
          </cell>
          <cell r="S1119">
            <v>207766</v>
          </cell>
          <cell r="T1119">
            <v>12251</v>
          </cell>
          <cell r="U1119">
            <v>0</v>
          </cell>
          <cell r="V1119">
            <v>12251</v>
          </cell>
          <cell r="W1119">
            <v>0</v>
          </cell>
          <cell r="X1119">
            <v>12251</v>
          </cell>
          <cell r="Y1119">
            <v>1012</v>
          </cell>
          <cell r="Z1119">
            <v>1228</v>
          </cell>
          <cell r="AA1119">
            <v>2240</v>
          </cell>
          <cell r="AB1119">
            <v>24872</v>
          </cell>
          <cell r="AC1119">
            <v>27112</v>
          </cell>
          <cell r="AD1119">
            <v>66862</v>
          </cell>
          <cell r="AE1119">
            <v>70</v>
          </cell>
          <cell r="AF1119">
            <v>66932</v>
          </cell>
          <cell r="AG1119">
            <v>1577</v>
          </cell>
          <cell r="AH1119">
            <v>68509</v>
          </cell>
          <cell r="AI1119">
            <v>16256</v>
          </cell>
          <cell r="AJ1119">
            <v>15</v>
          </cell>
          <cell r="AK1119">
            <v>16271</v>
          </cell>
          <cell r="AL1119">
            <v>5</v>
          </cell>
          <cell r="AM1119">
            <v>16276</v>
          </cell>
        </row>
        <row r="1120">
          <cell r="I1120" t="str">
            <v>SZG</v>
          </cell>
          <cell r="J1120">
            <v>12007</v>
          </cell>
          <cell r="K1120">
            <v>24</v>
          </cell>
          <cell r="L1120">
            <v>12031</v>
          </cell>
          <cell r="M1120">
            <v>42271</v>
          </cell>
          <cell r="N1120">
            <v>54302</v>
          </cell>
          <cell r="O1120">
            <v>1226000</v>
          </cell>
          <cell r="P1120">
            <v>0</v>
          </cell>
          <cell r="Q1120">
            <v>1226000</v>
          </cell>
          <cell r="R1120">
            <v>3495</v>
          </cell>
          <cell r="S1120">
            <v>1229495</v>
          </cell>
          <cell r="T1120">
            <v>94</v>
          </cell>
          <cell r="U1120">
            <v>0</v>
          </cell>
          <cell r="V1120">
            <v>94</v>
          </cell>
          <cell r="W1120">
            <v>0</v>
          </cell>
          <cell r="X1120">
            <v>94</v>
          </cell>
          <cell r="Y1120">
            <v>3671</v>
          </cell>
          <cell r="Z1120">
            <v>6</v>
          </cell>
          <cell r="AA1120">
            <v>3677</v>
          </cell>
          <cell r="AB1120">
            <v>42401</v>
          </cell>
          <cell r="AC1120">
            <v>46078</v>
          </cell>
          <cell r="AD1120">
            <v>299284</v>
          </cell>
          <cell r="AE1120">
            <v>0</v>
          </cell>
          <cell r="AF1120">
            <v>299284</v>
          </cell>
          <cell r="AG1120">
            <v>562</v>
          </cell>
          <cell r="AH1120">
            <v>299846</v>
          </cell>
          <cell r="AI1120">
            <v>85</v>
          </cell>
          <cell r="AJ1120">
            <v>0</v>
          </cell>
          <cell r="AK1120">
            <v>85</v>
          </cell>
          <cell r="AL1120">
            <v>0</v>
          </cell>
          <cell r="AM1120">
            <v>85</v>
          </cell>
        </row>
        <row r="1121">
          <cell r="I1121" t="str">
            <v>VIE</v>
          </cell>
          <cell r="J1121">
            <v>182761</v>
          </cell>
          <cell r="K1121">
            <v>4635</v>
          </cell>
          <cell r="L1121">
            <v>187396</v>
          </cell>
          <cell r="M1121">
            <v>17186</v>
          </cell>
          <cell r="N1121">
            <v>204582</v>
          </cell>
          <cell r="O1121">
            <v>23385092</v>
          </cell>
          <cell r="P1121">
            <v>219423</v>
          </cell>
          <cell r="Q1121">
            <v>23604515</v>
          </cell>
          <cell r="R1121">
            <v>77618</v>
          </cell>
          <cell r="S1121">
            <v>23682133</v>
          </cell>
          <cell r="T1121">
            <v>169484</v>
          </cell>
          <cell r="U1121">
            <v>4</v>
          </cell>
          <cell r="V1121">
            <v>169488</v>
          </cell>
          <cell r="W1121">
            <v>6593</v>
          </cell>
          <cell r="X1121">
            <v>176081</v>
          </cell>
          <cell r="Y1121">
            <v>105092</v>
          </cell>
          <cell r="Z1121">
            <v>5626</v>
          </cell>
          <cell r="AA1121">
            <v>110718</v>
          </cell>
          <cell r="AB1121">
            <v>17449</v>
          </cell>
          <cell r="AC1121">
            <v>128167</v>
          </cell>
          <cell r="AD1121">
            <v>10252264</v>
          </cell>
          <cell r="AE1121">
            <v>113098</v>
          </cell>
          <cell r="AF1121">
            <v>10365362</v>
          </cell>
          <cell r="AG1121">
            <v>40161</v>
          </cell>
          <cell r="AH1121">
            <v>10405523</v>
          </cell>
          <cell r="AI1121">
            <v>169817</v>
          </cell>
          <cell r="AJ1121">
            <v>6</v>
          </cell>
          <cell r="AK1121">
            <v>169823</v>
          </cell>
          <cell r="AL1121">
            <v>6332</v>
          </cell>
          <cell r="AM1121">
            <v>176155</v>
          </cell>
        </row>
        <row r="1122">
          <cell r="I1122" t="str">
            <v>GYD</v>
          </cell>
          <cell r="J1122">
            <v>18412</v>
          </cell>
          <cell r="K1122"/>
          <cell r="L1122">
            <v>18412</v>
          </cell>
          <cell r="M1122"/>
          <cell r="N1122">
            <v>18412</v>
          </cell>
          <cell r="O1122">
            <v>3656329</v>
          </cell>
          <cell r="P1122">
            <v>737378</v>
          </cell>
          <cell r="Q1122">
            <v>4393707</v>
          </cell>
          <cell r="R1122">
            <v>27015</v>
          </cell>
          <cell r="S1122">
            <v>4420722</v>
          </cell>
          <cell r="T1122">
            <v>8692</v>
          </cell>
          <cell r="U1122">
            <v>2652</v>
          </cell>
          <cell r="V1122">
            <v>11344</v>
          </cell>
          <cell r="W1122">
            <v>680</v>
          </cell>
          <cell r="X1122">
            <v>12024</v>
          </cell>
          <cell r="Y1122">
            <v>9025</v>
          </cell>
          <cell r="Z1122"/>
          <cell r="AA1122">
            <v>9025</v>
          </cell>
          <cell r="AB1122"/>
          <cell r="AC1122">
            <v>9025</v>
          </cell>
          <cell r="AD1122">
            <v>1739893</v>
          </cell>
          <cell r="AE1122">
            <v>538999</v>
          </cell>
          <cell r="AF1122">
            <v>2278892</v>
          </cell>
          <cell r="AG1122">
            <v>11638</v>
          </cell>
          <cell r="AH1122">
            <v>2290530</v>
          </cell>
          <cell r="AI1122">
            <v>6634</v>
          </cell>
          <cell r="AJ1122">
            <v>1569</v>
          </cell>
          <cell r="AK1122">
            <v>8203</v>
          </cell>
          <cell r="AL1122">
            <v>769</v>
          </cell>
          <cell r="AM1122">
            <v>8972</v>
          </cell>
        </row>
        <row r="1123">
          <cell r="I1123" t="str">
            <v>KVD</v>
          </cell>
          <cell r="J1123">
            <v>620</v>
          </cell>
          <cell r="K1123"/>
          <cell r="L1123">
            <v>620</v>
          </cell>
          <cell r="M1123"/>
          <cell r="N1123">
            <v>620</v>
          </cell>
          <cell r="O1123">
            <v>108109</v>
          </cell>
          <cell r="P1123">
            <v>16145</v>
          </cell>
          <cell r="Q1123">
            <v>124254</v>
          </cell>
          <cell r="R1123"/>
          <cell r="S1123">
            <v>124254</v>
          </cell>
          <cell r="T1123">
            <v>7</v>
          </cell>
          <cell r="U1123">
            <v>5</v>
          </cell>
          <cell r="V1123">
            <v>11</v>
          </cell>
          <cell r="W1123">
            <v>0</v>
          </cell>
          <cell r="X1123">
            <v>11</v>
          </cell>
          <cell r="Y1123">
            <v>178</v>
          </cell>
          <cell r="Z1123"/>
          <cell r="AA1123">
            <v>178</v>
          </cell>
          <cell r="AB1123"/>
          <cell r="AC1123">
            <v>178</v>
          </cell>
          <cell r="AD1123">
            <v>35868</v>
          </cell>
          <cell r="AE1123">
            <v>4241</v>
          </cell>
          <cell r="AF1123">
            <v>40109</v>
          </cell>
          <cell r="AG1123"/>
          <cell r="AH1123">
            <v>40109</v>
          </cell>
          <cell r="AI1123">
            <v>108</v>
          </cell>
          <cell r="AJ1123">
            <v>0</v>
          </cell>
          <cell r="AK1123">
            <v>108</v>
          </cell>
          <cell r="AL1123">
            <v>0</v>
          </cell>
          <cell r="AM1123">
            <v>108</v>
          </cell>
        </row>
        <row r="1124">
          <cell r="I1124" t="str">
            <v>LLK</v>
          </cell>
          <cell r="J1124">
            <v>128</v>
          </cell>
          <cell r="K1124"/>
          <cell r="L1124">
            <v>128</v>
          </cell>
          <cell r="M1124"/>
          <cell r="N1124">
            <v>128</v>
          </cell>
          <cell r="O1124">
            <v>17493</v>
          </cell>
          <cell r="P1124">
            <v>6</v>
          </cell>
          <cell r="Q1124">
            <v>17499</v>
          </cell>
          <cell r="R1124">
            <v>0</v>
          </cell>
          <cell r="S1124">
            <v>17499</v>
          </cell>
          <cell r="T1124">
            <v>1</v>
          </cell>
          <cell r="U1124">
            <v>0</v>
          </cell>
          <cell r="V1124">
            <v>1</v>
          </cell>
          <cell r="W1124">
            <v>0</v>
          </cell>
          <cell r="X1124">
            <v>1</v>
          </cell>
          <cell r="Y1124">
            <v>98</v>
          </cell>
          <cell r="Z1124"/>
          <cell r="AA1124">
            <v>98</v>
          </cell>
          <cell r="AB1124"/>
          <cell r="AC1124">
            <v>98</v>
          </cell>
          <cell r="AD1124">
            <v>23801</v>
          </cell>
          <cell r="AE1124">
            <v>0</v>
          </cell>
          <cell r="AF1124">
            <v>23801</v>
          </cell>
          <cell r="AG1124">
            <v>0</v>
          </cell>
          <cell r="AH1124">
            <v>23801</v>
          </cell>
          <cell r="AI1124">
            <v>1</v>
          </cell>
          <cell r="AJ1124">
            <v>0</v>
          </cell>
          <cell r="AK1124">
            <v>1</v>
          </cell>
          <cell r="AL1124">
            <v>0</v>
          </cell>
          <cell r="AM1124">
            <v>1</v>
          </cell>
        </row>
        <row r="1125">
          <cell r="I1125" t="str">
            <v>GBB</v>
          </cell>
          <cell r="J1125">
            <v>116</v>
          </cell>
          <cell r="K1125"/>
          <cell r="L1125">
            <v>116</v>
          </cell>
          <cell r="M1125"/>
          <cell r="N1125">
            <v>116</v>
          </cell>
          <cell r="O1125">
            <v>1057</v>
          </cell>
          <cell r="P1125">
            <v>349</v>
          </cell>
          <cell r="Q1125">
            <v>1406</v>
          </cell>
          <cell r="R1125">
            <v>0</v>
          </cell>
          <cell r="S1125">
            <v>1406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48</v>
          </cell>
          <cell r="Z1125"/>
          <cell r="AA1125">
            <v>48</v>
          </cell>
          <cell r="AB1125"/>
          <cell r="AC1125">
            <v>48</v>
          </cell>
          <cell r="AD1125">
            <v>390</v>
          </cell>
          <cell r="AE1125">
            <v>174</v>
          </cell>
          <cell r="AF1125">
            <v>564</v>
          </cell>
          <cell r="AG1125">
            <v>0</v>
          </cell>
          <cell r="AH1125">
            <v>564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</row>
        <row r="1126">
          <cell r="I1126" t="str">
            <v>ZTU</v>
          </cell>
          <cell r="J1126">
            <v>10</v>
          </cell>
          <cell r="K1126"/>
          <cell r="L1126">
            <v>10</v>
          </cell>
          <cell r="M1126"/>
          <cell r="N1126">
            <v>10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/>
          <cell r="U1126"/>
          <cell r="V1126"/>
          <cell r="W1126"/>
          <cell r="X1126"/>
          <cell r="Y1126">
            <v>2</v>
          </cell>
          <cell r="Z1126"/>
          <cell r="AA1126">
            <v>2</v>
          </cell>
          <cell r="AB1126"/>
          <cell r="AC1126">
            <v>2</v>
          </cell>
          <cell r="AD1126">
            <v>14</v>
          </cell>
          <cell r="AE1126">
            <v>0</v>
          </cell>
          <cell r="AF1126">
            <v>14</v>
          </cell>
          <cell r="AG1126">
            <v>0</v>
          </cell>
          <cell r="AH1126">
            <v>14</v>
          </cell>
          <cell r="AI1126"/>
          <cell r="AJ1126"/>
          <cell r="AK1126"/>
          <cell r="AL1126"/>
          <cell r="AM1126"/>
        </row>
        <row r="1127">
          <cell r="I1127" t="str">
            <v>MSQ</v>
          </cell>
          <cell r="J1127">
            <v>18402</v>
          </cell>
          <cell r="K1127">
            <v>193</v>
          </cell>
          <cell r="L1127">
            <v>18595</v>
          </cell>
          <cell r="M1127">
            <v>1223</v>
          </cell>
          <cell r="N1127">
            <v>19818</v>
          </cell>
          <cell r="O1127">
            <v>2067001</v>
          </cell>
          <cell r="P1127">
            <v>1780</v>
          </cell>
          <cell r="Q1127">
            <v>2068781</v>
          </cell>
          <cell r="R1127">
            <v>0</v>
          </cell>
          <cell r="S1127">
            <v>2068781</v>
          </cell>
          <cell r="T1127">
            <v>6444</v>
          </cell>
          <cell r="U1127">
            <v>315</v>
          </cell>
          <cell r="V1127">
            <v>6759</v>
          </cell>
          <cell r="W1127">
            <v>618</v>
          </cell>
          <cell r="X1127">
            <v>7378</v>
          </cell>
          <cell r="Y1127">
            <v>22018</v>
          </cell>
          <cell r="Z1127">
            <v>606</v>
          </cell>
          <cell r="AA1127">
            <v>22624</v>
          </cell>
          <cell r="AB1127">
            <v>2739</v>
          </cell>
          <cell r="AC1127">
            <v>25363</v>
          </cell>
          <cell r="AD1127">
            <v>2390292</v>
          </cell>
          <cell r="AE1127">
            <v>1155</v>
          </cell>
          <cell r="AF1127">
            <v>2391447</v>
          </cell>
          <cell r="AG1127">
            <v>0</v>
          </cell>
          <cell r="AH1127">
            <v>2391447</v>
          </cell>
          <cell r="AI1127">
            <v>12127</v>
          </cell>
          <cell r="AJ1127">
            <v>134</v>
          </cell>
          <cell r="AK1127">
            <v>12262</v>
          </cell>
          <cell r="AL1127">
            <v>1673</v>
          </cell>
          <cell r="AM1127">
            <v>13935</v>
          </cell>
        </row>
        <row r="1128">
          <cell r="I1128" t="str">
            <v>ANR</v>
          </cell>
          <cell r="J1128">
            <v>1981</v>
          </cell>
          <cell r="K1128">
            <v>32</v>
          </cell>
          <cell r="L1128">
            <v>2013</v>
          </cell>
          <cell r="M1128">
            <v>39727</v>
          </cell>
          <cell r="N1128">
            <v>41740</v>
          </cell>
          <cell r="O1128">
            <v>215427</v>
          </cell>
          <cell r="P1128">
            <v>24091</v>
          </cell>
          <cell r="Q1128">
            <v>239518</v>
          </cell>
          <cell r="R1128">
            <v>0</v>
          </cell>
          <cell r="S1128">
            <v>239518</v>
          </cell>
          <cell r="T1128">
            <v>2006</v>
          </cell>
          <cell r="U1128">
            <v>0</v>
          </cell>
          <cell r="V1128">
            <v>2006</v>
          </cell>
          <cell r="W1128">
            <v>0</v>
          </cell>
          <cell r="X1128">
            <v>2006</v>
          </cell>
          <cell r="Y1128">
            <v>1082</v>
          </cell>
          <cell r="Z1128">
            <v>8</v>
          </cell>
          <cell r="AA1128">
            <v>1090</v>
          </cell>
          <cell r="AB1128">
            <v>41091</v>
          </cell>
          <cell r="AC1128">
            <v>42181</v>
          </cell>
          <cell r="AD1128">
            <v>120782</v>
          </cell>
          <cell r="AE1128">
            <v>26076</v>
          </cell>
          <cell r="AF1128">
            <v>146858</v>
          </cell>
          <cell r="AG1128">
            <v>0</v>
          </cell>
          <cell r="AH1128">
            <v>146858</v>
          </cell>
          <cell r="AI1128">
            <v>1142</v>
          </cell>
          <cell r="AJ1128">
            <v>0</v>
          </cell>
          <cell r="AK1128">
            <v>1142</v>
          </cell>
          <cell r="AL1128">
            <v>0</v>
          </cell>
          <cell r="AM1128">
            <v>1142</v>
          </cell>
        </row>
        <row r="1129">
          <cell r="I1129" t="str">
            <v>BRU</v>
          </cell>
          <cell r="J1129">
            <v>140365</v>
          </cell>
          <cell r="K1129">
            <v>20340</v>
          </cell>
          <cell r="L1129">
            <v>160705</v>
          </cell>
          <cell r="M1129">
            <v>18225</v>
          </cell>
          <cell r="N1129">
            <v>178930</v>
          </cell>
          <cell r="O1129">
            <v>18821686</v>
          </cell>
          <cell r="P1129">
            <v>104</v>
          </cell>
          <cell r="Q1129">
            <v>18821790</v>
          </cell>
          <cell r="R1129">
            <v>65644</v>
          </cell>
          <cell r="S1129">
            <v>18887434</v>
          </cell>
          <cell r="T1129">
            <v>615748</v>
          </cell>
          <cell r="U1129">
            <v>129</v>
          </cell>
          <cell r="V1129">
            <v>615877</v>
          </cell>
          <cell r="W1129">
            <v>5605</v>
          </cell>
          <cell r="X1129">
            <v>621482</v>
          </cell>
          <cell r="Y1129">
            <v>81038</v>
          </cell>
          <cell r="Z1129">
            <v>22601</v>
          </cell>
          <cell r="AA1129">
            <v>103639</v>
          </cell>
          <cell r="AB1129">
            <v>15094</v>
          </cell>
          <cell r="AC1129">
            <v>118733</v>
          </cell>
          <cell r="AD1129">
            <v>9308718</v>
          </cell>
          <cell r="AE1129">
            <v>192</v>
          </cell>
          <cell r="AF1129">
            <v>9308910</v>
          </cell>
          <cell r="AG1129">
            <v>17408</v>
          </cell>
          <cell r="AH1129">
            <v>9326318</v>
          </cell>
          <cell r="AI1129">
            <v>660164</v>
          </cell>
          <cell r="AJ1129">
            <v>49</v>
          </cell>
          <cell r="AK1129">
            <v>660213</v>
          </cell>
          <cell r="AL1129">
            <v>7897</v>
          </cell>
          <cell r="AM1129">
            <v>668110</v>
          </cell>
        </row>
        <row r="1130">
          <cell r="I1130" t="str">
            <v>CRL</v>
          </cell>
          <cell r="J1130">
            <v>51765</v>
          </cell>
          <cell r="K1130"/>
          <cell r="L1130">
            <v>51765</v>
          </cell>
          <cell r="M1130">
            <v>31692</v>
          </cell>
          <cell r="N1130">
            <v>83457</v>
          </cell>
          <cell r="O1130">
            <v>8258298</v>
          </cell>
          <cell r="P1130">
            <v>486</v>
          </cell>
          <cell r="Q1130">
            <v>8258784</v>
          </cell>
          <cell r="R1130">
            <v>1311</v>
          </cell>
          <cell r="S1130">
            <v>8260095</v>
          </cell>
          <cell r="T1130">
            <v>380</v>
          </cell>
          <cell r="U1130">
            <v>0</v>
          </cell>
          <cell r="V1130">
            <v>380</v>
          </cell>
          <cell r="W1130">
            <v>1</v>
          </cell>
          <cell r="X1130">
            <v>382</v>
          </cell>
          <cell r="Y1130">
            <v>27321</v>
          </cell>
          <cell r="Z1130"/>
          <cell r="AA1130">
            <v>27321</v>
          </cell>
          <cell r="AB1130">
            <v>38488</v>
          </cell>
          <cell r="AC1130">
            <v>65809</v>
          </cell>
          <cell r="AD1130">
            <v>3748028</v>
          </cell>
          <cell r="AE1130">
            <v>2</v>
          </cell>
          <cell r="AF1130">
            <v>3748030</v>
          </cell>
          <cell r="AG1130">
            <v>361</v>
          </cell>
          <cell r="AH1130">
            <v>3748391</v>
          </cell>
          <cell r="AI1130">
            <v>459</v>
          </cell>
          <cell r="AJ1130">
            <v>0</v>
          </cell>
          <cell r="AK1130">
            <v>459</v>
          </cell>
          <cell r="AL1130">
            <v>12</v>
          </cell>
          <cell r="AM1130">
            <v>471</v>
          </cell>
        </row>
        <row r="1131">
          <cell r="I1131" t="str">
            <v>LGG</v>
          </cell>
          <cell r="J1131">
            <v>1201</v>
          </cell>
          <cell r="K1131">
            <v>26094</v>
          </cell>
          <cell r="L1131">
            <v>27295</v>
          </cell>
          <cell r="M1131">
            <v>10291</v>
          </cell>
          <cell r="N1131">
            <v>37586</v>
          </cell>
          <cell r="O1131">
            <v>159007</v>
          </cell>
          <cell r="P1131">
            <v>269</v>
          </cell>
          <cell r="Q1131">
            <v>159276</v>
          </cell>
          <cell r="R1131">
            <v>1042</v>
          </cell>
          <cell r="S1131">
            <v>160318</v>
          </cell>
          <cell r="T1131">
            <v>1139036</v>
          </cell>
          <cell r="U1131">
            <v>1024</v>
          </cell>
          <cell r="V1131">
            <v>1140060</v>
          </cell>
          <cell r="W1131">
            <v>0</v>
          </cell>
          <cell r="X1131">
            <v>1140060</v>
          </cell>
          <cell r="Y1131">
            <v>645</v>
          </cell>
          <cell r="Z1131">
            <v>36297</v>
          </cell>
          <cell r="AA1131">
            <v>36942</v>
          </cell>
          <cell r="AB1131">
            <v>8750</v>
          </cell>
          <cell r="AC1131">
            <v>45692</v>
          </cell>
          <cell r="AD1131">
            <v>72458</v>
          </cell>
          <cell r="AE1131">
            <v>0</v>
          </cell>
          <cell r="AF1131">
            <v>72458</v>
          </cell>
          <cell r="AG1131">
            <v>563</v>
          </cell>
          <cell r="AH1131">
            <v>73021</v>
          </cell>
          <cell r="AI1131">
            <v>1409705</v>
          </cell>
          <cell r="AJ1131">
            <v>2501</v>
          </cell>
          <cell r="AK1131">
            <v>1412206</v>
          </cell>
          <cell r="AL1131">
            <v>0</v>
          </cell>
          <cell r="AM1131">
            <v>1412206</v>
          </cell>
        </row>
        <row r="1132">
          <cell r="I1132" t="str">
            <v>OST</v>
          </cell>
          <cell r="J1132">
            <v>2536</v>
          </cell>
          <cell r="K1132">
            <v>2181</v>
          </cell>
          <cell r="L1132">
            <v>4717</v>
          </cell>
          <cell r="M1132">
            <v>19879</v>
          </cell>
          <cell r="N1132">
            <v>24596</v>
          </cell>
          <cell r="O1132">
            <v>351267</v>
          </cell>
          <cell r="P1132">
            <v>972</v>
          </cell>
          <cell r="Q1132">
            <v>352239</v>
          </cell>
          <cell r="R1132">
            <v>2412</v>
          </cell>
          <cell r="S1132">
            <v>354651</v>
          </cell>
          <cell r="T1132">
            <v>51183</v>
          </cell>
          <cell r="U1132">
            <v>9</v>
          </cell>
          <cell r="V1132">
            <v>51192</v>
          </cell>
          <cell r="W1132">
            <v>0</v>
          </cell>
          <cell r="X1132">
            <v>51192</v>
          </cell>
          <cell r="Y1132">
            <v>1535</v>
          </cell>
          <cell r="Z1132">
            <v>2405</v>
          </cell>
          <cell r="AA1132">
            <v>3940</v>
          </cell>
          <cell r="AB1132">
            <v>19932</v>
          </cell>
          <cell r="AC1132">
            <v>23872</v>
          </cell>
          <cell r="AD1132">
            <v>205738</v>
          </cell>
          <cell r="AE1132">
            <v>282</v>
          </cell>
          <cell r="AF1132">
            <v>206020</v>
          </cell>
          <cell r="AG1132">
            <v>485</v>
          </cell>
          <cell r="AH1132">
            <v>206505</v>
          </cell>
          <cell r="AI1132">
            <v>61962</v>
          </cell>
          <cell r="AJ1132">
            <v>96</v>
          </cell>
          <cell r="AK1132">
            <v>62058</v>
          </cell>
          <cell r="AL1132">
            <v>0</v>
          </cell>
          <cell r="AM1132">
            <v>62058</v>
          </cell>
        </row>
        <row r="1133">
          <cell r="I1133" t="str">
            <v>BNX</v>
          </cell>
          <cell r="J1133">
            <v>2612</v>
          </cell>
          <cell r="K1133">
            <v>0</v>
          </cell>
          <cell r="L1133">
            <v>2612</v>
          </cell>
          <cell r="M1133">
            <v>1380</v>
          </cell>
          <cell r="N1133">
            <v>3992</v>
          </cell>
          <cell r="O1133">
            <v>341448</v>
          </cell>
          <cell r="P1133">
            <v>1540</v>
          </cell>
          <cell r="Q1133">
            <v>342988</v>
          </cell>
          <cell r="R1133">
            <v>0</v>
          </cell>
          <cell r="S1133">
            <v>342988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1271</v>
          </cell>
          <cell r="Z1133">
            <v>0</v>
          </cell>
          <cell r="AA1133">
            <v>1271</v>
          </cell>
          <cell r="AB1133">
            <v>1233</v>
          </cell>
          <cell r="AC1133">
            <v>2504</v>
          </cell>
          <cell r="AD1133">
            <v>138651</v>
          </cell>
          <cell r="AE1133">
            <v>1235</v>
          </cell>
          <cell r="AF1133">
            <v>139886</v>
          </cell>
          <cell r="AG1133">
            <v>0</v>
          </cell>
          <cell r="AH1133">
            <v>139886</v>
          </cell>
          <cell r="AI1133">
            <v>2</v>
          </cell>
          <cell r="AJ1133">
            <v>0</v>
          </cell>
          <cell r="AK1133">
            <v>2</v>
          </cell>
          <cell r="AL1133">
            <v>0</v>
          </cell>
          <cell r="AM1133">
            <v>2</v>
          </cell>
        </row>
        <row r="1134">
          <cell r="I1134" t="str">
            <v>OMO</v>
          </cell>
          <cell r="J1134">
            <v>308</v>
          </cell>
          <cell r="K1134">
            <v>0</v>
          </cell>
          <cell r="L1134">
            <v>308</v>
          </cell>
          <cell r="M1134">
            <v>110</v>
          </cell>
          <cell r="N1134">
            <v>418</v>
          </cell>
          <cell r="O1134">
            <v>10577</v>
          </cell>
          <cell r="P1134">
            <v>150</v>
          </cell>
          <cell r="Q1134">
            <v>10727</v>
          </cell>
          <cell r="R1134"/>
          <cell r="S1134">
            <v>10727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26</v>
          </cell>
          <cell r="Z1134">
            <v>0</v>
          </cell>
          <cell r="AA1134">
            <v>26</v>
          </cell>
          <cell r="AB1134">
            <v>176</v>
          </cell>
          <cell r="AC1134">
            <v>202</v>
          </cell>
          <cell r="AD1134">
            <v>1730</v>
          </cell>
          <cell r="AE1134">
            <v>212</v>
          </cell>
          <cell r="AF1134">
            <v>1942</v>
          </cell>
          <cell r="AG1134"/>
          <cell r="AH1134">
            <v>1942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</row>
        <row r="1135">
          <cell r="I1135" t="str">
            <v>SJJ</v>
          </cell>
          <cell r="J1135">
            <v>12011</v>
          </cell>
          <cell r="K1135">
            <v>1584</v>
          </cell>
          <cell r="L1135">
            <v>13595</v>
          </cell>
          <cell r="M1135">
            <v>1856</v>
          </cell>
          <cell r="N1135">
            <v>15451</v>
          </cell>
          <cell r="O1135">
            <v>1377348</v>
          </cell>
          <cell r="P1135"/>
          <cell r="Q1135">
            <v>1377348</v>
          </cell>
          <cell r="R1135"/>
          <cell r="S1135">
            <v>1377348</v>
          </cell>
          <cell r="T1135">
            <v>1793</v>
          </cell>
          <cell r="U1135"/>
          <cell r="V1135">
            <v>1793</v>
          </cell>
          <cell r="W1135">
            <v>236</v>
          </cell>
          <cell r="X1135">
            <v>2029</v>
          </cell>
          <cell r="Y1135">
            <v>7814</v>
          </cell>
          <cell r="Z1135">
            <v>1592</v>
          </cell>
          <cell r="AA1135">
            <v>9406</v>
          </cell>
          <cell r="AB1135">
            <v>2061</v>
          </cell>
          <cell r="AC1135">
            <v>11467</v>
          </cell>
          <cell r="AD1135">
            <v>767134</v>
          </cell>
          <cell r="AE1135"/>
          <cell r="AF1135">
            <v>767134</v>
          </cell>
          <cell r="AG1135"/>
          <cell r="AH1135">
            <v>767134</v>
          </cell>
          <cell r="AI1135">
            <v>1887</v>
          </cell>
          <cell r="AJ1135"/>
          <cell r="AK1135">
            <v>1887</v>
          </cell>
          <cell r="AL1135">
            <v>177</v>
          </cell>
          <cell r="AM1135">
            <v>2064</v>
          </cell>
        </row>
        <row r="1136">
          <cell r="I1136" t="str">
            <v>TZL</v>
          </cell>
          <cell r="J1136">
            <v>3552</v>
          </cell>
          <cell r="K1136">
            <v>4</v>
          </cell>
          <cell r="L1136">
            <v>3556</v>
          </cell>
          <cell r="M1136">
            <v>366</v>
          </cell>
          <cell r="N1136">
            <v>3922</v>
          </cell>
          <cell r="O1136">
            <v>473715</v>
          </cell>
          <cell r="P1136">
            <v>746</v>
          </cell>
          <cell r="Q1136">
            <v>474461</v>
          </cell>
          <cell r="R1136"/>
          <cell r="S1136">
            <v>474461</v>
          </cell>
          <cell r="T1136">
            <v>2</v>
          </cell>
          <cell r="U1136">
            <v>0</v>
          </cell>
          <cell r="V1136">
            <v>2</v>
          </cell>
          <cell r="W1136">
            <v>0</v>
          </cell>
          <cell r="X1136">
            <v>2</v>
          </cell>
          <cell r="Y1136">
            <v>2536</v>
          </cell>
          <cell r="Z1136">
            <v>8</v>
          </cell>
          <cell r="AA1136">
            <v>2544</v>
          </cell>
          <cell r="AB1136">
            <v>561</v>
          </cell>
          <cell r="AC1136">
            <v>3105</v>
          </cell>
          <cell r="AD1136">
            <v>305447</v>
          </cell>
          <cell r="AE1136">
            <v>600</v>
          </cell>
          <cell r="AF1136">
            <v>306047</v>
          </cell>
          <cell r="AG1136"/>
          <cell r="AH1136">
            <v>306047</v>
          </cell>
          <cell r="AI1136">
            <v>37</v>
          </cell>
          <cell r="AJ1136">
            <v>0</v>
          </cell>
          <cell r="AK1136">
            <v>37</v>
          </cell>
          <cell r="AL1136">
            <v>0</v>
          </cell>
          <cell r="AM1136">
            <v>37</v>
          </cell>
        </row>
        <row r="1137">
          <cell r="I1137" t="str">
            <v>BOJ</v>
          </cell>
          <cell r="J1137">
            <v>10658</v>
          </cell>
          <cell r="K1137">
            <v>263</v>
          </cell>
          <cell r="L1137">
            <v>10921</v>
          </cell>
          <cell r="M1137">
            <v>1372</v>
          </cell>
          <cell r="N1137">
            <v>12293</v>
          </cell>
          <cell r="O1137">
            <v>1607758</v>
          </cell>
          <cell r="P1137">
            <v>20519</v>
          </cell>
          <cell r="Q1137">
            <v>1628277</v>
          </cell>
          <cell r="R1137">
            <v>15303</v>
          </cell>
          <cell r="S1137">
            <v>1643580</v>
          </cell>
          <cell r="T1137">
            <v>6241</v>
          </cell>
          <cell r="U1137">
            <v>4</v>
          </cell>
          <cell r="V1137">
            <v>6244</v>
          </cell>
          <cell r="W1137"/>
          <cell r="X1137">
            <v>6244</v>
          </cell>
          <cell r="Y1137">
            <v>6934</v>
          </cell>
          <cell r="Z1137">
            <v>160</v>
          </cell>
          <cell r="AA1137">
            <v>7094</v>
          </cell>
          <cell r="AB1137">
            <v>1201</v>
          </cell>
          <cell r="AC1137">
            <v>8295</v>
          </cell>
          <cell r="AD1137">
            <v>925486</v>
          </cell>
          <cell r="AE1137">
            <v>22092</v>
          </cell>
          <cell r="AF1137">
            <v>947578</v>
          </cell>
          <cell r="AG1137">
            <v>6824</v>
          </cell>
          <cell r="AH1137">
            <v>954402</v>
          </cell>
          <cell r="AI1137">
            <v>4669</v>
          </cell>
          <cell r="AJ1137">
            <v>0</v>
          </cell>
          <cell r="AK1137">
            <v>4669</v>
          </cell>
          <cell r="AL1137"/>
          <cell r="AM1137">
            <v>4669</v>
          </cell>
        </row>
        <row r="1138">
          <cell r="I1138" t="str">
            <v>GOZ</v>
          </cell>
          <cell r="J1138">
            <v>0</v>
          </cell>
          <cell r="K1138"/>
          <cell r="L1138">
            <v>0</v>
          </cell>
          <cell r="M1138">
            <v>2472</v>
          </cell>
          <cell r="N1138">
            <v>2472</v>
          </cell>
          <cell r="O1138">
            <v>85</v>
          </cell>
          <cell r="P1138">
            <v>51</v>
          </cell>
          <cell r="Q1138">
            <v>136</v>
          </cell>
          <cell r="R1138">
            <v>0</v>
          </cell>
          <cell r="S1138">
            <v>136</v>
          </cell>
          <cell r="T1138"/>
          <cell r="U1138"/>
          <cell r="V1138"/>
          <cell r="W1138"/>
          <cell r="X1138"/>
          <cell r="Y1138">
            <v>0</v>
          </cell>
          <cell r="Z1138"/>
          <cell r="AA1138">
            <v>0</v>
          </cell>
          <cell r="AB1138">
            <v>2704</v>
          </cell>
          <cell r="AC1138">
            <v>2704</v>
          </cell>
          <cell r="AD1138">
            <v>41</v>
          </cell>
          <cell r="AE1138">
            <v>27</v>
          </cell>
          <cell r="AF1138">
            <v>68</v>
          </cell>
          <cell r="AG1138">
            <v>0</v>
          </cell>
          <cell r="AH1138">
            <v>68</v>
          </cell>
          <cell r="AI1138"/>
          <cell r="AJ1138"/>
          <cell r="AK1138"/>
          <cell r="AL1138"/>
          <cell r="AM1138"/>
        </row>
        <row r="1139">
          <cell r="I1139" t="str">
            <v>PDV</v>
          </cell>
          <cell r="J1139">
            <v>1529</v>
          </cell>
          <cell r="K1139">
            <v>11</v>
          </cell>
          <cell r="L1139">
            <v>1540</v>
          </cell>
          <cell r="M1139">
            <v>3444</v>
          </cell>
          <cell r="N1139">
            <v>4984</v>
          </cell>
          <cell r="O1139">
            <v>221310</v>
          </cell>
          <cell r="P1139">
            <v>84</v>
          </cell>
          <cell r="Q1139">
            <v>221394</v>
          </cell>
          <cell r="R1139">
            <v>112</v>
          </cell>
          <cell r="S1139">
            <v>221506</v>
          </cell>
          <cell r="T1139">
            <v>17</v>
          </cell>
          <cell r="U1139">
            <v>0</v>
          </cell>
          <cell r="V1139">
            <v>17</v>
          </cell>
          <cell r="W1139">
            <v>0</v>
          </cell>
          <cell r="X1139">
            <v>17</v>
          </cell>
          <cell r="Y1139">
            <v>505</v>
          </cell>
          <cell r="Z1139">
            <v>20</v>
          </cell>
          <cell r="AA1139">
            <v>525</v>
          </cell>
          <cell r="AB1139">
            <v>3154</v>
          </cell>
          <cell r="AC1139">
            <v>3679</v>
          </cell>
          <cell r="AD1139">
            <v>37691</v>
          </cell>
          <cell r="AE1139">
            <v>36</v>
          </cell>
          <cell r="AF1139">
            <v>37727</v>
          </cell>
          <cell r="AG1139">
            <v>1</v>
          </cell>
          <cell r="AH1139">
            <v>37728</v>
          </cell>
          <cell r="AI1139">
            <v>112</v>
          </cell>
          <cell r="AJ1139">
            <v>0</v>
          </cell>
          <cell r="AK1139">
            <v>112</v>
          </cell>
          <cell r="AL1139">
            <v>0</v>
          </cell>
          <cell r="AM1139">
            <v>112</v>
          </cell>
        </row>
        <row r="1140">
          <cell r="I1140" t="str">
            <v>SOF</v>
          </cell>
          <cell r="J1140">
            <v>42639</v>
          </cell>
          <cell r="K1140">
            <v>1857</v>
          </cell>
          <cell r="L1140">
            <v>44496</v>
          </cell>
          <cell r="M1140">
            <v>9226</v>
          </cell>
          <cell r="N1140">
            <v>53722</v>
          </cell>
          <cell r="O1140">
            <v>5723239</v>
          </cell>
          <cell r="P1140">
            <v>232260</v>
          </cell>
          <cell r="Q1140">
            <v>5955499</v>
          </cell>
          <cell r="R1140">
            <v>48154</v>
          </cell>
          <cell r="S1140">
            <v>6003653</v>
          </cell>
          <cell r="T1140">
            <v>19576</v>
          </cell>
          <cell r="U1140">
            <v>30</v>
          </cell>
          <cell r="V1140">
            <v>19606</v>
          </cell>
          <cell r="W1140">
            <v>791</v>
          </cell>
          <cell r="X1140">
            <v>20397</v>
          </cell>
          <cell r="Y1140">
            <v>29240</v>
          </cell>
          <cell r="Z1140">
            <v>1998</v>
          </cell>
          <cell r="AA1140">
            <v>31238</v>
          </cell>
          <cell r="AB1140">
            <v>9533</v>
          </cell>
          <cell r="AC1140">
            <v>40771</v>
          </cell>
          <cell r="AD1140">
            <v>3055323</v>
          </cell>
          <cell r="AE1140">
            <v>198487</v>
          </cell>
          <cell r="AF1140">
            <v>3253810</v>
          </cell>
          <cell r="AG1140">
            <v>110341</v>
          </cell>
          <cell r="AH1140">
            <v>3364151</v>
          </cell>
          <cell r="AI1140">
            <v>20358</v>
          </cell>
          <cell r="AJ1140">
            <v>15</v>
          </cell>
          <cell r="AK1140">
            <v>20373</v>
          </cell>
          <cell r="AL1140">
            <v>713</v>
          </cell>
          <cell r="AM1140">
            <v>21086</v>
          </cell>
        </row>
        <row r="1141">
          <cell r="I1141" t="str">
            <v>VAR</v>
          </cell>
          <cell r="J1141">
            <v>10358</v>
          </cell>
          <cell r="K1141">
            <v>9</v>
          </cell>
          <cell r="L1141">
            <v>10367</v>
          </cell>
          <cell r="M1141">
            <v>1053</v>
          </cell>
          <cell r="N1141">
            <v>11420</v>
          </cell>
          <cell r="O1141">
            <v>1265324</v>
          </cell>
          <cell r="P1141">
            <v>210070</v>
          </cell>
          <cell r="Q1141">
            <v>1475394</v>
          </cell>
          <cell r="R1141">
            <v>8792</v>
          </cell>
          <cell r="S1141">
            <v>1484186</v>
          </cell>
          <cell r="T1141">
            <v>77</v>
          </cell>
          <cell r="U1141">
            <v>27</v>
          </cell>
          <cell r="V1141">
            <v>104</v>
          </cell>
          <cell r="W1141"/>
          <cell r="X1141">
            <v>104</v>
          </cell>
          <cell r="Y1141">
            <v>8128</v>
          </cell>
          <cell r="Z1141">
            <v>2</v>
          </cell>
          <cell r="AA1141">
            <v>8130</v>
          </cell>
          <cell r="AB1141">
            <v>1109</v>
          </cell>
          <cell r="AC1141">
            <v>9239</v>
          </cell>
          <cell r="AD1141">
            <v>830319</v>
          </cell>
          <cell r="AE1141">
            <v>174562</v>
          </cell>
          <cell r="AF1141">
            <v>1004881</v>
          </cell>
          <cell r="AG1141">
            <v>5613</v>
          </cell>
          <cell r="AH1141">
            <v>1010494</v>
          </cell>
          <cell r="AI1141">
            <v>19</v>
          </cell>
          <cell r="AJ1141">
            <v>15</v>
          </cell>
          <cell r="AK1141">
            <v>34</v>
          </cell>
          <cell r="AL1141"/>
          <cell r="AM1141">
            <v>34</v>
          </cell>
        </row>
        <row r="1142">
          <cell r="I1142" t="str">
            <v>DBV</v>
          </cell>
          <cell r="J1142">
            <v>17032</v>
          </cell>
          <cell r="K1142"/>
          <cell r="L1142">
            <v>17032</v>
          </cell>
          <cell r="M1142">
            <v>3598</v>
          </cell>
          <cell r="N1142">
            <v>20630</v>
          </cell>
          <cell r="O1142">
            <v>1965740</v>
          </cell>
          <cell r="P1142">
            <v>174520</v>
          </cell>
          <cell r="Q1142">
            <v>2140260</v>
          </cell>
          <cell r="R1142">
            <v>8921</v>
          </cell>
          <cell r="S1142">
            <v>2149181</v>
          </cell>
          <cell r="T1142">
            <v>385</v>
          </cell>
          <cell r="U1142">
            <v>26</v>
          </cell>
          <cell r="V1142">
            <v>411</v>
          </cell>
          <cell r="W1142">
            <v>0</v>
          </cell>
          <cell r="X1142">
            <v>411</v>
          </cell>
          <cell r="Y1142">
            <v>9722</v>
          </cell>
          <cell r="Z1142"/>
          <cell r="AA1142">
            <v>9722</v>
          </cell>
          <cell r="AB1142">
            <v>4490</v>
          </cell>
          <cell r="AC1142">
            <v>14212</v>
          </cell>
          <cell r="AD1142">
            <v>811180</v>
          </cell>
          <cell r="AE1142">
            <v>112033</v>
          </cell>
          <cell r="AF1142">
            <v>923213</v>
          </cell>
          <cell r="AG1142">
            <v>4721</v>
          </cell>
          <cell r="AH1142">
            <v>927934</v>
          </cell>
          <cell r="AI1142">
            <v>375</v>
          </cell>
          <cell r="AJ1142">
            <v>15</v>
          </cell>
          <cell r="AK1142">
            <v>390</v>
          </cell>
          <cell r="AL1142">
            <v>0</v>
          </cell>
          <cell r="AM1142">
            <v>390</v>
          </cell>
        </row>
        <row r="1143">
          <cell r="I1143" t="str">
            <v>OSI</v>
          </cell>
          <cell r="J1143">
            <v>1009</v>
          </cell>
          <cell r="K1143">
            <v>0</v>
          </cell>
          <cell r="L1143">
            <v>1009</v>
          </cell>
          <cell r="M1143">
            <v>794</v>
          </cell>
          <cell r="N1143">
            <v>1803</v>
          </cell>
          <cell r="O1143">
            <v>6856</v>
          </cell>
          <cell r="P1143">
            <v>9004</v>
          </cell>
          <cell r="Q1143">
            <v>15860</v>
          </cell>
          <cell r="R1143">
            <v>15</v>
          </cell>
          <cell r="S1143">
            <v>15875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1356</v>
          </cell>
          <cell r="Z1143">
            <v>2</v>
          </cell>
          <cell r="AA1143">
            <v>1358</v>
          </cell>
          <cell r="AB1143">
            <v>848</v>
          </cell>
          <cell r="AC1143">
            <v>2206</v>
          </cell>
          <cell r="AD1143">
            <v>2091</v>
          </cell>
          <cell r="AE1143">
            <v>9299</v>
          </cell>
          <cell r="AF1143">
            <v>11390</v>
          </cell>
          <cell r="AG1143">
            <v>125</v>
          </cell>
          <cell r="AH1143">
            <v>11515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</row>
        <row r="1144">
          <cell r="I1144" t="str">
            <v>PUY</v>
          </cell>
          <cell r="J1144">
            <v>4492</v>
          </cell>
          <cell r="K1144">
            <v>0</v>
          </cell>
          <cell r="L1144">
            <v>4492</v>
          </cell>
          <cell r="M1144">
            <v>3750</v>
          </cell>
          <cell r="N1144">
            <v>8242</v>
          </cell>
          <cell r="O1144">
            <v>367897</v>
          </cell>
          <cell r="P1144">
            <v>14242</v>
          </cell>
          <cell r="Q1144">
            <v>382139</v>
          </cell>
          <cell r="R1144">
            <v>6456</v>
          </cell>
          <cell r="S1144">
            <v>388595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3665</v>
          </cell>
          <cell r="Z1144">
            <v>2</v>
          </cell>
          <cell r="AA1144">
            <v>3667</v>
          </cell>
          <cell r="AB1144">
            <v>4457</v>
          </cell>
          <cell r="AC1144">
            <v>8124</v>
          </cell>
          <cell r="AD1144">
            <v>251625</v>
          </cell>
          <cell r="AE1144">
            <v>11260</v>
          </cell>
          <cell r="AF1144">
            <v>262885</v>
          </cell>
          <cell r="AG1144">
            <v>1812</v>
          </cell>
          <cell r="AH1144">
            <v>264697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</row>
        <row r="1145">
          <cell r="I1145" t="str">
            <v>RJK</v>
          </cell>
          <cell r="J1145">
            <v>4392</v>
          </cell>
          <cell r="K1145"/>
          <cell r="L1145">
            <v>4392</v>
          </cell>
          <cell r="M1145"/>
          <cell r="N1145">
            <v>4392</v>
          </cell>
          <cell r="O1145"/>
          <cell r="P1145"/>
          <cell r="Q1145">
            <v>164086</v>
          </cell>
          <cell r="R1145"/>
          <cell r="S1145">
            <v>164086</v>
          </cell>
          <cell r="T1145"/>
          <cell r="U1145"/>
          <cell r="V1145">
            <v>41</v>
          </cell>
          <cell r="W1145"/>
          <cell r="X1145">
            <v>41</v>
          </cell>
          <cell r="Y1145">
            <v>4286</v>
          </cell>
          <cell r="Z1145"/>
          <cell r="AA1145">
            <v>4286</v>
          </cell>
          <cell r="AB1145"/>
          <cell r="AC1145">
            <v>4286</v>
          </cell>
          <cell r="AD1145"/>
          <cell r="AE1145"/>
          <cell r="AF1145">
            <v>56388</v>
          </cell>
          <cell r="AG1145"/>
          <cell r="AH1145">
            <v>56388</v>
          </cell>
          <cell r="AI1145"/>
          <cell r="AJ1145"/>
          <cell r="AK1145">
            <v>0</v>
          </cell>
          <cell r="AL1145"/>
          <cell r="AM1145">
            <v>0</v>
          </cell>
        </row>
        <row r="1146">
          <cell r="I1146" t="str">
            <v>SPU</v>
          </cell>
          <cell r="J1146">
            <v>24254</v>
          </cell>
          <cell r="K1146">
            <v>0</v>
          </cell>
          <cell r="L1146">
            <v>24254</v>
          </cell>
          <cell r="M1146">
            <v>3289</v>
          </cell>
          <cell r="N1146">
            <v>27543</v>
          </cell>
          <cell r="O1146">
            <v>2783173</v>
          </cell>
          <cell r="P1146">
            <v>103204</v>
          </cell>
          <cell r="Q1146">
            <v>2886377</v>
          </cell>
          <cell r="R1146">
            <v>10394</v>
          </cell>
          <cell r="S1146">
            <v>2896771</v>
          </cell>
          <cell r="T1146">
            <v>11</v>
          </cell>
          <cell r="U1146">
            <v>52</v>
          </cell>
          <cell r="V1146">
            <v>63</v>
          </cell>
          <cell r="W1146">
            <v>52</v>
          </cell>
          <cell r="X1146">
            <v>115</v>
          </cell>
          <cell r="Y1146">
            <v>16202</v>
          </cell>
          <cell r="Z1146">
            <v>0</v>
          </cell>
          <cell r="AA1146">
            <v>16202</v>
          </cell>
          <cell r="AB1146">
            <v>4501</v>
          </cell>
          <cell r="AC1146">
            <v>20703</v>
          </cell>
          <cell r="AD1146">
            <v>1486848</v>
          </cell>
          <cell r="AE1146">
            <v>72663</v>
          </cell>
          <cell r="AF1146">
            <v>1559511</v>
          </cell>
          <cell r="AG1146">
            <v>8015</v>
          </cell>
          <cell r="AH1146">
            <v>1567526</v>
          </cell>
          <cell r="AI1146">
            <v>14</v>
          </cell>
          <cell r="AJ1146">
            <v>37</v>
          </cell>
          <cell r="AK1146">
            <v>51</v>
          </cell>
          <cell r="AL1146">
            <v>49</v>
          </cell>
          <cell r="AM1146">
            <v>100</v>
          </cell>
        </row>
        <row r="1147">
          <cell r="I1147" t="str">
            <v>ZAD</v>
          </cell>
          <cell r="J1147">
            <v>9131</v>
          </cell>
          <cell r="K1147"/>
          <cell r="L1147">
            <v>9131</v>
          </cell>
          <cell r="M1147">
            <v>4293</v>
          </cell>
          <cell r="N1147">
            <v>13424</v>
          </cell>
          <cell r="O1147">
            <v>1068943</v>
          </cell>
          <cell r="P1147">
            <v>13772</v>
          </cell>
          <cell r="Q1147">
            <v>1082715</v>
          </cell>
          <cell r="R1147">
            <v>10468</v>
          </cell>
          <cell r="S1147">
            <v>1093183</v>
          </cell>
          <cell r="T1147">
            <v>1</v>
          </cell>
          <cell r="U1147">
            <v>0</v>
          </cell>
          <cell r="V1147">
            <v>1</v>
          </cell>
          <cell r="W1147">
            <v>0</v>
          </cell>
          <cell r="X1147">
            <v>1</v>
          </cell>
          <cell r="Y1147">
            <v>5472</v>
          </cell>
          <cell r="Z1147"/>
          <cell r="AA1147">
            <v>5472</v>
          </cell>
          <cell r="AB1147">
            <v>4143</v>
          </cell>
          <cell r="AC1147">
            <v>9615</v>
          </cell>
          <cell r="AD1147">
            <v>491591</v>
          </cell>
          <cell r="AE1147">
            <v>9181</v>
          </cell>
          <cell r="AF1147">
            <v>500772</v>
          </cell>
          <cell r="AG1147">
            <v>5397</v>
          </cell>
          <cell r="AH1147">
            <v>506169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</row>
        <row r="1148">
          <cell r="I1148" t="str">
            <v>ZAG</v>
          </cell>
          <cell r="J1148">
            <v>35407</v>
          </cell>
          <cell r="K1148">
            <v>2354</v>
          </cell>
          <cell r="L1148">
            <v>37761</v>
          </cell>
          <cell r="M1148">
            <v>4549</v>
          </cell>
          <cell r="N1148">
            <v>42310</v>
          </cell>
          <cell r="O1148">
            <v>2757615</v>
          </cell>
          <cell r="P1148">
            <v>355604</v>
          </cell>
          <cell r="Q1148">
            <v>3113219</v>
          </cell>
          <cell r="R1148">
            <v>4971</v>
          </cell>
          <cell r="S1148">
            <v>3118190</v>
          </cell>
          <cell r="T1148">
            <v>7946</v>
          </cell>
          <cell r="U1148">
            <v>71</v>
          </cell>
          <cell r="V1148">
            <v>8017</v>
          </cell>
          <cell r="W1148">
            <v>1444</v>
          </cell>
          <cell r="X1148">
            <v>9461</v>
          </cell>
          <cell r="Y1148">
            <v>22622</v>
          </cell>
          <cell r="Z1148">
            <v>2381</v>
          </cell>
          <cell r="AA1148">
            <v>25003</v>
          </cell>
          <cell r="AB1148">
            <v>4602</v>
          </cell>
          <cell r="AC1148">
            <v>29605</v>
          </cell>
          <cell r="AD1148">
            <v>1163751</v>
          </cell>
          <cell r="AE1148">
            <v>232400</v>
          </cell>
          <cell r="AF1148">
            <v>1396151</v>
          </cell>
          <cell r="AG1148">
            <v>1887</v>
          </cell>
          <cell r="AH1148">
            <v>1398038</v>
          </cell>
          <cell r="AI1148">
            <v>7181</v>
          </cell>
          <cell r="AJ1148">
            <v>52</v>
          </cell>
          <cell r="AK1148">
            <v>7233</v>
          </cell>
          <cell r="AL1148">
            <v>1291</v>
          </cell>
          <cell r="AM1148">
            <v>8524</v>
          </cell>
        </row>
        <row r="1149">
          <cell r="I1149" t="str">
            <v>LCA</v>
          </cell>
          <cell r="J1149">
            <v>39357</v>
          </cell>
          <cell r="K1149">
            <v>1833</v>
          </cell>
          <cell r="L1149">
            <v>41190</v>
          </cell>
          <cell r="M1149">
            <v>14205</v>
          </cell>
          <cell r="N1149">
            <v>55395</v>
          </cell>
          <cell r="O1149">
            <v>6033761</v>
          </cell>
          <cell r="P1149"/>
          <cell r="Q1149">
            <v>6033761</v>
          </cell>
          <cell r="R1149">
            <v>68756</v>
          </cell>
          <cell r="S1149">
            <v>6102517</v>
          </cell>
          <cell r="T1149">
            <v>23943</v>
          </cell>
          <cell r="U1149"/>
          <cell r="V1149">
            <v>23943</v>
          </cell>
          <cell r="W1149">
            <v>1326</v>
          </cell>
          <cell r="X1149">
            <v>25269</v>
          </cell>
          <cell r="Y1149">
            <v>26877</v>
          </cell>
          <cell r="Z1149">
            <v>1922</v>
          </cell>
          <cell r="AA1149">
            <v>28799</v>
          </cell>
          <cell r="AB1149">
            <v>14002</v>
          </cell>
          <cell r="AC1149">
            <v>42801</v>
          </cell>
          <cell r="AD1149">
            <v>3587917</v>
          </cell>
          <cell r="AE1149"/>
          <cell r="AF1149">
            <v>3587917</v>
          </cell>
          <cell r="AG1149">
            <v>24816</v>
          </cell>
          <cell r="AH1149">
            <v>3612733</v>
          </cell>
          <cell r="AI1149">
            <v>24340</v>
          </cell>
          <cell r="AJ1149"/>
          <cell r="AK1149">
            <v>24340</v>
          </cell>
          <cell r="AL1149">
            <v>1217</v>
          </cell>
          <cell r="AM1149">
            <v>25557</v>
          </cell>
        </row>
        <row r="1150">
          <cell r="I1150" t="str">
            <v>PFO</v>
          </cell>
          <cell r="J1150">
            <v>19523</v>
          </cell>
          <cell r="K1150">
            <v>0</v>
          </cell>
          <cell r="L1150">
            <v>19523</v>
          </cell>
          <cell r="M1150">
            <v>8393</v>
          </cell>
          <cell r="N1150">
            <v>27916</v>
          </cell>
          <cell r="O1150">
            <v>3177143</v>
          </cell>
          <cell r="P1150"/>
          <cell r="Q1150">
            <v>3177143</v>
          </cell>
          <cell r="R1150">
            <v>4613</v>
          </cell>
          <cell r="S1150">
            <v>3181756</v>
          </cell>
          <cell r="T1150">
            <v>34</v>
          </cell>
          <cell r="U1150"/>
          <cell r="V1150">
            <v>34</v>
          </cell>
          <cell r="W1150">
            <v>0</v>
          </cell>
          <cell r="X1150">
            <v>34</v>
          </cell>
          <cell r="Y1150">
            <v>10690</v>
          </cell>
          <cell r="Z1150">
            <v>3</v>
          </cell>
          <cell r="AA1150">
            <v>10693</v>
          </cell>
          <cell r="AB1150">
            <v>8251</v>
          </cell>
          <cell r="AC1150">
            <v>18944</v>
          </cell>
          <cell r="AD1150">
            <v>1516356</v>
          </cell>
          <cell r="AE1150"/>
          <cell r="AF1150">
            <v>1516356</v>
          </cell>
          <cell r="AG1150">
            <v>10148</v>
          </cell>
          <cell r="AH1150">
            <v>1526504</v>
          </cell>
          <cell r="AI1150">
            <v>47</v>
          </cell>
          <cell r="AJ1150"/>
          <cell r="AK1150">
            <v>47</v>
          </cell>
          <cell r="AL1150">
            <v>1</v>
          </cell>
          <cell r="AM1150">
            <v>48</v>
          </cell>
        </row>
        <row r="1151">
          <cell r="I1151" t="str">
            <v>BRQ</v>
          </cell>
          <cell r="J1151">
            <v>3398</v>
          </cell>
          <cell r="K1151">
            <v>1215</v>
          </cell>
          <cell r="L1151">
            <v>4613</v>
          </cell>
          <cell r="M1151">
            <v>19702</v>
          </cell>
          <cell r="N1151">
            <v>24315</v>
          </cell>
          <cell r="O1151">
            <v>459810</v>
          </cell>
          <cell r="P1151">
            <v>756</v>
          </cell>
          <cell r="Q1151">
            <v>460566</v>
          </cell>
          <cell r="R1151">
            <v>11245</v>
          </cell>
          <cell r="S1151">
            <v>471811</v>
          </cell>
          <cell r="T1151">
            <v>11222</v>
          </cell>
          <cell r="U1151">
            <v>0</v>
          </cell>
          <cell r="V1151">
            <v>11222</v>
          </cell>
          <cell r="W1151">
            <v>0</v>
          </cell>
          <cell r="X1151">
            <v>11222</v>
          </cell>
          <cell r="Y1151">
            <v>1890</v>
          </cell>
          <cell r="Z1151">
            <v>1225</v>
          </cell>
          <cell r="AA1151">
            <v>3115</v>
          </cell>
          <cell r="AB1151">
            <v>20511</v>
          </cell>
          <cell r="AC1151">
            <v>23626</v>
          </cell>
          <cell r="AD1151">
            <v>178992</v>
          </cell>
          <cell r="AE1151">
            <v>759</v>
          </cell>
          <cell r="AF1151">
            <v>179751</v>
          </cell>
          <cell r="AG1151">
            <v>6617</v>
          </cell>
          <cell r="AH1151">
            <v>186368</v>
          </cell>
          <cell r="AI1151">
            <v>12888</v>
          </cell>
          <cell r="AJ1151">
            <v>2</v>
          </cell>
          <cell r="AK1151">
            <v>12890</v>
          </cell>
          <cell r="AL1151">
            <v>0</v>
          </cell>
          <cell r="AM1151">
            <v>12890</v>
          </cell>
        </row>
        <row r="1152">
          <cell r="I1152" t="str">
            <v>KLV</v>
          </cell>
          <cell r="J1152">
            <v>362</v>
          </cell>
          <cell r="K1152"/>
          <cell r="L1152">
            <v>362</v>
          </cell>
          <cell r="M1152">
            <v>10530</v>
          </cell>
          <cell r="N1152">
            <v>10892</v>
          </cell>
          <cell r="O1152">
            <v>6650</v>
          </cell>
          <cell r="P1152">
            <v>272</v>
          </cell>
          <cell r="Q1152">
            <v>6922</v>
          </cell>
          <cell r="R1152">
            <v>12</v>
          </cell>
          <cell r="S1152">
            <v>6934</v>
          </cell>
          <cell r="T1152">
            <v>0</v>
          </cell>
          <cell r="U1152"/>
          <cell r="V1152">
            <v>0</v>
          </cell>
          <cell r="W1152">
            <v>0</v>
          </cell>
          <cell r="X1152">
            <v>0</v>
          </cell>
          <cell r="Y1152">
            <v>339</v>
          </cell>
          <cell r="Z1152"/>
          <cell r="AA1152">
            <v>339</v>
          </cell>
          <cell r="AB1152">
            <v>7690</v>
          </cell>
          <cell r="AC1152">
            <v>8029</v>
          </cell>
          <cell r="AD1152">
            <v>497</v>
          </cell>
          <cell r="AE1152">
            <v>69</v>
          </cell>
          <cell r="AF1152">
            <v>566</v>
          </cell>
          <cell r="AG1152">
            <v>20</v>
          </cell>
          <cell r="AH1152">
            <v>586</v>
          </cell>
          <cell r="AI1152">
            <v>0</v>
          </cell>
          <cell r="AJ1152"/>
          <cell r="AK1152">
            <v>0</v>
          </cell>
          <cell r="AL1152">
            <v>0</v>
          </cell>
          <cell r="AM1152">
            <v>0</v>
          </cell>
        </row>
        <row r="1153">
          <cell r="I1153" t="str">
            <v>OSR</v>
          </cell>
          <cell r="J1153">
            <v>3752</v>
          </cell>
          <cell r="K1153">
            <v>1401</v>
          </cell>
          <cell r="L1153">
            <v>5153</v>
          </cell>
          <cell r="M1153">
            <v>15786</v>
          </cell>
          <cell r="N1153">
            <v>20939</v>
          </cell>
          <cell r="O1153">
            <v>273162</v>
          </cell>
          <cell r="P1153">
            <v>820</v>
          </cell>
          <cell r="Q1153">
            <v>273982</v>
          </cell>
          <cell r="R1153">
            <v>10520</v>
          </cell>
          <cell r="S1153">
            <v>284502</v>
          </cell>
          <cell r="T1153">
            <v>7864</v>
          </cell>
          <cell r="U1153">
            <v>0</v>
          </cell>
          <cell r="V1153">
            <v>7864</v>
          </cell>
          <cell r="W1153">
            <v>6414</v>
          </cell>
          <cell r="X1153">
            <v>14278</v>
          </cell>
          <cell r="Y1153">
            <v>2638</v>
          </cell>
          <cell r="Z1153">
            <v>1390</v>
          </cell>
          <cell r="AA1153">
            <v>4028</v>
          </cell>
          <cell r="AB1153">
            <v>17414</v>
          </cell>
          <cell r="AC1153">
            <v>21442</v>
          </cell>
          <cell r="AD1153">
            <v>126108</v>
          </cell>
          <cell r="AE1153">
            <v>1230</v>
          </cell>
          <cell r="AF1153">
            <v>127338</v>
          </cell>
          <cell r="AG1153">
            <v>8161</v>
          </cell>
          <cell r="AH1153">
            <v>135499</v>
          </cell>
          <cell r="AI1153">
            <v>11212</v>
          </cell>
          <cell r="AJ1153">
            <v>0</v>
          </cell>
          <cell r="AK1153">
            <v>11212</v>
          </cell>
          <cell r="AL1153">
            <v>6106</v>
          </cell>
          <cell r="AM1153">
            <v>17318</v>
          </cell>
        </row>
        <row r="1154">
          <cell r="I1154" t="str">
            <v>PED</v>
          </cell>
          <cell r="J1154">
            <v>477</v>
          </cell>
          <cell r="K1154">
            <v>26</v>
          </cell>
          <cell r="L1154">
            <v>503</v>
          </cell>
          <cell r="M1154">
            <v>1060</v>
          </cell>
          <cell r="N1154">
            <v>1563</v>
          </cell>
          <cell r="O1154">
            <v>81044</v>
          </cell>
          <cell r="P1154">
            <v>688</v>
          </cell>
          <cell r="Q1154">
            <v>81732</v>
          </cell>
          <cell r="R1154">
            <v>1159</v>
          </cell>
          <cell r="S1154">
            <v>82891</v>
          </cell>
          <cell r="T1154">
            <v>162</v>
          </cell>
          <cell r="U1154">
            <v>0</v>
          </cell>
          <cell r="V1154">
            <v>162</v>
          </cell>
          <cell r="W1154">
            <v>0</v>
          </cell>
          <cell r="X1154">
            <v>162</v>
          </cell>
          <cell r="Y1154">
            <v>605</v>
          </cell>
          <cell r="Z1154">
            <v>33</v>
          </cell>
          <cell r="AA1154">
            <v>638</v>
          </cell>
          <cell r="AB1154">
            <v>906</v>
          </cell>
          <cell r="AC1154">
            <v>1544</v>
          </cell>
          <cell r="AD1154">
            <v>80054</v>
          </cell>
          <cell r="AE1154">
            <v>0</v>
          </cell>
          <cell r="AF1154">
            <v>80054</v>
          </cell>
          <cell r="AG1154">
            <v>0</v>
          </cell>
          <cell r="AH1154">
            <v>80054</v>
          </cell>
          <cell r="AI1154">
            <v>112</v>
          </cell>
          <cell r="AJ1154">
            <v>0</v>
          </cell>
          <cell r="AK1154">
            <v>112</v>
          </cell>
          <cell r="AL1154">
            <v>0</v>
          </cell>
          <cell r="AM1154">
            <v>112</v>
          </cell>
        </row>
        <row r="1155">
          <cell r="I1155" t="str">
            <v>PRG</v>
          </cell>
          <cell r="J1155">
            <v>78920</v>
          </cell>
          <cell r="K1155">
            <v>2920</v>
          </cell>
          <cell r="L1155">
            <v>81840</v>
          </cell>
          <cell r="M1155">
            <v>18789</v>
          </cell>
          <cell r="N1155">
            <v>100629</v>
          </cell>
          <cell r="O1155">
            <v>10722043</v>
          </cell>
          <cell r="P1155">
            <v>1797</v>
          </cell>
          <cell r="Q1155">
            <v>10723840</v>
          </cell>
          <cell r="R1155">
            <v>11040</v>
          </cell>
          <cell r="S1155">
            <v>10734880</v>
          </cell>
          <cell r="T1155">
            <v>45846</v>
          </cell>
          <cell r="U1155">
            <v>341</v>
          </cell>
          <cell r="V1155">
            <v>46187</v>
          </cell>
          <cell r="W1155">
            <v>1587</v>
          </cell>
          <cell r="X1155">
            <v>47774</v>
          </cell>
          <cell r="Y1155">
            <v>40409</v>
          </cell>
          <cell r="Z1155">
            <v>3298</v>
          </cell>
          <cell r="AA1155">
            <v>43707</v>
          </cell>
          <cell r="AB1155">
            <v>17487</v>
          </cell>
          <cell r="AC1155">
            <v>61194</v>
          </cell>
          <cell r="AD1155">
            <v>4374700</v>
          </cell>
          <cell r="AE1155">
            <v>1400</v>
          </cell>
          <cell r="AF1155">
            <v>4376100</v>
          </cell>
          <cell r="AG1155">
            <v>12726</v>
          </cell>
          <cell r="AH1155">
            <v>4388826</v>
          </cell>
          <cell r="AI1155">
            <v>58888</v>
          </cell>
          <cell r="AJ1155">
            <v>1443</v>
          </cell>
          <cell r="AK1155">
            <v>60331</v>
          </cell>
          <cell r="AL1155">
            <v>1071</v>
          </cell>
          <cell r="AM1155">
            <v>61402</v>
          </cell>
        </row>
        <row r="1156">
          <cell r="I1156" t="str">
            <v>AAL</v>
          </cell>
          <cell r="J1156">
            <v>16086</v>
          </cell>
          <cell r="K1156">
            <v>1</v>
          </cell>
          <cell r="L1156">
            <v>16087</v>
          </cell>
          <cell r="M1156"/>
          <cell r="N1156">
            <v>16087</v>
          </cell>
          <cell r="O1156">
            <v>504211</v>
          </cell>
          <cell r="P1156">
            <v>834868</v>
          </cell>
          <cell r="Q1156">
            <v>1339079</v>
          </cell>
          <cell r="R1156">
            <v>849</v>
          </cell>
          <cell r="S1156">
            <v>1339928</v>
          </cell>
          <cell r="T1156"/>
          <cell r="U1156"/>
          <cell r="V1156"/>
          <cell r="W1156"/>
          <cell r="X1156"/>
          <cell r="Y1156">
            <v>11726</v>
          </cell>
          <cell r="Z1156">
            <v>4</v>
          </cell>
          <cell r="AA1156">
            <v>11730</v>
          </cell>
          <cell r="AB1156"/>
          <cell r="AC1156">
            <v>11730</v>
          </cell>
          <cell r="AD1156">
            <v>186355</v>
          </cell>
          <cell r="AE1156">
            <v>573566</v>
          </cell>
          <cell r="AF1156">
            <v>759921</v>
          </cell>
          <cell r="AG1156">
            <v>2112</v>
          </cell>
          <cell r="AH1156">
            <v>762033</v>
          </cell>
          <cell r="AI1156"/>
          <cell r="AJ1156"/>
          <cell r="AK1156"/>
          <cell r="AL1156"/>
          <cell r="AM1156"/>
        </row>
        <row r="1157">
          <cell r="I1157" t="str">
            <v>AAR</v>
          </cell>
          <cell r="J1157">
            <v>5387</v>
          </cell>
          <cell r="K1157">
            <v>1</v>
          </cell>
          <cell r="L1157">
            <v>5388</v>
          </cell>
          <cell r="M1157"/>
          <cell r="N1157">
            <v>5388</v>
          </cell>
          <cell r="O1157">
            <v>299899</v>
          </cell>
          <cell r="P1157">
            <v>117804</v>
          </cell>
          <cell r="Q1157">
            <v>417703</v>
          </cell>
          <cell r="R1157">
            <v>2119</v>
          </cell>
          <cell r="S1157">
            <v>419822</v>
          </cell>
          <cell r="T1157"/>
          <cell r="U1157"/>
          <cell r="V1157"/>
          <cell r="W1157"/>
          <cell r="X1157"/>
          <cell r="Y1157">
            <v>2818</v>
          </cell>
          <cell r="Z1157">
            <v>2</v>
          </cell>
          <cell r="AA1157">
            <v>2820</v>
          </cell>
          <cell r="AB1157"/>
          <cell r="AC1157">
            <v>2820</v>
          </cell>
          <cell r="AD1157">
            <v>83142</v>
          </cell>
          <cell r="AE1157">
            <v>49707</v>
          </cell>
          <cell r="AF1157">
            <v>132849</v>
          </cell>
          <cell r="AG1157">
            <v>90</v>
          </cell>
          <cell r="AH1157">
            <v>132939</v>
          </cell>
          <cell r="AI1157"/>
          <cell r="AJ1157"/>
          <cell r="AK1157"/>
          <cell r="AL1157"/>
          <cell r="AM1157"/>
        </row>
        <row r="1158">
          <cell r="I1158" t="str">
            <v>BLL</v>
          </cell>
          <cell r="J1158">
            <v>29662</v>
          </cell>
          <cell r="K1158">
            <v>2795</v>
          </cell>
          <cell r="L1158">
            <v>32457</v>
          </cell>
          <cell r="M1158">
            <v>12387</v>
          </cell>
          <cell r="N1158">
            <v>44844</v>
          </cell>
          <cell r="O1158">
            <v>3633345</v>
          </cell>
          <cell r="P1158">
            <v>17815</v>
          </cell>
          <cell r="Q1158">
            <v>3651160</v>
          </cell>
          <cell r="R1158">
            <v>34748</v>
          </cell>
          <cell r="S1158">
            <v>3685908</v>
          </cell>
          <cell r="T1158"/>
          <cell r="U1158"/>
          <cell r="V1158">
            <v>78461</v>
          </cell>
          <cell r="W1158"/>
          <cell r="X1158">
            <v>78461</v>
          </cell>
          <cell r="Y1158">
            <v>12740</v>
          </cell>
          <cell r="Z1158">
            <v>2198</v>
          </cell>
          <cell r="AA1158">
            <v>14938</v>
          </cell>
          <cell r="AB1158">
            <v>14975</v>
          </cell>
          <cell r="AC1158">
            <v>29913</v>
          </cell>
          <cell r="AD1158">
            <v>1320935</v>
          </cell>
          <cell r="AE1158">
            <v>14934</v>
          </cell>
          <cell r="AF1158">
            <v>1335869</v>
          </cell>
          <cell r="AG1158">
            <v>6648</v>
          </cell>
          <cell r="AH1158">
            <v>1342517</v>
          </cell>
          <cell r="AI1158"/>
          <cell r="AJ1158"/>
          <cell r="AK1158">
            <v>76795</v>
          </cell>
          <cell r="AL1158"/>
          <cell r="AM1158">
            <v>76795</v>
          </cell>
        </row>
        <row r="1159">
          <cell r="I1159" t="str">
            <v>RNN</v>
          </cell>
          <cell r="J1159">
            <v>5285</v>
          </cell>
          <cell r="K1159">
            <v>0</v>
          </cell>
          <cell r="L1159">
            <v>5285</v>
          </cell>
          <cell r="M1159"/>
          <cell r="N1159">
            <v>5285</v>
          </cell>
          <cell r="O1159">
            <v>4174</v>
          </cell>
          <cell r="P1159">
            <v>189503</v>
          </cell>
          <cell r="Q1159">
            <v>193677</v>
          </cell>
          <cell r="R1159">
            <v>0</v>
          </cell>
          <cell r="S1159">
            <v>193677</v>
          </cell>
          <cell r="T1159"/>
          <cell r="U1159"/>
          <cell r="V1159"/>
          <cell r="W1159"/>
          <cell r="X1159"/>
          <cell r="Y1159">
            <v>4826</v>
          </cell>
          <cell r="Z1159">
            <v>1</v>
          </cell>
          <cell r="AA1159">
            <v>4827</v>
          </cell>
          <cell r="AB1159"/>
          <cell r="AC1159">
            <v>4827</v>
          </cell>
          <cell r="AD1159">
            <v>1452</v>
          </cell>
          <cell r="AE1159">
            <v>177940</v>
          </cell>
          <cell r="AF1159">
            <v>179392</v>
          </cell>
          <cell r="AG1159">
            <v>0</v>
          </cell>
          <cell r="AH1159">
            <v>179392</v>
          </cell>
          <cell r="AI1159"/>
          <cell r="AJ1159"/>
          <cell r="AK1159"/>
          <cell r="AL1159"/>
          <cell r="AM1159"/>
        </row>
        <row r="1160">
          <cell r="I1160" t="str">
            <v>CPH</v>
          </cell>
          <cell r="J1160">
            <v>184985</v>
          </cell>
          <cell r="K1160">
            <v>9807</v>
          </cell>
          <cell r="L1160">
            <v>194792</v>
          </cell>
          <cell r="M1160">
            <v>6742</v>
          </cell>
          <cell r="N1160">
            <v>201534</v>
          </cell>
          <cell r="O1160">
            <v>20451580</v>
          </cell>
          <cell r="P1160">
            <v>1626151</v>
          </cell>
          <cell r="Q1160">
            <v>22077731</v>
          </cell>
          <cell r="R1160">
            <v>32701</v>
          </cell>
          <cell r="S1160">
            <v>22110432</v>
          </cell>
          <cell r="T1160">
            <v>273669</v>
          </cell>
          <cell r="U1160">
            <v>2166</v>
          </cell>
          <cell r="V1160">
            <v>275835</v>
          </cell>
          <cell r="W1160">
            <v>6092</v>
          </cell>
          <cell r="X1160">
            <v>281927</v>
          </cell>
          <cell r="Y1160">
            <v>95812</v>
          </cell>
          <cell r="Z1160">
            <v>8359</v>
          </cell>
          <cell r="AA1160">
            <v>104171</v>
          </cell>
          <cell r="AB1160">
            <v>4437</v>
          </cell>
          <cell r="AC1160">
            <v>108608</v>
          </cell>
          <cell r="AD1160">
            <v>8054602</v>
          </cell>
          <cell r="AE1160">
            <v>1099939</v>
          </cell>
          <cell r="AF1160">
            <v>9154541</v>
          </cell>
          <cell r="AG1160">
            <v>12446</v>
          </cell>
          <cell r="AH1160">
            <v>9166987</v>
          </cell>
          <cell r="AI1160">
            <v>285249</v>
          </cell>
          <cell r="AJ1160">
            <v>1922</v>
          </cell>
          <cell r="AK1160">
            <v>287171</v>
          </cell>
          <cell r="AL1160">
            <v>6504</v>
          </cell>
          <cell r="AM1160">
            <v>293675</v>
          </cell>
        </row>
        <row r="1161">
          <cell r="I1161" t="str">
            <v>RKE</v>
          </cell>
          <cell r="J1161">
            <v>6390</v>
          </cell>
          <cell r="K1161"/>
          <cell r="L1161">
            <v>6390</v>
          </cell>
          <cell r="M1161"/>
          <cell r="N1161">
            <v>6390</v>
          </cell>
          <cell r="O1161">
            <v>7996</v>
          </cell>
          <cell r="P1161">
            <v>6607</v>
          </cell>
          <cell r="Q1161">
            <v>14603</v>
          </cell>
          <cell r="R1161">
            <v>1744</v>
          </cell>
          <cell r="S1161">
            <v>16347</v>
          </cell>
          <cell r="T1161"/>
          <cell r="U1161"/>
          <cell r="V1161"/>
          <cell r="W1161"/>
          <cell r="X1161"/>
          <cell r="Y1161">
            <v>6403</v>
          </cell>
          <cell r="Z1161"/>
          <cell r="AA1161">
            <v>6403</v>
          </cell>
          <cell r="AB1161"/>
          <cell r="AC1161">
            <v>6403</v>
          </cell>
          <cell r="AD1161">
            <v>4422</v>
          </cell>
          <cell r="AE1161">
            <v>6250</v>
          </cell>
          <cell r="AF1161">
            <v>10672</v>
          </cell>
          <cell r="AG1161">
            <v>220</v>
          </cell>
          <cell r="AH1161">
            <v>10892</v>
          </cell>
          <cell r="AI1161"/>
          <cell r="AJ1161"/>
          <cell r="AK1161"/>
          <cell r="AL1161"/>
          <cell r="AM1161"/>
        </row>
        <row r="1162">
          <cell r="I1162" t="str">
            <v>EBJ</v>
          </cell>
          <cell r="J1162">
            <v>6536</v>
          </cell>
          <cell r="K1162">
            <v>11</v>
          </cell>
          <cell r="L1162">
            <v>6547</v>
          </cell>
          <cell r="M1162"/>
          <cell r="N1162">
            <v>6547</v>
          </cell>
          <cell r="O1162">
            <v>42317</v>
          </cell>
          <cell r="P1162">
            <v>35824</v>
          </cell>
          <cell r="Q1162">
            <v>78141</v>
          </cell>
          <cell r="R1162">
            <v>127</v>
          </cell>
          <cell r="S1162">
            <v>78268</v>
          </cell>
          <cell r="T1162"/>
          <cell r="U1162"/>
          <cell r="V1162"/>
          <cell r="W1162"/>
          <cell r="X1162"/>
          <cell r="Y1162">
            <v>4591</v>
          </cell>
          <cell r="Z1162">
            <v>13</v>
          </cell>
          <cell r="AA1162">
            <v>4604</v>
          </cell>
          <cell r="AB1162"/>
          <cell r="AC1162">
            <v>4604</v>
          </cell>
          <cell r="AD1162">
            <v>17783</v>
          </cell>
          <cell r="AE1162">
            <v>27975</v>
          </cell>
          <cell r="AF1162">
            <v>45758</v>
          </cell>
          <cell r="AG1162">
            <v>74</v>
          </cell>
          <cell r="AH1162">
            <v>45832</v>
          </cell>
          <cell r="AI1162"/>
          <cell r="AJ1162"/>
          <cell r="AK1162"/>
          <cell r="AL1162"/>
          <cell r="AM1162"/>
        </row>
        <row r="1163">
          <cell r="I1163" t="str">
            <v>KRP</v>
          </cell>
          <cell r="J1163">
            <v>1392</v>
          </cell>
          <cell r="K1163">
            <v>33</v>
          </cell>
          <cell r="L1163">
            <v>1425</v>
          </cell>
          <cell r="M1163"/>
          <cell r="N1163">
            <v>1425</v>
          </cell>
          <cell r="O1163">
            <v>3136</v>
          </cell>
          <cell r="P1163">
            <v>32085</v>
          </cell>
          <cell r="Q1163">
            <v>35221</v>
          </cell>
          <cell r="R1163">
            <v>0</v>
          </cell>
          <cell r="S1163">
            <v>35221</v>
          </cell>
          <cell r="T1163"/>
          <cell r="U1163"/>
          <cell r="V1163"/>
          <cell r="W1163"/>
          <cell r="X1163"/>
          <cell r="Y1163">
            <v>758</v>
          </cell>
          <cell r="Z1163">
            <v>39</v>
          </cell>
          <cell r="AA1163">
            <v>797</v>
          </cell>
          <cell r="AB1163"/>
          <cell r="AC1163">
            <v>797</v>
          </cell>
          <cell r="AD1163">
            <v>1183</v>
          </cell>
          <cell r="AE1163">
            <v>18838</v>
          </cell>
          <cell r="AF1163">
            <v>20021</v>
          </cell>
          <cell r="AG1163">
            <v>0</v>
          </cell>
          <cell r="AH1163">
            <v>20021</v>
          </cell>
          <cell r="AI1163"/>
          <cell r="AJ1163"/>
          <cell r="AK1163"/>
          <cell r="AL1163"/>
          <cell r="AM1163"/>
        </row>
        <row r="1164">
          <cell r="I1164" t="str">
            <v>SGD</v>
          </cell>
          <cell r="J1164">
            <v>2374</v>
          </cell>
          <cell r="K1164">
            <v>0</v>
          </cell>
          <cell r="L1164">
            <v>2374</v>
          </cell>
          <cell r="M1164"/>
          <cell r="N1164">
            <v>2374</v>
          </cell>
          <cell r="O1164">
            <v>5694</v>
          </cell>
          <cell r="P1164">
            <v>40420</v>
          </cell>
          <cell r="Q1164">
            <v>46114</v>
          </cell>
          <cell r="R1164">
            <v>1130</v>
          </cell>
          <cell r="S1164">
            <v>47244</v>
          </cell>
          <cell r="T1164">
            <v>0</v>
          </cell>
          <cell r="U1164">
            <v>0</v>
          </cell>
          <cell r="V1164">
            <v>0</v>
          </cell>
          <cell r="W1164"/>
          <cell r="X1164">
            <v>0</v>
          </cell>
          <cell r="Y1164">
            <v>1123</v>
          </cell>
          <cell r="Z1164">
            <v>0</v>
          </cell>
          <cell r="AA1164">
            <v>1123</v>
          </cell>
          <cell r="AB1164"/>
          <cell r="AC1164">
            <v>1123</v>
          </cell>
          <cell r="AD1164">
            <v>2339</v>
          </cell>
          <cell r="AE1164">
            <v>25518</v>
          </cell>
          <cell r="AF1164">
            <v>27857</v>
          </cell>
          <cell r="AG1164">
            <v>93</v>
          </cell>
          <cell r="AH1164">
            <v>27950</v>
          </cell>
          <cell r="AI1164">
            <v>0</v>
          </cell>
          <cell r="AJ1164">
            <v>0</v>
          </cell>
          <cell r="AK1164">
            <v>0</v>
          </cell>
          <cell r="AL1164"/>
          <cell r="AM1164">
            <v>0</v>
          </cell>
        </row>
        <row r="1165">
          <cell r="I1165" t="str">
            <v>TED</v>
          </cell>
          <cell r="J1165">
            <v>8</v>
          </cell>
          <cell r="K1165"/>
          <cell r="L1165">
            <v>8</v>
          </cell>
          <cell r="M1165"/>
          <cell r="N1165">
            <v>8</v>
          </cell>
          <cell r="O1165">
            <v>16</v>
          </cell>
          <cell r="P1165">
            <v>6</v>
          </cell>
          <cell r="Q1165">
            <v>22</v>
          </cell>
          <cell r="R1165">
            <v>0</v>
          </cell>
          <cell r="S1165">
            <v>22</v>
          </cell>
          <cell r="T1165"/>
          <cell r="U1165"/>
          <cell r="V1165"/>
          <cell r="W1165"/>
          <cell r="X1165"/>
          <cell r="Y1165">
            <v>1</v>
          </cell>
          <cell r="Z1165"/>
          <cell r="AA1165">
            <v>1</v>
          </cell>
          <cell r="AB1165"/>
          <cell r="AC1165">
            <v>1</v>
          </cell>
          <cell r="AD1165">
            <v>5</v>
          </cell>
          <cell r="AE1165">
            <v>0</v>
          </cell>
          <cell r="AF1165">
            <v>5</v>
          </cell>
          <cell r="AG1165">
            <v>0</v>
          </cell>
          <cell r="AH1165">
            <v>5</v>
          </cell>
          <cell r="AI1165"/>
          <cell r="AJ1165"/>
          <cell r="AK1165"/>
          <cell r="AL1165"/>
          <cell r="AM1165"/>
        </row>
        <row r="1166">
          <cell r="I1166" t="str">
            <v>TLL</v>
          </cell>
          <cell r="J1166">
            <v>28479</v>
          </cell>
          <cell r="K1166">
            <v>1608</v>
          </cell>
          <cell r="L1166">
            <v>30087</v>
          </cell>
          <cell r="M1166">
            <v>7957</v>
          </cell>
          <cell r="N1166">
            <v>38044</v>
          </cell>
          <cell r="O1166">
            <v>2681207</v>
          </cell>
          <cell r="P1166">
            <v>49181</v>
          </cell>
          <cell r="Q1166">
            <v>2730388</v>
          </cell>
          <cell r="R1166">
            <v>537</v>
          </cell>
          <cell r="S1166">
            <v>2730925</v>
          </cell>
          <cell r="T1166">
            <v>9831</v>
          </cell>
          <cell r="U1166">
            <v>0</v>
          </cell>
          <cell r="V1166">
            <v>9831</v>
          </cell>
          <cell r="W1166">
            <v>1279</v>
          </cell>
          <cell r="X1166">
            <v>11110</v>
          </cell>
          <cell r="Y1166">
            <v>16617</v>
          </cell>
          <cell r="Z1166">
            <v>1602</v>
          </cell>
          <cell r="AA1166">
            <v>18219</v>
          </cell>
          <cell r="AB1166">
            <v>8471</v>
          </cell>
          <cell r="AC1166">
            <v>26690</v>
          </cell>
          <cell r="AD1166">
            <v>1254690</v>
          </cell>
          <cell r="AE1166">
            <v>38549</v>
          </cell>
          <cell r="AF1166">
            <v>1293239</v>
          </cell>
          <cell r="AG1166">
            <v>752</v>
          </cell>
          <cell r="AH1166">
            <v>1293991</v>
          </cell>
          <cell r="AI1166">
            <v>9354</v>
          </cell>
          <cell r="AJ1166">
            <v>1</v>
          </cell>
          <cell r="AK1166">
            <v>9355</v>
          </cell>
          <cell r="AL1166">
            <v>1205</v>
          </cell>
          <cell r="AM1166">
            <v>10560</v>
          </cell>
        </row>
        <row r="1167">
          <cell r="I1167" t="str">
            <v>FAE</v>
          </cell>
          <cell r="J1167">
            <v>5221</v>
          </cell>
          <cell r="K1167"/>
          <cell r="L1167">
            <v>5221</v>
          </cell>
          <cell r="M1167"/>
          <cell r="N1167">
            <v>5221</v>
          </cell>
          <cell r="O1167">
            <v>406453</v>
          </cell>
          <cell r="P1167"/>
          <cell r="Q1167">
            <v>406453</v>
          </cell>
          <cell r="R1167"/>
          <cell r="S1167">
            <v>406453</v>
          </cell>
          <cell r="T1167">
            <v>808</v>
          </cell>
          <cell r="U1167"/>
          <cell r="V1167">
            <v>808</v>
          </cell>
          <cell r="W1167">
            <v>191</v>
          </cell>
          <cell r="X1167">
            <v>1000</v>
          </cell>
          <cell r="Y1167">
            <v>3748</v>
          </cell>
          <cell r="Z1167"/>
          <cell r="AA1167">
            <v>3748</v>
          </cell>
          <cell r="AB1167"/>
          <cell r="AC1167">
            <v>3748</v>
          </cell>
          <cell r="AD1167">
            <v>239085</v>
          </cell>
          <cell r="AE1167"/>
          <cell r="AF1167">
            <v>239085</v>
          </cell>
          <cell r="AG1167"/>
          <cell r="AH1167">
            <v>239085</v>
          </cell>
          <cell r="AI1167">
            <v>679</v>
          </cell>
          <cell r="AJ1167"/>
          <cell r="AK1167">
            <v>679</v>
          </cell>
          <cell r="AL1167">
            <v>241</v>
          </cell>
          <cell r="AM1167">
            <v>920</v>
          </cell>
        </row>
        <row r="1168">
          <cell r="I1168" t="str">
            <v>ENF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/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</row>
        <row r="1169">
          <cell r="I1169" t="str">
            <v>KEV</v>
          </cell>
          <cell r="J1169">
            <v>4</v>
          </cell>
          <cell r="K1169">
            <v>0</v>
          </cell>
          <cell r="L1169">
            <v>4</v>
          </cell>
          <cell r="M1169">
            <v>1546</v>
          </cell>
          <cell r="N1169">
            <v>1550</v>
          </cell>
          <cell r="O1169">
            <v>0</v>
          </cell>
          <cell r="P1169">
            <v>6</v>
          </cell>
          <cell r="Q1169">
            <v>6</v>
          </cell>
          <cell r="R1169">
            <v>0</v>
          </cell>
          <cell r="S1169">
            <v>6</v>
          </cell>
          <cell r="T1169"/>
          <cell r="U1169"/>
          <cell r="V1169"/>
          <cell r="W1169"/>
          <cell r="X1169"/>
          <cell r="Y1169">
            <v>0</v>
          </cell>
          <cell r="Z1169">
            <v>0</v>
          </cell>
          <cell r="AA1169">
            <v>0</v>
          </cell>
          <cell r="AB1169">
            <v>1693</v>
          </cell>
          <cell r="AC1169">
            <v>1693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/>
          <cell r="AJ1169"/>
          <cell r="AK1169"/>
          <cell r="AL1169"/>
          <cell r="AM1169"/>
        </row>
        <row r="1170">
          <cell r="I1170" t="str">
            <v>HEL</v>
          </cell>
          <cell r="J1170">
            <v>124649</v>
          </cell>
          <cell r="K1170">
            <v>4629</v>
          </cell>
          <cell r="L1170">
            <v>129278</v>
          </cell>
          <cell r="M1170">
            <v>6084</v>
          </cell>
          <cell r="N1170">
            <v>135362</v>
          </cell>
          <cell r="O1170">
            <v>11187057</v>
          </cell>
          <cell r="P1170">
            <v>1688007</v>
          </cell>
          <cell r="Q1170">
            <v>12875064</v>
          </cell>
          <cell r="R1170"/>
          <cell r="S1170">
            <v>12875064</v>
          </cell>
          <cell r="T1170">
            <v>167088</v>
          </cell>
          <cell r="U1170">
            <v>1555</v>
          </cell>
          <cell r="V1170">
            <v>168644</v>
          </cell>
          <cell r="W1170">
            <v>2555</v>
          </cell>
          <cell r="X1170">
            <v>171198</v>
          </cell>
          <cell r="Y1170">
            <v>61581</v>
          </cell>
          <cell r="Z1170">
            <v>6821</v>
          </cell>
          <cell r="AA1170">
            <v>68402</v>
          </cell>
          <cell r="AB1170">
            <v>6515</v>
          </cell>
          <cell r="AC1170">
            <v>74917</v>
          </cell>
          <cell r="AD1170">
            <v>3402489</v>
          </cell>
          <cell r="AE1170">
            <v>852783</v>
          </cell>
          <cell r="AF1170">
            <v>4255272</v>
          </cell>
          <cell r="AG1170"/>
          <cell r="AH1170">
            <v>4255272</v>
          </cell>
          <cell r="AI1170">
            <v>171405</v>
          </cell>
          <cell r="AJ1170">
            <v>1305</v>
          </cell>
          <cell r="AK1170">
            <v>172711</v>
          </cell>
          <cell r="AL1170">
            <v>3730</v>
          </cell>
          <cell r="AM1170">
            <v>176441</v>
          </cell>
        </row>
        <row r="1171">
          <cell r="I1171" t="str">
            <v>IVL</v>
          </cell>
          <cell r="J1171">
            <v>1875</v>
          </cell>
          <cell r="K1171">
            <v>0</v>
          </cell>
          <cell r="L1171">
            <v>1875</v>
          </cell>
          <cell r="M1171">
            <v>164</v>
          </cell>
          <cell r="N1171">
            <v>2039</v>
          </cell>
          <cell r="O1171">
            <v>59978</v>
          </cell>
          <cell r="P1171">
            <v>137978</v>
          </cell>
          <cell r="Q1171">
            <v>197956</v>
          </cell>
          <cell r="R1171">
            <v>0</v>
          </cell>
          <cell r="S1171">
            <v>197956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1</v>
          </cell>
          <cell r="Y1171">
            <v>1403</v>
          </cell>
          <cell r="Z1171">
            <v>0</v>
          </cell>
          <cell r="AA1171">
            <v>1403</v>
          </cell>
          <cell r="AB1171">
            <v>213</v>
          </cell>
          <cell r="AC1171">
            <v>1616</v>
          </cell>
          <cell r="AD1171">
            <v>32888</v>
          </cell>
          <cell r="AE1171">
            <v>77624</v>
          </cell>
          <cell r="AF1171">
            <v>110512</v>
          </cell>
          <cell r="AG1171">
            <v>0</v>
          </cell>
          <cell r="AH1171">
            <v>110512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</row>
        <row r="1172">
          <cell r="I1172" t="str">
            <v>JOE</v>
          </cell>
          <cell r="J1172">
            <v>1081</v>
          </cell>
          <cell r="K1172">
            <v>0</v>
          </cell>
          <cell r="L1172">
            <v>1081</v>
          </cell>
          <cell r="M1172">
            <v>295</v>
          </cell>
          <cell r="N1172">
            <v>1376</v>
          </cell>
          <cell r="O1172">
            <v>3070</v>
          </cell>
          <cell r="P1172">
            <v>15685</v>
          </cell>
          <cell r="Q1172">
            <v>18755</v>
          </cell>
          <cell r="R1172"/>
          <cell r="S1172">
            <v>18755</v>
          </cell>
          <cell r="T1172">
            <v>0</v>
          </cell>
          <cell r="U1172">
            <v>2</v>
          </cell>
          <cell r="V1172">
            <v>2</v>
          </cell>
          <cell r="W1172">
            <v>0</v>
          </cell>
          <cell r="X1172">
            <v>2</v>
          </cell>
          <cell r="Y1172">
            <v>918</v>
          </cell>
          <cell r="Z1172">
            <v>0</v>
          </cell>
          <cell r="AA1172">
            <v>918</v>
          </cell>
          <cell r="AB1172">
            <v>339</v>
          </cell>
          <cell r="AC1172">
            <v>1257</v>
          </cell>
          <cell r="AD1172">
            <v>164</v>
          </cell>
          <cell r="AE1172">
            <v>8920</v>
          </cell>
          <cell r="AF1172">
            <v>9084</v>
          </cell>
          <cell r="AG1172"/>
          <cell r="AH1172">
            <v>9084</v>
          </cell>
          <cell r="AI1172">
            <v>0</v>
          </cell>
          <cell r="AJ1172">
            <v>1</v>
          </cell>
          <cell r="AK1172">
            <v>1</v>
          </cell>
          <cell r="AL1172">
            <v>0</v>
          </cell>
          <cell r="AM1172">
            <v>1</v>
          </cell>
        </row>
        <row r="1173">
          <cell r="I1173" t="str">
            <v>KAJ</v>
          </cell>
          <cell r="J1173">
            <v>973</v>
          </cell>
          <cell r="K1173">
            <v>0</v>
          </cell>
          <cell r="L1173">
            <v>973</v>
          </cell>
          <cell r="M1173">
            <v>76</v>
          </cell>
          <cell r="N1173">
            <v>1049</v>
          </cell>
          <cell r="O1173">
            <v>861</v>
          </cell>
          <cell r="P1173">
            <v>24507</v>
          </cell>
          <cell r="Q1173">
            <v>25368</v>
          </cell>
          <cell r="R1173">
            <v>0</v>
          </cell>
          <cell r="S1173">
            <v>25368</v>
          </cell>
          <cell r="T1173">
            <v>0</v>
          </cell>
          <cell r="U1173">
            <v>2</v>
          </cell>
          <cell r="V1173">
            <v>2</v>
          </cell>
          <cell r="W1173">
            <v>0</v>
          </cell>
          <cell r="X1173">
            <v>2</v>
          </cell>
          <cell r="Y1173">
            <v>775</v>
          </cell>
          <cell r="Z1173">
            <v>0</v>
          </cell>
          <cell r="AA1173">
            <v>775</v>
          </cell>
          <cell r="AB1173">
            <v>163</v>
          </cell>
          <cell r="AC1173">
            <v>938</v>
          </cell>
          <cell r="AD1173">
            <v>16</v>
          </cell>
          <cell r="AE1173">
            <v>17577</v>
          </cell>
          <cell r="AF1173">
            <v>17593</v>
          </cell>
          <cell r="AG1173">
            <v>0</v>
          </cell>
          <cell r="AH1173">
            <v>17593</v>
          </cell>
          <cell r="AI1173">
            <v>0</v>
          </cell>
          <cell r="AJ1173">
            <v>1</v>
          </cell>
          <cell r="AK1173">
            <v>1</v>
          </cell>
          <cell r="AL1173">
            <v>0</v>
          </cell>
          <cell r="AM1173">
            <v>2</v>
          </cell>
        </row>
        <row r="1174">
          <cell r="I1174" t="str">
            <v>KAU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</row>
        <row r="1175">
          <cell r="I1175" t="str">
            <v>KEM</v>
          </cell>
          <cell r="J1175">
            <v>1223</v>
          </cell>
          <cell r="K1175">
            <v>0</v>
          </cell>
          <cell r="L1175">
            <v>1223</v>
          </cell>
          <cell r="M1175">
            <v>204</v>
          </cell>
          <cell r="N1175">
            <v>1427</v>
          </cell>
          <cell r="O1175">
            <v>748</v>
          </cell>
          <cell r="P1175">
            <v>21753</v>
          </cell>
          <cell r="Q1175">
            <v>22501</v>
          </cell>
          <cell r="R1175">
            <v>0</v>
          </cell>
          <cell r="S1175">
            <v>22501</v>
          </cell>
          <cell r="T1175">
            <v>0</v>
          </cell>
          <cell r="U1175">
            <v>4</v>
          </cell>
          <cell r="V1175">
            <v>4</v>
          </cell>
          <cell r="W1175">
            <v>0</v>
          </cell>
          <cell r="X1175">
            <v>4</v>
          </cell>
          <cell r="Y1175">
            <v>1115</v>
          </cell>
          <cell r="Z1175">
            <v>0</v>
          </cell>
          <cell r="AA1175">
            <v>1115</v>
          </cell>
          <cell r="AB1175">
            <v>255</v>
          </cell>
          <cell r="AC1175">
            <v>1370</v>
          </cell>
          <cell r="AD1175">
            <v>33</v>
          </cell>
          <cell r="AE1175">
            <v>16705</v>
          </cell>
          <cell r="AF1175">
            <v>16738</v>
          </cell>
          <cell r="AG1175">
            <v>0</v>
          </cell>
          <cell r="AH1175">
            <v>16738</v>
          </cell>
          <cell r="AI1175">
            <v>0</v>
          </cell>
          <cell r="AJ1175">
            <v>2</v>
          </cell>
          <cell r="AK1175">
            <v>2</v>
          </cell>
          <cell r="AL1175">
            <v>0</v>
          </cell>
          <cell r="AM1175">
            <v>2</v>
          </cell>
        </row>
        <row r="1176">
          <cell r="I1176" t="str">
            <v>KTT</v>
          </cell>
          <cell r="J1176">
            <v>3125</v>
          </cell>
          <cell r="K1176">
            <v>0</v>
          </cell>
          <cell r="L1176">
            <v>3125</v>
          </cell>
          <cell r="M1176">
            <v>144</v>
          </cell>
          <cell r="N1176">
            <v>3269</v>
          </cell>
          <cell r="O1176">
            <v>161657</v>
          </cell>
          <cell r="P1176">
            <v>175521</v>
          </cell>
          <cell r="Q1176">
            <v>337178</v>
          </cell>
          <cell r="R1176"/>
          <cell r="S1176">
            <v>337178</v>
          </cell>
          <cell r="T1176">
            <v>0</v>
          </cell>
          <cell r="U1176">
            <v>8</v>
          </cell>
          <cell r="V1176">
            <v>8</v>
          </cell>
          <cell r="W1176">
            <v>0</v>
          </cell>
          <cell r="X1176">
            <v>8</v>
          </cell>
          <cell r="Y1176">
            <v>2046</v>
          </cell>
          <cell r="Z1176">
            <v>0</v>
          </cell>
          <cell r="AA1176">
            <v>2046</v>
          </cell>
          <cell r="AB1176">
            <v>161</v>
          </cell>
          <cell r="AC1176">
            <v>2207</v>
          </cell>
          <cell r="AD1176">
            <v>63864</v>
          </cell>
          <cell r="AE1176">
            <v>118618</v>
          </cell>
          <cell r="AF1176">
            <v>182482</v>
          </cell>
          <cell r="AG1176"/>
          <cell r="AH1176">
            <v>182482</v>
          </cell>
          <cell r="AI1176">
            <v>0</v>
          </cell>
          <cell r="AJ1176">
            <v>8</v>
          </cell>
          <cell r="AK1176">
            <v>8</v>
          </cell>
          <cell r="AL1176">
            <v>0</v>
          </cell>
          <cell r="AM1176">
            <v>8</v>
          </cell>
        </row>
        <row r="1177">
          <cell r="I1177" t="str">
            <v>KOK</v>
          </cell>
          <cell r="J1177">
            <v>2124</v>
          </cell>
          <cell r="K1177">
            <v>0</v>
          </cell>
          <cell r="L1177">
            <v>2124</v>
          </cell>
          <cell r="M1177">
            <v>556</v>
          </cell>
          <cell r="N1177">
            <v>2680</v>
          </cell>
          <cell r="O1177">
            <v>7423</v>
          </cell>
          <cell r="P1177">
            <v>9749</v>
          </cell>
          <cell r="Q1177">
            <v>17172</v>
          </cell>
          <cell r="R1177"/>
          <cell r="S1177">
            <v>17172</v>
          </cell>
          <cell r="T1177">
            <v>0</v>
          </cell>
          <cell r="U1177">
            <v>3</v>
          </cell>
          <cell r="V1177">
            <v>3</v>
          </cell>
          <cell r="W1177">
            <v>0</v>
          </cell>
          <cell r="X1177">
            <v>4</v>
          </cell>
          <cell r="Y1177">
            <v>1544</v>
          </cell>
          <cell r="Z1177">
            <v>0</v>
          </cell>
          <cell r="AA1177">
            <v>1544</v>
          </cell>
          <cell r="AB1177">
            <v>432</v>
          </cell>
          <cell r="AC1177">
            <v>1976</v>
          </cell>
          <cell r="AD1177">
            <v>261</v>
          </cell>
          <cell r="AE1177">
            <v>6074</v>
          </cell>
          <cell r="AF1177">
            <v>6335</v>
          </cell>
          <cell r="AG1177"/>
          <cell r="AH1177">
            <v>6335</v>
          </cell>
          <cell r="AI1177">
            <v>0</v>
          </cell>
          <cell r="AJ1177">
            <v>1</v>
          </cell>
          <cell r="AK1177">
            <v>1</v>
          </cell>
          <cell r="AL1177">
            <v>0</v>
          </cell>
          <cell r="AM1177">
            <v>1</v>
          </cell>
        </row>
        <row r="1178">
          <cell r="I1178" t="str">
            <v>KUO</v>
          </cell>
          <cell r="J1178">
            <v>2493</v>
          </cell>
          <cell r="K1178">
            <v>3</v>
          </cell>
          <cell r="L1178">
            <v>2496</v>
          </cell>
          <cell r="M1178">
            <v>12805</v>
          </cell>
          <cell r="N1178">
            <v>15301</v>
          </cell>
          <cell r="O1178">
            <v>14820</v>
          </cell>
          <cell r="P1178">
            <v>110955</v>
          </cell>
          <cell r="Q1178">
            <v>125775</v>
          </cell>
          <cell r="R1178"/>
          <cell r="S1178">
            <v>125775</v>
          </cell>
          <cell r="T1178">
            <v>0</v>
          </cell>
          <cell r="U1178">
            <v>11</v>
          </cell>
          <cell r="V1178">
            <v>11</v>
          </cell>
          <cell r="W1178">
            <v>0</v>
          </cell>
          <cell r="X1178">
            <v>11</v>
          </cell>
          <cell r="Y1178">
            <v>1080</v>
          </cell>
          <cell r="Z1178">
            <v>0</v>
          </cell>
          <cell r="AA1178">
            <v>1080</v>
          </cell>
          <cell r="AB1178">
            <v>13880</v>
          </cell>
          <cell r="AC1178">
            <v>14960</v>
          </cell>
          <cell r="AD1178">
            <v>4644</v>
          </cell>
          <cell r="AE1178">
            <v>31543</v>
          </cell>
          <cell r="AF1178">
            <v>36187</v>
          </cell>
          <cell r="AG1178"/>
          <cell r="AH1178">
            <v>36187</v>
          </cell>
          <cell r="AI1178">
            <v>0</v>
          </cell>
          <cell r="AJ1178">
            <v>13</v>
          </cell>
          <cell r="AK1178">
            <v>13</v>
          </cell>
          <cell r="AL1178">
            <v>0</v>
          </cell>
          <cell r="AM1178">
            <v>13</v>
          </cell>
        </row>
        <row r="1179">
          <cell r="I1179" t="str">
            <v>KAO</v>
          </cell>
          <cell r="J1179">
            <v>1531</v>
          </cell>
          <cell r="K1179">
            <v>0</v>
          </cell>
          <cell r="L1179">
            <v>1531</v>
          </cell>
          <cell r="M1179">
            <v>103</v>
          </cell>
          <cell r="N1179">
            <v>1634</v>
          </cell>
          <cell r="O1179">
            <v>49324</v>
          </cell>
          <cell r="P1179">
            <v>67723</v>
          </cell>
          <cell r="Q1179">
            <v>117047</v>
          </cell>
          <cell r="R1179"/>
          <cell r="S1179">
            <v>117047</v>
          </cell>
          <cell r="T1179">
            <v>0</v>
          </cell>
          <cell r="U1179">
            <v>1</v>
          </cell>
          <cell r="V1179">
            <v>1</v>
          </cell>
          <cell r="W1179">
            <v>0</v>
          </cell>
          <cell r="X1179">
            <v>1</v>
          </cell>
          <cell r="Y1179">
            <v>1154</v>
          </cell>
          <cell r="Z1179">
            <v>0</v>
          </cell>
          <cell r="AA1179">
            <v>1154</v>
          </cell>
          <cell r="AB1179">
            <v>51</v>
          </cell>
          <cell r="AC1179">
            <v>1205</v>
          </cell>
          <cell r="AD1179">
            <v>20894</v>
          </cell>
          <cell r="AE1179">
            <v>53274</v>
          </cell>
          <cell r="AF1179">
            <v>74168</v>
          </cell>
          <cell r="AG1179"/>
          <cell r="AH1179">
            <v>74168</v>
          </cell>
          <cell r="AI1179">
            <v>0</v>
          </cell>
          <cell r="AJ1179">
            <v>1</v>
          </cell>
          <cell r="AK1179">
            <v>1</v>
          </cell>
          <cell r="AL1179">
            <v>0</v>
          </cell>
          <cell r="AM1179">
            <v>1</v>
          </cell>
        </row>
        <row r="1180">
          <cell r="I1180" t="str">
            <v>LPP</v>
          </cell>
          <cell r="J1180"/>
          <cell r="K1180"/>
          <cell r="L1180"/>
          <cell r="M1180"/>
          <cell r="N1180"/>
          <cell r="O1180">
            <v>35768</v>
          </cell>
          <cell r="P1180">
            <v>28</v>
          </cell>
          <cell r="Q1180">
            <v>35796</v>
          </cell>
          <cell r="R1180"/>
          <cell r="S1180">
            <v>35796</v>
          </cell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>
            <v>170</v>
          </cell>
          <cell r="AD1180">
            <v>13712</v>
          </cell>
          <cell r="AE1180">
            <v>8</v>
          </cell>
          <cell r="AF1180">
            <v>13720</v>
          </cell>
          <cell r="AG1180"/>
          <cell r="AH1180">
            <v>13720</v>
          </cell>
          <cell r="AI1180"/>
          <cell r="AJ1180"/>
          <cell r="AK1180"/>
          <cell r="AL1180"/>
          <cell r="AM1180"/>
        </row>
        <row r="1181">
          <cell r="I1181" t="str">
            <v>MHQ</v>
          </cell>
          <cell r="J1181">
            <v>1801</v>
          </cell>
          <cell r="K1181">
            <v>1</v>
          </cell>
          <cell r="L1181">
            <v>1802</v>
          </cell>
          <cell r="M1181">
            <v>680</v>
          </cell>
          <cell r="N1181">
            <v>2482</v>
          </cell>
          <cell r="O1181">
            <v>11206</v>
          </cell>
          <cell r="P1181">
            <v>15433</v>
          </cell>
          <cell r="Q1181">
            <v>26639</v>
          </cell>
          <cell r="R1181"/>
          <cell r="S1181">
            <v>26639</v>
          </cell>
          <cell r="T1181">
            <v>1</v>
          </cell>
          <cell r="U1181">
            <v>9</v>
          </cell>
          <cell r="V1181">
            <v>11</v>
          </cell>
          <cell r="W1181">
            <v>0</v>
          </cell>
          <cell r="X1181">
            <v>11</v>
          </cell>
          <cell r="Y1181">
            <v>1308</v>
          </cell>
          <cell r="Z1181">
            <v>0</v>
          </cell>
          <cell r="AA1181">
            <v>1308</v>
          </cell>
          <cell r="AB1181">
            <v>569</v>
          </cell>
          <cell r="AC1181">
            <v>1877</v>
          </cell>
          <cell r="AD1181">
            <v>4015</v>
          </cell>
          <cell r="AE1181">
            <v>14218</v>
          </cell>
          <cell r="AF1181">
            <v>18233</v>
          </cell>
          <cell r="AG1181"/>
          <cell r="AH1181">
            <v>18233</v>
          </cell>
          <cell r="AI1181">
            <v>2</v>
          </cell>
          <cell r="AJ1181">
            <v>9</v>
          </cell>
          <cell r="AK1181">
            <v>11</v>
          </cell>
          <cell r="AL1181">
            <v>8</v>
          </cell>
          <cell r="AM1181">
            <v>19</v>
          </cell>
        </row>
        <row r="1182">
          <cell r="I1182" t="str">
            <v>OUL</v>
          </cell>
          <cell r="J1182">
            <v>6185</v>
          </cell>
          <cell r="K1182">
            <v>1</v>
          </cell>
          <cell r="L1182">
            <v>6186</v>
          </cell>
          <cell r="M1182">
            <v>6206</v>
          </cell>
          <cell r="N1182">
            <v>12392</v>
          </cell>
          <cell r="O1182">
            <v>40138</v>
          </cell>
          <cell r="P1182">
            <v>591986</v>
          </cell>
          <cell r="Q1182">
            <v>632124</v>
          </cell>
          <cell r="R1182">
            <v>0</v>
          </cell>
          <cell r="S1182">
            <v>632124</v>
          </cell>
          <cell r="T1182">
            <v>0</v>
          </cell>
          <cell r="U1182">
            <v>252</v>
          </cell>
          <cell r="V1182">
            <v>252</v>
          </cell>
          <cell r="W1182">
            <v>2</v>
          </cell>
          <cell r="X1182">
            <v>253</v>
          </cell>
          <cell r="Y1182">
            <v>4228</v>
          </cell>
          <cell r="Z1182">
            <v>0</v>
          </cell>
          <cell r="AA1182">
            <v>4228</v>
          </cell>
          <cell r="AB1182">
            <v>6686</v>
          </cell>
          <cell r="AC1182">
            <v>10914</v>
          </cell>
          <cell r="AD1182">
            <v>8015</v>
          </cell>
          <cell r="AE1182">
            <v>292375</v>
          </cell>
          <cell r="AF1182">
            <v>300390</v>
          </cell>
          <cell r="AG1182">
            <v>0</v>
          </cell>
          <cell r="AH1182">
            <v>300390</v>
          </cell>
          <cell r="AI1182">
            <v>0</v>
          </cell>
          <cell r="AJ1182">
            <v>236</v>
          </cell>
          <cell r="AK1182">
            <v>236</v>
          </cell>
          <cell r="AL1182">
            <v>0</v>
          </cell>
          <cell r="AM1182">
            <v>236</v>
          </cell>
        </row>
        <row r="1183">
          <cell r="I1183" t="str">
            <v>POR</v>
          </cell>
          <cell r="J1183">
            <v>1398</v>
          </cell>
          <cell r="K1183">
            <v>0</v>
          </cell>
          <cell r="L1183">
            <v>1398</v>
          </cell>
          <cell r="M1183">
            <v>8237</v>
          </cell>
          <cell r="N1183">
            <v>9635</v>
          </cell>
          <cell r="O1183">
            <v>3093</v>
          </cell>
          <cell r="P1183">
            <v>8529</v>
          </cell>
          <cell r="Q1183">
            <v>11622</v>
          </cell>
          <cell r="R1183"/>
          <cell r="S1183">
            <v>11622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1220</v>
          </cell>
          <cell r="Z1183">
            <v>0</v>
          </cell>
          <cell r="AA1183">
            <v>1220</v>
          </cell>
          <cell r="AB1183">
            <v>10737</v>
          </cell>
          <cell r="AC1183">
            <v>11957</v>
          </cell>
          <cell r="AD1183">
            <v>518</v>
          </cell>
          <cell r="AE1183">
            <v>4177</v>
          </cell>
          <cell r="AF1183">
            <v>4695</v>
          </cell>
          <cell r="AG1183"/>
          <cell r="AH1183">
            <v>4695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</row>
        <row r="1184">
          <cell r="I1184" t="str">
            <v>RVN</v>
          </cell>
          <cell r="J1184">
            <v>5134</v>
          </cell>
          <cell r="K1184">
            <v>0</v>
          </cell>
          <cell r="L1184">
            <v>5134</v>
          </cell>
          <cell r="M1184">
            <v>11464</v>
          </cell>
          <cell r="N1184">
            <v>16598</v>
          </cell>
          <cell r="O1184">
            <v>158773</v>
          </cell>
          <cell r="P1184">
            <v>401673</v>
          </cell>
          <cell r="Q1184">
            <v>560446</v>
          </cell>
          <cell r="R1184"/>
          <cell r="S1184">
            <v>560446</v>
          </cell>
          <cell r="T1184">
            <v>0</v>
          </cell>
          <cell r="U1184">
            <v>60</v>
          </cell>
          <cell r="V1184">
            <v>60</v>
          </cell>
          <cell r="W1184">
            <v>1</v>
          </cell>
          <cell r="X1184">
            <v>61</v>
          </cell>
          <cell r="Y1184">
            <v>2930</v>
          </cell>
          <cell r="Z1184">
            <v>0</v>
          </cell>
          <cell r="AA1184">
            <v>2930</v>
          </cell>
          <cell r="AB1184">
            <v>12540</v>
          </cell>
          <cell r="AC1184">
            <v>15470</v>
          </cell>
          <cell r="AD1184">
            <v>56511</v>
          </cell>
          <cell r="AE1184">
            <v>198110</v>
          </cell>
          <cell r="AF1184">
            <v>254621</v>
          </cell>
          <cell r="AG1184"/>
          <cell r="AH1184">
            <v>254621</v>
          </cell>
          <cell r="AI1184">
            <v>0</v>
          </cell>
          <cell r="AJ1184">
            <v>63</v>
          </cell>
          <cell r="AK1184">
            <v>63</v>
          </cell>
          <cell r="AL1184">
            <v>0</v>
          </cell>
          <cell r="AM1184">
            <v>63</v>
          </cell>
        </row>
        <row r="1185">
          <cell r="I1185" t="str">
            <v>SVL</v>
          </cell>
          <cell r="J1185">
            <v>700</v>
          </cell>
          <cell r="K1185">
            <v>0</v>
          </cell>
          <cell r="L1185">
            <v>700</v>
          </cell>
          <cell r="M1185">
            <v>49</v>
          </cell>
          <cell r="N1185">
            <v>749</v>
          </cell>
          <cell r="O1185">
            <v>721</v>
          </cell>
          <cell r="P1185">
            <v>2387</v>
          </cell>
          <cell r="Q1185">
            <v>3108</v>
          </cell>
          <cell r="R1185"/>
          <cell r="S1185">
            <v>3108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176</v>
          </cell>
          <cell r="Z1185">
            <v>0</v>
          </cell>
          <cell r="AA1185">
            <v>176</v>
          </cell>
          <cell r="AB1185">
            <v>52</v>
          </cell>
          <cell r="AC1185">
            <v>228</v>
          </cell>
          <cell r="AD1185">
            <v>47</v>
          </cell>
          <cell r="AE1185">
            <v>512</v>
          </cell>
          <cell r="AF1185">
            <v>559</v>
          </cell>
          <cell r="AG1185"/>
          <cell r="AH1185">
            <v>559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</row>
        <row r="1186">
          <cell r="I1186" t="str">
            <v>TMP</v>
          </cell>
          <cell r="J1186">
            <v>2629</v>
          </cell>
          <cell r="K1186">
            <v>127</v>
          </cell>
          <cell r="L1186">
            <v>2756</v>
          </cell>
          <cell r="M1186">
            <v>20698</v>
          </cell>
          <cell r="N1186">
            <v>23454</v>
          </cell>
          <cell r="O1186">
            <v>158988</v>
          </cell>
          <cell r="P1186">
            <v>8395</v>
          </cell>
          <cell r="Q1186">
            <v>167383</v>
          </cell>
          <cell r="R1186">
            <v>0</v>
          </cell>
          <cell r="S1186">
            <v>167383</v>
          </cell>
          <cell r="T1186">
            <v>1049</v>
          </cell>
          <cell r="U1186">
            <v>115</v>
          </cell>
          <cell r="V1186">
            <v>1164</v>
          </cell>
          <cell r="W1186">
            <v>0</v>
          </cell>
          <cell r="X1186">
            <v>1164</v>
          </cell>
          <cell r="Y1186">
            <v>319</v>
          </cell>
          <cell r="Z1186">
            <v>7</v>
          </cell>
          <cell r="AA1186">
            <v>326</v>
          </cell>
          <cell r="AB1186">
            <v>21454</v>
          </cell>
          <cell r="AC1186">
            <v>21780</v>
          </cell>
          <cell r="AD1186">
            <v>7844</v>
          </cell>
          <cell r="AE1186">
            <v>113</v>
          </cell>
          <cell r="AF1186">
            <v>7957</v>
          </cell>
          <cell r="AG1186">
            <v>0</v>
          </cell>
          <cell r="AH1186">
            <v>7957</v>
          </cell>
          <cell r="AI1186">
            <v>1</v>
          </cell>
          <cell r="AJ1186">
            <v>0</v>
          </cell>
          <cell r="AK1186">
            <v>1</v>
          </cell>
          <cell r="AL1186">
            <v>0</v>
          </cell>
          <cell r="AM1186">
            <v>1</v>
          </cell>
        </row>
        <row r="1187">
          <cell r="I1187" t="str">
            <v>JYV</v>
          </cell>
          <cell r="J1187">
            <v>702</v>
          </cell>
          <cell r="K1187">
            <v>0</v>
          </cell>
          <cell r="L1187">
            <v>702</v>
          </cell>
          <cell r="M1187">
            <v>17208</v>
          </cell>
          <cell r="N1187">
            <v>17910</v>
          </cell>
          <cell r="O1187">
            <v>7480</v>
          </cell>
          <cell r="P1187">
            <v>3379</v>
          </cell>
          <cell r="Q1187">
            <v>10859</v>
          </cell>
          <cell r="R1187">
            <v>0</v>
          </cell>
          <cell r="S1187">
            <v>10859</v>
          </cell>
          <cell r="T1187">
            <v>0</v>
          </cell>
          <cell r="U1187">
            <v>2</v>
          </cell>
          <cell r="V1187">
            <v>2</v>
          </cell>
          <cell r="W1187">
            <v>0</v>
          </cell>
          <cell r="X1187">
            <v>2</v>
          </cell>
          <cell r="Y1187">
            <v>712</v>
          </cell>
          <cell r="Z1187">
            <v>0</v>
          </cell>
          <cell r="AA1187">
            <v>712</v>
          </cell>
          <cell r="AB1187">
            <v>18858</v>
          </cell>
          <cell r="AC1187">
            <v>19570</v>
          </cell>
          <cell r="AD1187">
            <v>2317</v>
          </cell>
          <cell r="AE1187">
            <v>2191</v>
          </cell>
          <cell r="AF1187">
            <v>4508</v>
          </cell>
          <cell r="AG1187">
            <v>0</v>
          </cell>
          <cell r="AH1187">
            <v>4508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</row>
        <row r="1188">
          <cell r="I1188" t="str">
            <v>TKU</v>
          </cell>
          <cell r="J1188">
            <v>2372</v>
          </cell>
          <cell r="K1188">
            <v>612</v>
          </cell>
          <cell r="L1188">
            <v>2984</v>
          </cell>
          <cell r="M1188">
            <v>9919</v>
          </cell>
          <cell r="N1188">
            <v>12903</v>
          </cell>
          <cell r="O1188">
            <v>118034</v>
          </cell>
          <cell r="P1188">
            <v>14630</v>
          </cell>
          <cell r="Q1188">
            <v>132664</v>
          </cell>
          <cell r="R1188"/>
          <cell r="S1188">
            <v>132664</v>
          </cell>
          <cell r="T1188">
            <v>1042</v>
          </cell>
          <cell r="U1188">
            <v>3</v>
          </cell>
          <cell r="V1188">
            <v>1044</v>
          </cell>
          <cell r="W1188">
            <v>0</v>
          </cell>
          <cell r="X1188">
            <v>1044</v>
          </cell>
          <cell r="Y1188">
            <v>1108</v>
          </cell>
          <cell r="Z1188">
            <v>577</v>
          </cell>
          <cell r="AA1188">
            <v>1685</v>
          </cell>
          <cell r="AB1188">
            <v>9553</v>
          </cell>
          <cell r="AC1188">
            <v>11238</v>
          </cell>
          <cell r="AD1188">
            <v>46013</v>
          </cell>
          <cell r="AE1188">
            <v>4906</v>
          </cell>
          <cell r="AF1188">
            <v>50919</v>
          </cell>
          <cell r="AG1188"/>
          <cell r="AH1188">
            <v>50919</v>
          </cell>
          <cell r="AI1188">
            <v>2177</v>
          </cell>
          <cell r="AJ1188">
            <v>393</v>
          </cell>
          <cell r="AK1188">
            <v>2570</v>
          </cell>
          <cell r="AL1188">
            <v>0</v>
          </cell>
          <cell r="AM1188">
            <v>2570</v>
          </cell>
        </row>
        <row r="1189">
          <cell r="I1189" t="str">
            <v>UTI</v>
          </cell>
          <cell r="J1189">
            <v>0</v>
          </cell>
          <cell r="K1189">
            <v>2</v>
          </cell>
          <cell r="L1189">
            <v>2</v>
          </cell>
          <cell r="M1189">
            <v>4562</v>
          </cell>
          <cell r="N1189">
            <v>4564</v>
          </cell>
          <cell r="O1189">
            <v>0</v>
          </cell>
          <cell r="P1189">
            <v>0</v>
          </cell>
          <cell r="Q1189">
            <v>0</v>
          </cell>
          <cell r="R1189"/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2</v>
          </cell>
          <cell r="Z1189">
            <v>2</v>
          </cell>
          <cell r="AA1189">
            <v>4</v>
          </cell>
          <cell r="AB1189">
            <v>4620</v>
          </cell>
          <cell r="AC1189">
            <v>4624</v>
          </cell>
          <cell r="AD1189">
            <v>0</v>
          </cell>
          <cell r="AE1189">
            <v>0</v>
          </cell>
          <cell r="AF1189">
            <v>0</v>
          </cell>
          <cell r="AG1189"/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</row>
        <row r="1190">
          <cell r="I1190" t="str">
            <v>VAA</v>
          </cell>
          <cell r="J1190">
            <v>2035</v>
          </cell>
          <cell r="K1190">
            <v>0</v>
          </cell>
          <cell r="L1190">
            <v>2035</v>
          </cell>
          <cell r="M1190">
            <v>695</v>
          </cell>
          <cell r="N1190">
            <v>2730</v>
          </cell>
          <cell r="O1190">
            <v>23695</v>
          </cell>
          <cell r="P1190">
            <v>89503</v>
          </cell>
          <cell r="Q1190">
            <v>113198</v>
          </cell>
          <cell r="R1190">
            <v>0</v>
          </cell>
          <cell r="S1190">
            <v>113198</v>
          </cell>
          <cell r="T1190">
            <v>0</v>
          </cell>
          <cell r="U1190">
            <v>5</v>
          </cell>
          <cell r="V1190">
            <v>5</v>
          </cell>
          <cell r="W1190">
            <v>0</v>
          </cell>
          <cell r="X1190">
            <v>5</v>
          </cell>
          <cell r="Y1190">
            <v>606</v>
          </cell>
          <cell r="Z1190">
            <v>2</v>
          </cell>
          <cell r="AA1190">
            <v>608</v>
          </cell>
          <cell r="AB1190">
            <v>224</v>
          </cell>
          <cell r="AC1190">
            <v>832</v>
          </cell>
          <cell r="AD1190">
            <v>2548</v>
          </cell>
          <cell r="AE1190">
            <v>16647</v>
          </cell>
          <cell r="AF1190">
            <v>19195</v>
          </cell>
          <cell r="AG1190">
            <v>0</v>
          </cell>
          <cell r="AH1190">
            <v>19195</v>
          </cell>
          <cell r="AI1190">
            <v>0</v>
          </cell>
          <cell r="AJ1190">
            <v>2</v>
          </cell>
          <cell r="AK1190">
            <v>2</v>
          </cell>
          <cell r="AL1190">
            <v>0</v>
          </cell>
          <cell r="AM1190">
            <v>2</v>
          </cell>
        </row>
        <row r="1191">
          <cell r="I1191" t="str">
            <v>VRK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</row>
        <row r="1192">
          <cell r="I1192" t="str">
            <v>AGF</v>
          </cell>
          <cell r="J1192">
            <v>388</v>
          </cell>
          <cell r="K1192">
            <v>0</v>
          </cell>
          <cell r="L1192">
            <v>388</v>
          </cell>
          <cell r="M1192">
            <v>15425</v>
          </cell>
          <cell r="N1192">
            <v>15813</v>
          </cell>
          <cell r="O1192">
            <v>170</v>
          </cell>
          <cell r="P1192">
            <v>402</v>
          </cell>
          <cell r="Q1192">
            <v>572</v>
          </cell>
          <cell r="R1192">
            <v>0</v>
          </cell>
          <cell r="S1192">
            <v>572</v>
          </cell>
          <cell r="T1192"/>
          <cell r="U1192"/>
          <cell r="V1192">
            <v>0</v>
          </cell>
          <cell r="W1192">
            <v>0</v>
          </cell>
          <cell r="X1192">
            <v>0</v>
          </cell>
          <cell r="Y1192">
            <v>461</v>
          </cell>
          <cell r="Z1192">
            <v>0</v>
          </cell>
          <cell r="AA1192">
            <v>461</v>
          </cell>
          <cell r="AB1192">
            <v>19743</v>
          </cell>
          <cell r="AC1192">
            <v>20204</v>
          </cell>
          <cell r="AD1192">
            <v>238</v>
          </cell>
          <cell r="AE1192">
            <v>417</v>
          </cell>
          <cell r="AF1192">
            <v>655</v>
          </cell>
          <cell r="AG1192">
            <v>0</v>
          </cell>
          <cell r="AH1192">
            <v>655</v>
          </cell>
          <cell r="AI1192"/>
          <cell r="AJ1192"/>
          <cell r="AK1192">
            <v>0</v>
          </cell>
          <cell r="AL1192">
            <v>0</v>
          </cell>
          <cell r="AM1192">
            <v>0</v>
          </cell>
        </row>
        <row r="1193">
          <cell r="I1193" t="str">
            <v>QXB</v>
          </cell>
          <cell r="J1193"/>
          <cell r="K1193"/>
          <cell r="L1193">
            <v>0</v>
          </cell>
          <cell r="M1193">
            <v>59814</v>
          </cell>
          <cell r="N1193">
            <v>59814</v>
          </cell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>
            <v>0</v>
          </cell>
          <cell r="AB1193">
            <v>71965</v>
          </cell>
          <cell r="AC1193">
            <v>71965</v>
          </cell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</row>
        <row r="1194">
          <cell r="I1194" t="str">
            <v>AJA</v>
          </cell>
          <cell r="J1194">
            <v>13864</v>
          </cell>
          <cell r="K1194">
            <v>1041</v>
          </cell>
          <cell r="L1194">
            <v>14905</v>
          </cell>
          <cell r="M1194">
            <v>17052</v>
          </cell>
          <cell r="N1194">
            <v>31957</v>
          </cell>
          <cell r="O1194">
            <v>123898</v>
          </cell>
          <cell r="P1194">
            <v>1537054</v>
          </cell>
          <cell r="Q1194">
            <v>1660952</v>
          </cell>
          <cell r="R1194">
            <v>887</v>
          </cell>
          <cell r="S1194">
            <v>1661839</v>
          </cell>
          <cell r="T1194">
            <v>0</v>
          </cell>
          <cell r="U1194">
            <v>4283</v>
          </cell>
          <cell r="V1194">
            <v>4284</v>
          </cell>
          <cell r="W1194">
            <v>1374</v>
          </cell>
          <cell r="X1194">
            <v>5657</v>
          </cell>
          <cell r="Y1194">
            <v>12653</v>
          </cell>
          <cell r="Z1194">
            <v>1052</v>
          </cell>
          <cell r="AA1194">
            <v>13705</v>
          </cell>
          <cell r="AB1194">
            <v>17880</v>
          </cell>
          <cell r="AC1194">
            <v>31585</v>
          </cell>
          <cell r="AD1194">
            <v>61017</v>
          </cell>
          <cell r="AE1194">
            <v>1348203</v>
          </cell>
          <cell r="AF1194">
            <v>1409220</v>
          </cell>
          <cell r="AG1194">
            <v>2531</v>
          </cell>
          <cell r="AH1194">
            <v>1411751</v>
          </cell>
          <cell r="AI1194">
            <v>0</v>
          </cell>
          <cell r="AJ1194">
            <v>4402</v>
          </cell>
          <cell r="AK1194">
            <v>4403</v>
          </cell>
          <cell r="AL1194">
            <v>1685</v>
          </cell>
          <cell r="AM1194">
            <v>6087</v>
          </cell>
        </row>
        <row r="1195">
          <cell r="I1195" t="str">
            <v>BYF</v>
          </cell>
          <cell r="J1195">
            <v>1201</v>
          </cell>
          <cell r="K1195">
            <v>96</v>
          </cell>
          <cell r="L1195">
            <v>1297</v>
          </cell>
          <cell r="M1195">
            <v>8788</v>
          </cell>
          <cell r="N1195">
            <v>10085</v>
          </cell>
          <cell r="O1195">
            <v>617</v>
          </cell>
          <cell r="P1195">
            <v>2873</v>
          </cell>
          <cell r="Q1195">
            <v>3490</v>
          </cell>
          <cell r="R1195">
            <v>125</v>
          </cell>
          <cell r="S1195">
            <v>3615</v>
          </cell>
          <cell r="T1195"/>
          <cell r="U1195"/>
          <cell r="V1195">
            <v>1256</v>
          </cell>
          <cell r="W1195">
            <v>0</v>
          </cell>
          <cell r="X1195">
            <v>1256</v>
          </cell>
          <cell r="Y1195">
            <v>769</v>
          </cell>
          <cell r="Z1195">
            <v>86</v>
          </cell>
          <cell r="AA1195">
            <v>855</v>
          </cell>
          <cell r="AB1195">
            <v>5450</v>
          </cell>
          <cell r="AC1195">
            <v>6305</v>
          </cell>
          <cell r="AD1195">
            <v>605</v>
          </cell>
          <cell r="AE1195">
            <v>1870</v>
          </cell>
          <cell r="AF1195">
            <v>2475</v>
          </cell>
          <cell r="AG1195">
            <v>194</v>
          </cell>
          <cell r="AH1195">
            <v>2669</v>
          </cell>
          <cell r="AI1195"/>
          <cell r="AJ1195"/>
          <cell r="AK1195">
            <v>961</v>
          </cell>
          <cell r="AL1195">
            <v>0</v>
          </cell>
          <cell r="AM1195">
            <v>961</v>
          </cell>
        </row>
        <row r="1196">
          <cell r="I1196" t="str">
            <v>LBI</v>
          </cell>
          <cell r="J1196">
            <v>24</v>
          </cell>
          <cell r="K1196">
            <v>0</v>
          </cell>
          <cell r="L1196">
            <v>24</v>
          </cell>
          <cell r="M1196">
            <v>13787</v>
          </cell>
          <cell r="N1196">
            <v>13811</v>
          </cell>
          <cell r="O1196">
            <v>29</v>
          </cell>
          <cell r="P1196">
            <v>20</v>
          </cell>
          <cell r="Q1196">
            <v>49</v>
          </cell>
          <cell r="R1196">
            <v>0</v>
          </cell>
          <cell r="S1196">
            <v>49</v>
          </cell>
          <cell r="T1196"/>
          <cell r="U1196"/>
          <cell r="V1196"/>
          <cell r="W1196"/>
          <cell r="X1196"/>
          <cell r="Y1196">
            <v>40</v>
          </cell>
          <cell r="Z1196">
            <v>0</v>
          </cell>
          <cell r="AA1196">
            <v>40</v>
          </cell>
          <cell r="AB1196">
            <v>13316</v>
          </cell>
          <cell r="AC1196">
            <v>13356</v>
          </cell>
          <cell r="AD1196">
            <v>34</v>
          </cell>
          <cell r="AE1196">
            <v>45</v>
          </cell>
          <cell r="AF1196">
            <v>79</v>
          </cell>
          <cell r="AG1196">
            <v>0</v>
          </cell>
          <cell r="AH1196">
            <v>79</v>
          </cell>
          <cell r="AI1196"/>
          <cell r="AJ1196"/>
          <cell r="AK1196"/>
          <cell r="AL1196"/>
          <cell r="AM1196"/>
        </row>
        <row r="1197">
          <cell r="I1197" t="str">
            <v>QAM</v>
          </cell>
          <cell r="J1197">
            <v>16</v>
          </cell>
          <cell r="K1197">
            <v>0</v>
          </cell>
          <cell r="L1197">
            <v>16</v>
          </cell>
          <cell r="M1197">
            <v>0</v>
          </cell>
          <cell r="N1197">
            <v>16</v>
          </cell>
          <cell r="O1197">
            <v>23</v>
          </cell>
          <cell r="P1197">
            <v>63</v>
          </cell>
          <cell r="Q1197">
            <v>86</v>
          </cell>
          <cell r="R1197">
            <v>0</v>
          </cell>
          <cell r="S1197">
            <v>86</v>
          </cell>
          <cell r="T1197"/>
          <cell r="U1197"/>
          <cell r="V1197"/>
          <cell r="W1197"/>
          <cell r="X1197"/>
          <cell r="Y1197">
            <v>2</v>
          </cell>
          <cell r="Z1197">
            <v>0</v>
          </cell>
          <cell r="AA1197">
            <v>2</v>
          </cell>
          <cell r="AB1197">
            <v>15536</v>
          </cell>
          <cell r="AC1197">
            <v>15538</v>
          </cell>
          <cell r="AD1197">
            <v>0</v>
          </cell>
          <cell r="AE1197">
            <v>6</v>
          </cell>
          <cell r="AF1197">
            <v>6</v>
          </cell>
          <cell r="AG1197">
            <v>0</v>
          </cell>
          <cell r="AH1197">
            <v>6</v>
          </cell>
          <cell r="AI1197"/>
          <cell r="AJ1197"/>
          <cell r="AK1197"/>
          <cell r="AL1197"/>
          <cell r="AM1197"/>
        </row>
        <row r="1198">
          <cell r="I1198" t="str">
            <v>ANG</v>
          </cell>
          <cell r="J1198">
            <v>90</v>
          </cell>
          <cell r="K1198">
            <v>0</v>
          </cell>
          <cell r="L1198">
            <v>90</v>
          </cell>
          <cell r="M1198">
            <v>28492</v>
          </cell>
          <cell r="N1198">
            <v>28582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88</v>
          </cell>
          <cell r="Z1198">
            <v>0</v>
          </cell>
          <cell r="AA1198">
            <v>88</v>
          </cell>
          <cell r="AB1198">
            <v>32109</v>
          </cell>
          <cell r="AC1198">
            <v>32197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</row>
        <row r="1199">
          <cell r="I1199" t="str">
            <v>NCY</v>
          </cell>
          <cell r="J1199">
            <v>0</v>
          </cell>
          <cell r="K1199">
            <v>0</v>
          </cell>
          <cell r="L1199">
            <v>0</v>
          </cell>
          <cell r="M1199">
            <v>43098</v>
          </cell>
          <cell r="N1199">
            <v>43098</v>
          </cell>
          <cell r="O1199">
            <v>0</v>
          </cell>
          <cell r="P1199">
            <v>0</v>
          </cell>
          <cell r="Q1199">
            <v>0</v>
          </cell>
          <cell r="R1199"/>
          <cell r="S1199">
            <v>0</v>
          </cell>
          <cell r="T1199"/>
          <cell r="U1199"/>
          <cell r="V1199"/>
          <cell r="W1199"/>
          <cell r="X1199"/>
          <cell r="Y1199">
            <v>0</v>
          </cell>
          <cell r="Z1199">
            <v>0</v>
          </cell>
          <cell r="AA1199">
            <v>0</v>
          </cell>
          <cell r="AB1199">
            <v>56708</v>
          </cell>
          <cell r="AC1199">
            <v>56708</v>
          </cell>
          <cell r="AD1199">
            <v>0</v>
          </cell>
          <cell r="AE1199">
            <v>0</v>
          </cell>
          <cell r="AF1199">
            <v>0</v>
          </cell>
          <cell r="AG1199"/>
          <cell r="AH1199">
            <v>0</v>
          </cell>
          <cell r="AI1199"/>
          <cell r="AJ1199"/>
          <cell r="AK1199"/>
          <cell r="AL1199"/>
          <cell r="AM1199"/>
        </row>
        <row r="1200">
          <cell r="I1200" t="str">
            <v>LME</v>
          </cell>
          <cell r="J1200">
            <v>1344</v>
          </cell>
          <cell r="K1200">
            <v>4</v>
          </cell>
          <cell r="L1200">
            <v>1348</v>
          </cell>
          <cell r="M1200">
            <v>28748</v>
          </cell>
          <cell r="N1200">
            <v>30096</v>
          </cell>
          <cell r="O1200">
            <v>1141</v>
          </cell>
          <cell r="P1200">
            <v>4705</v>
          </cell>
          <cell r="Q1200">
            <v>5846</v>
          </cell>
          <cell r="R1200"/>
          <cell r="S1200">
            <v>5846</v>
          </cell>
          <cell r="T1200"/>
          <cell r="U1200"/>
          <cell r="V1200">
            <v>5</v>
          </cell>
          <cell r="W1200">
            <v>0</v>
          </cell>
          <cell r="X1200">
            <v>5</v>
          </cell>
          <cell r="Y1200">
            <v>502</v>
          </cell>
          <cell r="Z1200">
            <v>0</v>
          </cell>
          <cell r="AA1200">
            <v>502</v>
          </cell>
          <cell r="AB1200">
            <v>33851</v>
          </cell>
          <cell r="AC1200">
            <v>34353</v>
          </cell>
          <cell r="AD1200">
            <v>1154</v>
          </cell>
          <cell r="AE1200">
            <v>904</v>
          </cell>
          <cell r="AF1200">
            <v>2058</v>
          </cell>
          <cell r="AG1200"/>
          <cell r="AH1200">
            <v>2058</v>
          </cell>
          <cell r="AI1200"/>
          <cell r="AJ1200"/>
          <cell r="AK1200">
            <v>1</v>
          </cell>
          <cell r="AL1200">
            <v>0</v>
          </cell>
          <cell r="AM1200">
            <v>1</v>
          </cell>
        </row>
        <row r="1201">
          <cell r="I1201" t="str">
            <v>QRV</v>
          </cell>
          <cell r="J1201">
            <v>0</v>
          </cell>
          <cell r="K1201"/>
          <cell r="L1201">
            <v>0</v>
          </cell>
          <cell r="M1201">
            <v>9030</v>
          </cell>
          <cell r="N1201">
            <v>9030</v>
          </cell>
          <cell r="O1201">
            <v>0</v>
          </cell>
          <cell r="P1201">
            <v>0</v>
          </cell>
          <cell r="Q1201">
            <v>0</v>
          </cell>
          <cell r="R1201"/>
          <cell r="S1201">
            <v>0</v>
          </cell>
          <cell r="T1201"/>
          <cell r="U1201"/>
          <cell r="V1201"/>
          <cell r="W1201"/>
          <cell r="X1201"/>
          <cell r="Y1201">
            <v>0</v>
          </cell>
          <cell r="Z1201"/>
          <cell r="AA1201">
            <v>0</v>
          </cell>
          <cell r="AB1201">
            <v>7166</v>
          </cell>
          <cell r="AC1201">
            <v>7166</v>
          </cell>
          <cell r="AD1201">
            <v>0</v>
          </cell>
          <cell r="AE1201">
            <v>0</v>
          </cell>
          <cell r="AF1201">
            <v>0</v>
          </cell>
          <cell r="AG1201"/>
          <cell r="AH1201">
            <v>0</v>
          </cell>
          <cell r="AI1201"/>
          <cell r="AJ1201"/>
          <cell r="AK1201"/>
          <cell r="AL1201"/>
          <cell r="AM1201"/>
        </row>
        <row r="1202">
          <cell r="I1202" t="str">
            <v>OBS</v>
          </cell>
          <cell r="J1202">
            <v>0</v>
          </cell>
          <cell r="K1202"/>
          <cell r="L1202">
            <v>0</v>
          </cell>
          <cell r="M1202">
            <v>5910</v>
          </cell>
          <cell r="N1202">
            <v>5910</v>
          </cell>
          <cell r="O1202">
            <v>0</v>
          </cell>
          <cell r="P1202">
            <v>0</v>
          </cell>
          <cell r="Q1202">
            <v>0</v>
          </cell>
          <cell r="R1202"/>
          <cell r="S1202">
            <v>0</v>
          </cell>
          <cell r="T1202"/>
          <cell r="U1202"/>
          <cell r="V1202"/>
          <cell r="W1202"/>
          <cell r="X1202"/>
          <cell r="Y1202">
            <v>0</v>
          </cell>
          <cell r="Z1202"/>
          <cell r="AA1202">
            <v>0</v>
          </cell>
          <cell r="AB1202">
            <v>5560</v>
          </cell>
          <cell r="AC1202">
            <v>5560</v>
          </cell>
          <cell r="AD1202">
            <v>0</v>
          </cell>
          <cell r="AE1202">
            <v>0</v>
          </cell>
          <cell r="AF1202">
            <v>0</v>
          </cell>
          <cell r="AG1202"/>
          <cell r="AH1202">
            <v>0</v>
          </cell>
          <cell r="AI1202"/>
          <cell r="AJ1202"/>
          <cell r="AK1202"/>
          <cell r="AL1202"/>
          <cell r="AM1202"/>
        </row>
        <row r="1203">
          <cell r="I1203" t="str">
            <v>AUR</v>
          </cell>
          <cell r="J1203">
            <v>1130</v>
          </cell>
          <cell r="K1203"/>
          <cell r="L1203">
            <v>1130</v>
          </cell>
          <cell r="M1203">
            <v>9550</v>
          </cell>
          <cell r="N1203">
            <v>10680</v>
          </cell>
          <cell r="O1203">
            <v>32</v>
          </cell>
          <cell r="P1203">
            <v>32745</v>
          </cell>
          <cell r="Q1203">
            <v>32777</v>
          </cell>
          <cell r="R1203"/>
          <cell r="S1203">
            <v>32777</v>
          </cell>
          <cell r="T1203"/>
          <cell r="U1203"/>
          <cell r="V1203"/>
          <cell r="W1203"/>
          <cell r="X1203"/>
          <cell r="Y1203">
            <v>1016</v>
          </cell>
          <cell r="Z1203">
            <v>0</v>
          </cell>
          <cell r="AA1203">
            <v>1016</v>
          </cell>
          <cell r="AB1203">
            <v>10603</v>
          </cell>
          <cell r="AC1203">
            <v>11619</v>
          </cell>
          <cell r="AD1203">
            <v>6</v>
          </cell>
          <cell r="AE1203">
            <v>23198</v>
          </cell>
          <cell r="AF1203">
            <v>23204</v>
          </cell>
          <cell r="AG1203"/>
          <cell r="AH1203">
            <v>23204</v>
          </cell>
          <cell r="AI1203"/>
          <cell r="AJ1203"/>
          <cell r="AK1203"/>
          <cell r="AL1203"/>
          <cell r="AM1203"/>
        </row>
        <row r="1204">
          <cell r="I1204" t="str">
            <v>AUF</v>
          </cell>
          <cell r="J1204">
            <v>257</v>
          </cell>
          <cell r="K1204">
            <v>0</v>
          </cell>
          <cell r="L1204">
            <v>257</v>
          </cell>
          <cell r="M1204">
            <v>10887</v>
          </cell>
          <cell r="N1204">
            <v>11144</v>
          </cell>
          <cell r="O1204">
            <v>245</v>
          </cell>
          <cell r="P1204">
            <v>1587</v>
          </cell>
          <cell r="Q1204">
            <v>1832</v>
          </cell>
          <cell r="R1204"/>
          <cell r="S1204">
            <v>1832</v>
          </cell>
          <cell r="T1204"/>
          <cell r="U1204"/>
          <cell r="V1204"/>
          <cell r="W1204"/>
          <cell r="X1204"/>
          <cell r="Y1204">
            <v>204</v>
          </cell>
          <cell r="Z1204">
            <v>0</v>
          </cell>
          <cell r="AA1204">
            <v>204</v>
          </cell>
          <cell r="AB1204">
            <v>11752</v>
          </cell>
          <cell r="AC1204">
            <v>11956</v>
          </cell>
          <cell r="AD1204">
            <v>106</v>
          </cell>
          <cell r="AE1204">
            <v>816</v>
          </cell>
          <cell r="AF1204">
            <v>922</v>
          </cell>
          <cell r="AG1204"/>
          <cell r="AH1204">
            <v>922</v>
          </cell>
          <cell r="AI1204"/>
          <cell r="AJ1204"/>
          <cell r="AK1204"/>
          <cell r="AL1204"/>
          <cell r="AM1204"/>
        </row>
        <row r="1205">
          <cell r="I1205" t="str">
            <v>AVN</v>
          </cell>
          <cell r="J1205">
            <v>88</v>
          </cell>
          <cell r="K1205"/>
          <cell r="L1205">
            <v>88</v>
          </cell>
          <cell r="M1205">
            <v>61079</v>
          </cell>
          <cell r="N1205">
            <v>61167</v>
          </cell>
          <cell r="O1205">
            <v>8671</v>
          </cell>
          <cell r="P1205">
            <v>1129</v>
          </cell>
          <cell r="Q1205">
            <v>9800</v>
          </cell>
          <cell r="R1205">
            <v>111</v>
          </cell>
          <cell r="S1205">
            <v>9911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62</v>
          </cell>
          <cell r="Z1205"/>
          <cell r="AA1205">
            <v>62</v>
          </cell>
          <cell r="AB1205">
            <v>63302</v>
          </cell>
          <cell r="AC1205">
            <v>63364</v>
          </cell>
          <cell r="AD1205">
            <v>6243</v>
          </cell>
          <cell r="AE1205">
            <v>1112</v>
          </cell>
          <cell r="AF1205">
            <v>7355</v>
          </cell>
          <cell r="AG1205">
            <v>75</v>
          </cell>
          <cell r="AH1205">
            <v>7430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</row>
        <row r="1206">
          <cell r="I1206" t="str">
            <v>XRN</v>
          </cell>
          <cell r="J1206"/>
          <cell r="K1206"/>
          <cell r="L1206">
            <v>0</v>
          </cell>
          <cell r="M1206">
            <v>5500</v>
          </cell>
          <cell r="N1206">
            <v>5500</v>
          </cell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>
            <v>0</v>
          </cell>
          <cell r="AB1206">
            <v>4594</v>
          </cell>
          <cell r="AC1206">
            <v>4594</v>
          </cell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</row>
        <row r="1207">
          <cell r="I1207" t="str">
            <v>QYR</v>
          </cell>
          <cell r="J1207">
            <v>108</v>
          </cell>
          <cell r="K1207"/>
          <cell r="L1207">
            <v>108</v>
          </cell>
          <cell r="M1207">
            <v>15744</v>
          </cell>
          <cell r="N1207">
            <v>15852</v>
          </cell>
          <cell r="O1207">
            <v>138</v>
          </cell>
          <cell r="P1207">
            <v>2216</v>
          </cell>
          <cell r="Q1207">
            <v>2354</v>
          </cell>
          <cell r="R1207"/>
          <cell r="S1207">
            <v>2354</v>
          </cell>
          <cell r="T1207"/>
          <cell r="U1207"/>
          <cell r="V1207"/>
          <cell r="W1207"/>
          <cell r="X1207"/>
          <cell r="Y1207">
            <v>80</v>
          </cell>
          <cell r="Z1207">
            <v>0</v>
          </cell>
          <cell r="AA1207">
            <v>80</v>
          </cell>
          <cell r="AB1207">
            <v>15063</v>
          </cell>
          <cell r="AC1207">
            <v>15143</v>
          </cell>
          <cell r="AD1207">
            <v>125</v>
          </cell>
          <cell r="AE1207">
            <v>1845</v>
          </cell>
          <cell r="AF1207">
            <v>1970</v>
          </cell>
          <cell r="AG1207"/>
          <cell r="AH1207">
            <v>1970</v>
          </cell>
          <cell r="AI1207"/>
          <cell r="AJ1207"/>
          <cell r="AK1207"/>
          <cell r="AL1207"/>
          <cell r="AM1207"/>
        </row>
        <row r="1208">
          <cell r="I1208" t="str">
            <v>BIA</v>
          </cell>
          <cell r="J1208">
            <v>14667</v>
          </cell>
          <cell r="K1208">
            <v>1313</v>
          </cell>
          <cell r="L1208">
            <v>15980</v>
          </cell>
          <cell r="M1208">
            <v>756</v>
          </cell>
          <cell r="N1208">
            <v>16736</v>
          </cell>
          <cell r="O1208">
            <v>214821</v>
          </cell>
          <cell r="P1208">
            <v>1272332</v>
          </cell>
          <cell r="Q1208">
            <v>1487153</v>
          </cell>
          <cell r="R1208">
            <v>1885</v>
          </cell>
          <cell r="S1208">
            <v>1489038</v>
          </cell>
          <cell r="T1208"/>
          <cell r="U1208">
            <v>5946</v>
          </cell>
          <cell r="V1208">
            <v>5946</v>
          </cell>
          <cell r="W1208">
            <v>588</v>
          </cell>
          <cell r="X1208">
            <v>6534</v>
          </cell>
          <cell r="Y1208">
            <v>13043</v>
          </cell>
          <cell r="Z1208">
            <v>1299</v>
          </cell>
          <cell r="AA1208">
            <v>14342</v>
          </cell>
          <cell r="AB1208">
            <v>15916</v>
          </cell>
          <cell r="AC1208">
            <v>30258</v>
          </cell>
          <cell r="AD1208">
            <v>118618</v>
          </cell>
          <cell r="AE1208">
            <v>1078196</v>
          </cell>
          <cell r="AF1208">
            <v>1196814</v>
          </cell>
          <cell r="AG1208">
            <v>3389</v>
          </cell>
          <cell r="AH1208">
            <v>1200203</v>
          </cell>
          <cell r="AI1208"/>
          <cell r="AJ1208">
            <v>6766</v>
          </cell>
          <cell r="AK1208">
            <v>6766</v>
          </cell>
          <cell r="AL1208">
            <v>550</v>
          </cell>
          <cell r="AM1208">
            <v>7316</v>
          </cell>
        </row>
        <row r="1209">
          <cell r="I1209" t="str">
            <v>BVA</v>
          </cell>
          <cell r="J1209">
            <v>28988</v>
          </cell>
          <cell r="K1209">
            <v>0</v>
          </cell>
          <cell r="L1209">
            <v>28988</v>
          </cell>
          <cell r="M1209">
            <v>5720</v>
          </cell>
          <cell r="N1209">
            <v>34708</v>
          </cell>
          <cell r="O1209">
            <v>4486358</v>
          </cell>
          <cell r="P1209">
            <v>126747</v>
          </cell>
          <cell r="Q1209">
            <v>4613105</v>
          </cell>
          <cell r="R1209">
            <v>1319</v>
          </cell>
          <cell r="S1209">
            <v>4614424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15182</v>
          </cell>
          <cell r="Z1209">
            <v>0</v>
          </cell>
          <cell r="AA1209">
            <v>15182</v>
          </cell>
          <cell r="AB1209">
            <v>9000</v>
          </cell>
          <cell r="AC1209">
            <v>24182</v>
          </cell>
          <cell r="AD1209">
            <v>1982573</v>
          </cell>
          <cell r="AE1209">
            <v>90351</v>
          </cell>
          <cell r="AF1209">
            <v>2072924</v>
          </cell>
          <cell r="AG1209">
            <v>719</v>
          </cell>
          <cell r="AH1209">
            <v>2073643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</row>
        <row r="1210">
          <cell r="I1210" t="str">
            <v>EGC</v>
          </cell>
          <cell r="J1210">
            <v>2046</v>
          </cell>
          <cell r="K1210">
            <v>0</v>
          </cell>
          <cell r="L1210">
            <v>2046</v>
          </cell>
          <cell r="M1210">
            <v>14290</v>
          </cell>
          <cell r="N1210">
            <v>16336</v>
          </cell>
          <cell r="O1210">
            <v>222158</v>
          </cell>
          <cell r="P1210">
            <v>408</v>
          </cell>
          <cell r="Q1210">
            <v>222566</v>
          </cell>
          <cell r="R1210"/>
          <cell r="S1210">
            <v>222566</v>
          </cell>
          <cell r="T1210"/>
          <cell r="U1210"/>
          <cell r="V1210"/>
          <cell r="W1210"/>
          <cell r="X1210"/>
          <cell r="Y1210">
            <v>908</v>
          </cell>
          <cell r="Z1210">
            <v>0</v>
          </cell>
          <cell r="AA1210">
            <v>908</v>
          </cell>
          <cell r="AB1210">
            <v>16641</v>
          </cell>
          <cell r="AC1210">
            <v>17549</v>
          </cell>
          <cell r="AD1210">
            <v>69204</v>
          </cell>
          <cell r="AE1210">
            <v>247</v>
          </cell>
          <cell r="AF1210">
            <v>69451</v>
          </cell>
          <cell r="AG1210"/>
          <cell r="AH1210">
            <v>69451</v>
          </cell>
          <cell r="AI1210"/>
          <cell r="AJ1210"/>
          <cell r="AK1210"/>
          <cell r="AL1210"/>
          <cell r="AM1210"/>
        </row>
        <row r="1211">
          <cell r="I1211" t="str">
            <v>QBQ</v>
          </cell>
          <cell r="J1211">
            <v>66</v>
          </cell>
          <cell r="K1211">
            <v>0</v>
          </cell>
          <cell r="L1211">
            <v>66</v>
          </cell>
          <cell r="M1211">
            <v>15300</v>
          </cell>
          <cell r="N1211">
            <v>15366</v>
          </cell>
          <cell r="O1211">
            <v>7</v>
          </cell>
          <cell r="P1211">
            <v>99</v>
          </cell>
          <cell r="Q1211">
            <v>106</v>
          </cell>
          <cell r="R1211">
            <v>5</v>
          </cell>
          <cell r="S1211">
            <v>111</v>
          </cell>
          <cell r="T1211"/>
          <cell r="U1211"/>
          <cell r="V1211"/>
          <cell r="W1211"/>
          <cell r="X1211"/>
          <cell r="Y1211">
            <v>68</v>
          </cell>
          <cell r="Z1211">
            <v>0</v>
          </cell>
          <cell r="AA1211">
            <v>68</v>
          </cell>
          <cell r="AB1211">
            <v>15200</v>
          </cell>
          <cell r="AC1211">
            <v>15268</v>
          </cell>
          <cell r="AD1211">
            <v>6</v>
          </cell>
          <cell r="AE1211">
            <v>35</v>
          </cell>
          <cell r="AF1211">
            <v>41</v>
          </cell>
          <cell r="AG1211">
            <v>0</v>
          </cell>
          <cell r="AH1211">
            <v>41</v>
          </cell>
          <cell r="AI1211"/>
          <cell r="AJ1211"/>
          <cell r="AK1211"/>
          <cell r="AL1211"/>
          <cell r="AM1211"/>
        </row>
        <row r="1212">
          <cell r="I1212" t="str">
            <v>BZR</v>
          </cell>
          <cell r="J1212">
            <v>1763</v>
          </cell>
          <cell r="K1212">
            <v>0</v>
          </cell>
          <cell r="L1212">
            <v>1763</v>
          </cell>
          <cell r="M1212">
            <v>26443</v>
          </cell>
          <cell r="N1212">
            <v>28206</v>
          </cell>
          <cell r="O1212">
            <v>162066</v>
          </cell>
          <cell r="P1212">
            <v>57696</v>
          </cell>
          <cell r="Q1212">
            <v>219762</v>
          </cell>
          <cell r="R1212">
            <v>0</v>
          </cell>
          <cell r="S1212">
            <v>219762</v>
          </cell>
          <cell r="T1212"/>
          <cell r="U1212"/>
          <cell r="V1212"/>
          <cell r="W1212"/>
          <cell r="X1212"/>
          <cell r="Y1212">
            <v>967</v>
          </cell>
          <cell r="Z1212">
            <v>0</v>
          </cell>
          <cell r="AA1212">
            <v>967</v>
          </cell>
          <cell r="AB1212">
            <v>29655</v>
          </cell>
          <cell r="AC1212">
            <v>30622</v>
          </cell>
          <cell r="AD1212">
            <v>56179</v>
          </cell>
          <cell r="AE1212">
            <v>37991</v>
          </cell>
          <cell r="AF1212">
            <v>94170</v>
          </cell>
          <cell r="AG1212">
            <v>0</v>
          </cell>
          <cell r="AH1212">
            <v>94170</v>
          </cell>
          <cell r="AI1212"/>
          <cell r="AJ1212"/>
          <cell r="AK1212"/>
          <cell r="AL1212"/>
          <cell r="AM1212"/>
        </row>
        <row r="1213">
          <cell r="I1213" t="str">
            <v>BIQ</v>
          </cell>
          <cell r="J1213">
            <v>8163</v>
          </cell>
          <cell r="K1213"/>
          <cell r="L1213">
            <v>8163</v>
          </cell>
          <cell r="M1213">
            <v>18963</v>
          </cell>
          <cell r="N1213">
            <v>27126</v>
          </cell>
          <cell r="O1213">
            <v>221748</v>
          </cell>
          <cell r="P1213">
            <v>709950</v>
          </cell>
          <cell r="Q1213">
            <v>931698</v>
          </cell>
          <cell r="R1213">
            <v>0</v>
          </cell>
          <cell r="S1213">
            <v>931698</v>
          </cell>
          <cell r="T1213"/>
          <cell r="U1213"/>
          <cell r="V1213"/>
          <cell r="W1213"/>
          <cell r="X1213"/>
          <cell r="Y1213">
            <v>6150</v>
          </cell>
          <cell r="Z1213"/>
          <cell r="AA1213">
            <v>6150</v>
          </cell>
          <cell r="AB1213">
            <v>16233</v>
          </cell>
          <cell r="AC1213">
            <v>22383</v>
          </cell>
          <cell r="AD1213">
            <v>88433</v>
          </cell>
          <cell r="AE1213">
            <v>519431</v>
          </cell>
          <cell r="AF1213">
            <v>607864</v>
          </cell>
          <cell r="AG1213">
            <v>0</v>
          </cell>
          <cell r="AH1213">
            <v>607864</v>
          </cell>
          <cell r="AI1213"/>
          <cell r="AJ1213"/>
          <cell r="AK1213"/>
          <cell r="AL1213"/>
          <cell r="AM1213"/>
        </row>
        <row r="1214">
          <cell r="I1214" t="str">
            <v>XBQ</v>
          </cell>
          <cell r="J1214">
            <v>96</v>
          </cell>
          <cell r="K1214">
            <v>0</v>
          </cell>
          <cell r="L1214">
            <v>96</v>
          </cell>
          <cell r="M1214">
            <v>27792</v>
          </cell>
          <cell r="N1214">
            <v>27888</v>
          </cell>
          <cell r="O1214">
            <v>11</v>
          </cell>
          <cell r="P1214">
            <v>133</v>
          </cell>
          <cell r="Q1214">
            <v>144</v>
          </cell>
          <cell r="R1214">
            <v>0</v>
          </cell>
          <cell r="S1214">
            <v>144</v>
          </cell>
          <cell r="T1214"/>
          <cell r="U1214"/>
          <cell r="V1214"/>
          <cell r="W1214"/>
          <cell r="X1214"/>
          <cell r="Y1214">
            <v>142</v>
          </cell>
          <cell r="Z1214">
            <v>0</v>
          </cell>
          <cell r="AA1214">
            <v>142</v>
          </cell>
          <cell r="AB1214">
            <v>27099</v>
          </cell>
          <cell r="AC1214">
            <v>27241</v>
          </cell>
          <cell r="AD1214">
            <v>0</v>
          </cell>
          <cell r="AE1214">
            <v>106</v>
          </cell>
          <cell r="AF1214">
            <v>106</v>
          </cell>
          <cell r="AG1214">
            <v>0</v>
          </cell>
          <cell r="AH1214">
            <v>106</v>
          </cell>
          <cell r="AI1214"/>
          <cell r="AJ1214"/>
          <cell r="AK1214"/>
          <cell r="AL1214"/>
          <cell r="AM1214"/>
        </row>
        <row r="1215">
          <cell r="I1215" t="str">
            <v>BOD</v>
          </cell>
          <cell r="J1215">
            <v>44078</v>
          </cell>
          <cell r="K1215">
            <v>1056</v>
          </cell>
          <cell r="L1215">
            <v>45134</v>
          </cell>
          <cell r="M1215">
            <v>19506</v>
          </cell>
          <cell r="N1215">
            <v>64640</v>
          </cell>
          <cell r="O1215">
            <v>3627364</v>
          </cell>
          <cell r="P1215">
            <v>2057210</v>
          </cell>
          <cell r="Q1215">
            <v>5684574</v>
          </cell>
          <cell r="R1215">
            <v>19881</v>
          </cell>
          <cell r="S1215">
            <v>5704455</v>
          </cell>
          <cell r="T1215">
            <v>8429</v>
          </cell>
          <cell r="U1215">
            <v>2100</v>
          </cell>
          <cell r="V1215">
            <v>10529</v>
          </cell>
          <cell r="W1215">
            <v>0</v>
          </cell>
          <cell r="X1215">
            <v>10529</v>
          </cell>
          <cell r="Y1215">
            <v>28228</v>
          </cell>
          <cell r="Z1215">
            <v>1083</v>
          </cell>
          <cell r="AA1215">
            <v>29311</v>
          </cell>
          <cell r="AB1215">
            <v>19110</v>
          </cell>
          <cell r="AC1215">
            <v>48421</v>
          </cell>
          <cell r="AD1215">
            <v>1480583</v>
          </cell>
          <cell r="AE1215">
            <v>1560898</v>
          </cell>
          <cell r="AF1215">
            <v>3041481</v>
          </cell>
          <cell r="AG1215">
            <v>9306</v>
          </cell>
          <cell r="AH1215">
            <v>3050787</v>
          </cell>
          <cell r="AI1215">
            <v>8814</v>
          </cell>
          <cell r="AJ1215">
            <v>2042</v>
          </cell>
          <cell r="AK1215">
            <v>10856</v>
          </cell>
          <cell r="AL1215">
            <v>0</v>
          </cell>
          <cell r="AM1215">
            <v>10856</v>
          </cell>
        </row>
        <row r="1216">
          <cell r="I1216" t="str">
            <v>BOU</v>
          </cell>
          <cell r="J1216">
            <v>102</v>
          </cell>
          <cell r="K1216">
            <v>0</v>
          </cell>
          <cell r="L1216">
            <v>102</v>
          </cell>
          <cell r="M1216">
            <v>11974</v>
          </cell>
          <cell r="N1216">
            <v>12076</v>
          </cell>
          <cell r="O1216">
            <v>132</v>
          </cell>
          <cell r="P1216">
            <v>87</v>
          </cell>
          <cell r="Q1216">
            <v>219</v>
          </cell>
          <cell r="R1216">
            <v>54</v>
          </cell>
          <cell r="S1216">
            <v>273</v>
          </cell>
          <cell r="T1216"/>
          <cell r="U1216"/>
          <cell r="V1216"/>
          <cell r="W1216"/>
          <cell r="X1216"/>
          <cell r="Y1216">
            <v>64</v>
          </cell>
          <cell r="Z1216">
            <v>0</v>
          </cell>
          <cell r="AA1216">
            <v>64</v>
          </cell>
          <cell r="AB1216">
            <v>12928</v>
          </cell>
          <cell r="AC1216">
            <v>12992</v>
          </cell>
          <cell r="AD1216">
            <v>120</v>
          </cell>
          <cell r="AE1216">
            <v>115</v>
          </cell>
          <cell r="AF1216">
            <v>235</v>
          </cell>
          <cell r="AG1216">
            <v>65</v>
          </cell>
          <cell r="AH1216">
            <v>300</v>
          </cell>
          <cell r="AI1216"/>
          <cell r="AJ1216"/>
          <cell r="AK1216"/>
          <cell r="AL1216"/>
          <cell r="AM1216"/>
        </row>
        <row r="1217">
          <cell r="I1217" t="str">
            <v>BES</v>
          </cell>
          <cell r="J1217">
            <v>8814</v>
          </cell>
          <cell r="K1217">
            <v>7</v>
          </cell>
          <cell r="L1217">
            <v>8821</v>
          </cell>
          <cell r="M1217">
            <v>31644</v>
          </cell>
          <cell r="N1217">
            <v>40465</v>
          </cell>
          <cell r="O1217">
            <v>54404</v>
          </cell>
          <cell r="P1217">
            <v>737663</v>
          </cell>
          <cell r="Q1217">
            <v>792067</v>
          </cell>
          <cell r="R1217">
            <v>9831</v>
          </cell>
          <cell r="S1217">
            <v>801898</v>
          </cell>
          <cell r="T1217">
            <v>72</v>
          </cell>
          <cell r="U1217">
            <v>37</v>
          </cell>
          <cell r="V1217">
            <v>109</v>
          </cell>
          <cell r="W1217">
            <v>31</v>
          </cell>
          <cell r="X1217">
            <v>140</v>
          </cell>
          <cell r="Y1217">
            <v>8653</v>
          </cell>
          <cell r="Z1217">
            <v>6</v>
          </cell>
          <cell r="AA1217">
            <v>8659</v>
          </cell>
          <cell r="AB1217">
            <v>31294</v>
          </cell>
          <cell r="AC1217">
            <v>39953</v>
          </cell>
          <cell r="AD1217">
            <v>37622</v>
          </cell>
          <cell r="AE1217">
            <v>611678</v>
          </cell>
          <cell r="AF1217">
            <v>649300</v>
          </cell>
          <cell r="AG1217">
            <v>5625</v>
          </cell>
          <cell r="AH1217">
            <v>654925</v>
          </cell>
          <cell r="AI1217">
            <v>554</v>
          </cell>
          <cell r="AJ1217">
            <v>34</v>
          </cell>
          <cell r="AK1217">
            <v>588</v>
          </cell>
          <cell r="AL1217">
            <v>36</v>
          </cell>
          <cell r="AM1217">
            <v>624</v>
          </cell>
        </row>
        <row r="1218">
          <cell r="I1218" t="str">
            <v>BVE</v>
          </cell>
          <cell r="J1218">
            <v>1888</v>
          </cell>
          <cell r="K1218">
            <v>0</v>
          </cell>
          <cell r="L1218">
            <v>1888</v>
          </cell>
          <cell r="M1218">
            <v>12680</v>
          </cell>
          <cell r="N1218">
            <v>14568</v>
          </cell>
          <cell r="O1218">
            <v>62134</v>
          </cell>
          <cell r="P1218">
            <v>29446</v>
          </cell>
          <cell r="Q1218">
            <v>91580</v>
          </cell>
          <cell r="R1218">
            <v>41</v>
          </cell>
          <cell r="S1218">
            <v>91621</v>
          </cell>
          <cell r="T1218"/>
          <cell r="U1218"/>
          <cell r="V1218"/>
          <cell r="W1218"/>
          <cell r="X1218"/>
          <cell r="Y1218">
            <v>1336</v>
          </cell>
          <cell r="Z1218">
            <v>0</v>
          </cell>
          <cell r="AA1218">
            <v>1336</v>
          </cell>
          <cell r="AB1218">
            <v>15558</v>
          </cell>
          <cell r="AC1218">
            <v>16894</v>
          </cell>
          <cell r="AD1218">
            <v>18509</v>
          </cell>
          <cell r="AE1218">
            <v>23702</v>
          </cell>
          <cell r="AF1218">
            <v>42211</v>
          </cell>
          <cell r="AG1218">
            <v>9</v>
          </cell>
          <cell r="AH1218">
            <v>42220</v>
          </cell>
          <cell r="AI1218"/>
          <cell r="AJ1218"/>
          <cell r="AK1218"/>
          <cell r="AL1218"/>
          <cell r="AM1218"/>
        </row>
        <row r="1219">
          <cell r="I1219" t="str">
            <v>CFR</v>
          </cell>
          <cell r="J1219">
            <v>3699</v>
          </cell>
          <cell r="K1219"/>
          <cell r="L1219">
            <v>3699</v>
          </cell>
          <cell r="M1219">
            <v>15362</v>
          </cell>
          <cell r="N1219">
            <v>19061</v>
          </cell>
          <cell r="O1219">
            <v>1434</v>
          </cell>
          <cell r="P1219">
            <v>299825</v>
          </cell>
          <cell r="Q1219">
            <v>301259</v>
          </cell>
          <cell r="R1219">
            <v>136</v>
          </cell>
          <cell r="S1219">
            <v>301395</v>
          </cell>
          <cell r="T1219"/>
          <cell r="U1219"/>
          <cell r="V1219"/>
          <cell r="W1219"/>
          <cell r="X1219"/>
          <cell r="Y1219">
            <v>3137</v>
          </cell>
          <cell r="Z1219"/>
          <cell r="AA1219">
            <v>3137</v>
          </cell>
          <cell r="AB1219">
            <v>15652</v>
          </cell>
          <cell r="AC1219">
            <v>18789</v>
          </cell>
          <cell r="AD1219">
            <v>714</v>
          </cell>
          <cell r="AE1219">
            <v>226430</v>
          </cell>
          <cell r="AF1219">
            <v>227144</v>
          </cell>
          <cell r="AG1219">
            <v>24</v>
          </cell>
          <cell r="AH1219">
            <v>227168</v>
          </cell>
          <cell r="AI1219"/>
          <cell r="AJ1219"/>
          <cell r="AK1219"/>
          <cell r="AL1219"/>
          <cell r="AM1219"/>
        </row>
        <row r="1220">
          <cell r="I1220" t="str">
            <v>ZAO</v>
          </cell>
          <cell r="J1220">
            <v>47</v>
          </cell>
          <cell r="K1220"/>
          <cell r="L1220">
            <v>47</v>
          </cell>
          <cell r="M1220">
            <v>0</v>
          </cell>
          <cell r="N1220">
            <v>47</v>
          </cell>
          <cell r="O1220">
            <v>0</v>
          </cell>
          <cell r="P1220">
            <v>58</v>
          </cell>
          <cell r="Q1220">
            <v>58</v>
          </cell>
          <cell r="R1220"/>
          <cell r="S1220">
            <v>58</v>
          </cell>
          <cell r="T1220"/>
          <cell r="U1220"/>
          <cell r="V1220"/>
          <cell r="W1220"/>
          <cell r="X1220"/>
          <cell r="Y1220">
            <v>6</v>
          </cell>
          <cell r="Z1220"/>
          <cell r="AA1220">
            <v>6</v>
          </cell>
          <cell r="AB1220">
            <v>8284</v>
          </cell>
          <cell r="AC1220">
            <v>8290</v>
          </cell>
          <cell r="AD1220">
            <v>0</v>
          </cell>
          <cell r="AE1220">
            <v>18</v>
          </cell>
          <cell r="AF1220">
            <v>18</v>
          </cell>
          <cell r="AG1220"/>
          <cell r="AH1220">
            <v>18</v>
          </cell>
          <cell r="AI1220"/>
          <cell r="AJ1220"/>
          <cell r="AK1220"/>
          <cell r="AL1220"/>
          <cell r="AM1220"/>
        </row>
        <row r="1221">
          <cell r="I1221" t="str">
            <v>CQF</v>
          </cell>
          <cell r="J1221">
            <v>350</v>
          </cell>
          <cell r="K1221">
            <v>0</v>
          </cell>
          <cell r="L1221">
            <v>350</v>
          </cell>
          <cell r="M1221">
            <v>4698</v>
          </cell>
          <cell r="N1221">
            <v>5048</v>
          </cell>
          <cell r="O1221">
            <v>922</v>
          </cell>
          <cell r="P1221">
            <v>2650</v>
          </cell>
          <cell r="Q1221">
            <v>3572</v>
          </cell>
          <cell r="R1221"/>
          <cell r="S1221">
            <v>3572</v>
          </cell>
          <cell r="T1221"/>
          <cell r="U1221"/>
          <cell r="V1221"/>
          <cell r="W1221"/>
          <cell r="X1221"/>
          <cell r="Y1221">
            <v>95</v>
          </cell>
          <cell r="Z1221">
            <v>0</v>
          </cell>
          <cell r="AA1221">
            <v>95</v>
          </cell>
          <cell r="AB1221">
            <v>3165</v>
          </cell>
          <cell r="AC1221">
            <v>3260</v>
          </cell>
          <cell r="AD1221">
            <v>16</v>
          </cell>
          <cell r="AE1221">
            <v>249</v>
          </cell>
          <cell r="AF1221">
            <v>265</v>
          </cell>
          <cell r="AG1221"/>
          <cell r="AH1221">
            <v>265</v>
          </cell>
          <cell r="AI1221"/>
          <cell r="AJ1221"/>
          <cell r="AK1221"/>
          <cell r="AL1221"/>
          <cell r="AM1221"/>
        </row>
        <row r="1222">
          <cell r="I1222" t="str">
            <v>CLY</v>
          </cell>
          <cell r="J1222">
            <v>5160</v>
          </cell>
          <cell r="K1222"/>
          <cell r="L1222">
            <v>5160</v>
          </cell>
          <cell r="M1222">
            <v>136</v>
          </cell>
          <cell r="N1222">
            <v>5296</v>
          </cell>
          <cell r="O1222">
            <v>49650</v>
          </cell>
          <cell r="P1222">
            <v>295521</v>
          </cell>
          <cell r="Q1222">
            <v>345171</v>
          </cell>
          <cell r="R1222">
            <v>1325</v>
          </cell>
          <cell r="S1222">
            <v>346496</v>
          </cell>
          <cell r="T1222"/>
          <cell r="U1222">
            <v>6</v>
          </cell>
          <cell r="V1222">
            <v>6</v>
          </cell>
          <cell r="W1222"/>
          <cell r="X1222">
            <v>6</v>
          </cell>
          <cell r="Y1222">
            <v>5159</v>
          </cell>
          <cell r="Z1222"/>
          <cell r="AA1222">
            <v>5159</v>
          </cell>
          <cell r="AB1222">
            <v>152</v>
          </cell>
          <cell r="AC1222">
            <v>5311</v>
          </cell>
          <cell r="AD1222">
            <v>32014</v>
          </cell>
          <cell r="AE1222">
            <v>255033</v>
          </cell>
          <cell r="AF1222">
            <v>287047</v>
          </cell>
          <cell r="AG1222">
            <v>10883</v>
          </cell>
          <cell r="AH1222">
            <v>297930</v>
          </cell>
          <cell r="AI1222"/>
          <cell r="AJ1222">
            <v>6</v>
          </cell>
          <cell r="AK1222">
            <v>6</v>
          </cell>
          <cell r="AL1222"/>
          <cell r="AM1222">
            <v>6</v>
          </cell>
        </row>
        <row r="1223">
          <cell r="I1223" t="str">
            <v>CEQ</v>
          </cell>
          <cell r="J1223">
            <v>9343</v>
          </cell>
          <cell r="K1223">
            <v>0</v>
          </cell>
          <cell r="L1223">
            <v>9343</v>
          </cell>
          <cell r="M1223">
            <v>63282</v>
          </cell>
          <cell r="N1223">
            <v>72625</v>
          </cell>
          <cell r="O1223">
            <v>8149</v>
          </cell>
          <cell r="P1223">
            <v>1835</v>
          </cell>
          <cell r="Q1223">
            <v>9984</v>
          </cell>
          <cell r="R1223"/>
          <cell r="S1223">
            <v>9984</v>
          </cell>
          <cell r="T1223"/>
          <cell r="U1223"/>
          <cell r="V1223"/>
          <cell r="W1223"/>
          <cell r="X1223"/>
          <cell r="Y1223">
            <v>7193</v>
          </cell>
          <cell r="Z1223">
            <v>0</v>
          </cell>
          <cell r="AA1223">
            <v>7193</v>
          </cell>
          <cell r="AB1223">
            <v>63965</v>
          </cell>
          <cell r="AC1223">
            <v>71158</v>
          </cell>
          <cell r="AD1223">
            <v>7910</v>
          </cell>
          <cell r="AE1223">
            <v>1776</v>
          </cell>
          <cell r="AF1223">
            <v>9686</v>
          </cell>
          <cell r="AG1223"/>
          <cell r="AH1223">
            <v>9686</v>
          </cell>
          <cell r="AI1223"/>
          <cell r="AJ1223"/>
          <cell r="AK1223"/>
          <cell r="AL1223"/>
          <cell r="AM1223"/>
        </row>
        <row r="1224">
          <cell r="I1224" t="str">
            <v>CCF</v>
          </cell>
          <cell r="J1224">
            <v>2170</v>
          </cell>
          <cell r="K1224">
            <v>0</v>
          </cell>
          <cell r="L1224">
            <v>2170</v>
          </cell>
          <cell r="M1224">
            <v>9582</v>
          </cell>
          <cell r="N1224">
            <v>11752</v>
          </cell>
          <cell r="O1224">
            <v>278915</v>
          </cell>
          <cell r="P1224">
            <v>227</v>
          </cell>
          <cell r="Q1224">
            <v>279142</v>
          </cell>
          <cell r="R1224">
            <v>133</v>
          </cell>
          <cell r="S1224">
            <v>279275</v>
          </cell>
          <cell r="T1224">
            <v>0</v>
          </cell>
          <cell r="U1224"/>
          <cell r="V1224">
            <v>0</v>
          </cell>
          <cell r="W1224"/>
          <cell r="X1224">
            <v>0</v>
          </cell>
          <cell r="Y1224">
            <v>1023</v>
          </cell>
          <cell r="Z1224">
            <v>0</v>
          </cell>
          <cell r="AA1224">
            <v>1023</v>
          </cell>
          <cell r="AB1224">
            <v>6699</v>
          </cell>
          <cell r="AC1224">
            <v>7722</v>
          </cell>
          <cell r="AD1224">
            <v>86638</v>
          </cell>
          <cell r="AE1224">
            <v>276</v>
          </cell>
          <cell r="AF1224">
            <v>86914</v>
          </cell>
          <cell r="AG1224">
            <v>0</v>
          </cell>
          <cell r="AH1224">
            <v>86914</v>
          </cell>
          <cell r="AI1224">
            <v>0</v>
          </cell>
          <cell r="AJ1224"/>
          <cell r="AK1224">
            <v>0</v>
          </cell>
          <cell r="AL1224"/>
          <cell r="AM1224">
            <v>0</v>
          </cell>
        </row>
        <row r="1225">
          <cell r="I1225" t="str">
            <v>CTT</v>
          </cell>
          <cell r="J1225">
            <v>3746</v>
          </cell>
          <cell r="K1225">
            <v>0</v>
          </cell>
          <cell r="L1225">
            <v>3746</v>
          </cell>
          <cell r="M1225">
            <v>5874</v>
          </cell>
          <cell r="N1225">
            <v>9620</v>
          </cell>
          <cell r="O1225">
            <v>3746</v>
          </cell>
          <cell r="P1225">
            <v>2197</v>
          </cell>
          <cell r="Q1225">
            <v>5943</v>
          </cell>
          <cell r="R1225"/>
          <cell r="S1225">
            <v>5943</v>
          </cell>
          <cell r="T1225"/>
          <cell r="U1225"/>
          <cell r="V1225"/>
          <cell r="W1225"/>
          <cell r="X1225"/>
          <cell r="Y1225">
            <v>3196</v>
          </cell>
          <cell r="Z1225">
            <v>0</v>
          </cell>
          <cell r="AA1225">
            <v>3196</v>
          </cell>
          <cell r="AB1225">
            <v>8940</v>
          </cell>
          <cell r="AC1225">
            <v>12136</v>
          </cell>
          <cell r="AD1225">
            <v>836</v>
          </cell>
          <cell r="AE1225">
            <v>1524</v>
          </cell>
          <cell r="AF1225">
            <v>2360</v>
          </cell>
          <cell r="AG1225"/>
          <cell r="AH1225">
            <v>2360</v>
          </cell>
          <cell r="AI1225"/>
          <cell r="AJ1225"/>
          <cell r="AK1225"/>
          <cell r="AL1225"/>
          <cell r="AM1225"/>
        </row>
        <row r="1226">
          <cell r="I1226" t="str">
            <v>DCM</v>
          </cell>
          <cell r="J1226">
            <v>1141</v>
          </cell>
          <cell r="K1226">
            <v>0</v>
          </cell>
          <cell r="L1226">
            <v>1141</v>
          </cell>
          <cell r="M1226">
            <v>6693</v>
          </cell>
          <cell r="N1226">
            <v>7834</v>
          </cell>
          <cell r="O1226">
            <v>11</v>
          </cell>
          <cell r="P1226">
            <v>36434</v>
          </cell>
          <cell r="Q1226">
            <v>36445</v>
          </cell>
          <cell r="R1226">
            <v>0</v>
          </cell>
          <cell r="S1226">
            <v>36445</v>
          </cell>
          <cell r="T1226"/>
          <cell r="U1226"/>
          <cell r="V1226"/>
          <cell r="W1226"/>
          <cell r="X1226"/>
          <cell r="Y1226">
            <v>1009</v>
          </cell>
          <cell r="Z1226">
            <v>0</v>
          </cell>
          <cell r="AA1226">
            <v>1009</v>
          </cell>
          <cell r="AB1226">
            <v>7844</v>
          </cell>
          <cell r="AC1226">
            <v>8853</v>
          </cell>
          <cell r="AD1226">
            <v>50</v>
          </cell>
          <cell r="AE1226">
            <v>25809</v>
          </cell>
          <cell r="AF1226">
            <v>25859</v>
          </cell>
          <cell r="AG1226">
            <v>0</v>
          </cell>
          <cell r="AH1226">
            <v>25859</v>
          </cell>
          <cell r="AI1226"/>
          <cell r="AJ1226"/>
          <cell r="AK1226"/>
          <cell r="AL1226"/>
          <cell r="AM1226"/>
        </row>
        <row r="1227">
          <cell r="I1227" t="str">
            <v>XCD</v>
          </cell>
          <cell r="J1227">
            <v>77</v>
          </cell>
          <cell r="K1227">
            <v>0</v>
          </cell>
          <cell r="L1227">
            <v>77</v>
          </cell>
          <cell r="M1227">
            <v>14907</v>
          </cell>
          <cell r="N1227">
            <v>14984</v>
          </cell>
          <cell r="O1227">
            <v>90</v>
          </cell>
          <cell r="P1227">
            <v>0</v>
          </cell>
          <cell r="Q1227">
            <v>90</v>
          </cell>
          <cell r="R1227"/>
          <cell r="S1227">
            <v>90</v>
          </cell>
          <cell r="T1227"/>
          <cell r="U1227"/>
          <cell r="V1227"/>
          <cell r="W1227"/>
          <cell r="X1227"/>
          <cell r="Y1227">
            <v>49</v>
          </cell>
          <cell r="Z1227">
            <v>0</v>
          </cell>
          <cell r="AA1227">
            <v>49</v>
          </cell>
          <cell r="AB1227">
            <v>14114</v>
          </cell>
          <cell r="AC1227">
            <v>14163</v>
          </cell>
          <cell r="AD1227">
            <v>152</v>
          </cell>
          <cell r="AE1227">
            <v>0</v>
          </cell>
          <cell r="AF1227">
            <v>152</v>
          </cell>
          <cell r="AG1227"/>
          <cell r="AH1227">
            <v>152</v>
          </cell>
          <cell r="AI1227"/>
          <cell r="AJ1227"/>
          <cell r="AK1227"/>
          <cell r="AL1227"/>
          <cell r="AM1227"/>
        </row>
        <row r="1228">
          <cell r="I1228" t="str">
            <v>CMF</v>
          </cell>
          <cell r="J1228">
            <v>6494</v>
          </cell>
          <cell r="K1228">
            <v>0</v>
          </cell>
          <cell r="L1228">
            <v>6494</v>
          </cell>
          <cell r="M1228">
            <v>12214</v>
          </cell>
          <cell r="N1228">
            <v>18708</v>
          </cell>
          <cell r="O1228">
            <v>116628</v>
          </cell>
          <cell r="P1228">
            <v>4342</v>
          </cell>
          <cell r="Q1228">
            <v>120970</v>
          </cell>
          <cell r="R1228">
            <v>0</v>
          </cell>
          <cell r="S1228">
            <v>120970</v>
          </cell>
          <cell r="T1228"/>
          <cell r="U1228"/>
          <cell r="V1228"/>
          <cell r="W1228"/>
          <cell r="X1228"/>
          <cell r="Y1228">
            <v>24</v>
          </cell>
          <cell r="Z1228">
            <v>0</v>
          </cell>
          <cell r="AA1228">
            <v>24</v>
          </cell>
          <cell r="AB1228">
            <v>25846</v>
          </cell>
          <cell r="AC1228">
            <v>25870</v>
          </cell>
          <cell r="AD1228">
            <v>3562</v>
          </cell>
          <cell r="AE1228">
            <v>3117</v>
          </cell>
          <cell r="AF1228">
            <v>6679</v>
          </cell>
          <cell r="AG1228">
            <v>103</v>
          </cell>
          <cell r="AH1228">
            <v>6782</v>
          </cell>
          <cell r="AI1228"/>
          <cell r="AJ1228"/>
          <cell r="AK1228"/>
          <cell r="AL1228"/>
          <cell r="AM1228"/>
        </row>
        <row r="1229">
          <cell r="I1229" t="str">
            <v>CHR</v>
          </cell>
          <cell r="J1229">
            <v>0</v>
          </cell>
          <cell r="K1229">
            <v>576</v>
          </cell>
          <cell r="L1229">
            <v>576</v>
          </cell>
          <cell r="M1229">
            <v>11895</v>
          </cell>
          <cell r="N1229">
            <v>12471</v>
          </cell>
          <cell r="O1229">
            <v>3049</v>
          </cell>
          <cell r="P1229">
            <v>225</v>
          </cell>
          <cell r="Q1229">
            <v>3274</v>
          </cell>
          <cell r="R1229">
            <v>0</v>
          </cell>
          <cell r="S1229">
            <v>3274</v>
          </cell>
          <cell r="T1229">
            <v>2386</v>
          </cell>
          <cell r="U1229">
            <v>233</v>
          </cell>
          <cell r="V1229">
            <v>2619</v>
          </cell>
          <cell r="W1229"/>
          <cell r="X1229">
            <v>2619</v>
          </cell>
          <cell r="Y1229">
            <v>0</v>
          </cell>
          <cell r="Z1229">
            <v>369</v>
          </cell>
          <cell r="AA1229">
            <v>369</v>
          </cell>
          <cell r="AB1229">
            <v>12174</v>
          </cell>
          <cell r="AC1229">
            <v>12543</v>
          </cell>
          <cell r="AD1229">
            <v>508</v>
          </cell>
          <cell r="AE1229">
            <v>410</v>
          </cell>
          <cell r="AF1229">
            <v>918</v>
          </cell>
          <cell r="AG1229">
            <v>0</v>
          </cell>
          <cell r="AH1229">
            <v>918</v>
          </cell>
          <cell r="AI1229">
            <v>2117</v>
          </cell>
          <cell r="AJ1229">
            <v>426</v>
          </cell>
          <cell r="AK1229">
            <v>2543</v>
          </cell>
          <cell r="AL1229"/>
          <cell r="AM1229">
            <v>2543</v>
          </cell>
        </row>
        <row r="1230">
          <cell r="I1230" t="str">
            <v>XZX</v>
          </cell>
          <cell r="J1230"/>
          <cell r="K1230"/>
          <cell r="L1230"/>
          <cell r="M1230">
            <v>69188</v>
          </cell>
          <cell r="N1230">
            <v>69188</v>
          </cell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>
            <v>67201</v>
          </cell>
          <cell r="AC1230">
            <v>67201</v>
          </cell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</row>
        <row r="1231">
          <cell r="I1231" t="str">
            <v>XXY</v>
          </cell>
          <cell r="J1231"/>
          <cell r="K1231"/>
          <cell r="L1231"/>
          <cell r="M1231">
            <v>0</v>
          </cell>
          <cell r="N1231">
            <v>0</v>
          </cell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>
            <v>0</v>
          </cell>
          <cell r="AC1231">
            <v>0</v>
          </cell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</row>
        <row r="1232">
          <cell r="I1232" t="str">
            <v>CER</v>
          </cell>
          <cell r="J1232">
            <v>610</v>
          </cell>
          <cell r="K1232">
            <v>0</v>
          </cell>
          <cell r="L1232">
            <v>610</v>
          </cell>
          <cell r="M1232">
            <v>9093</v>
          </cell>
          <cell r="N1232">
            <v>9703</v>
          </cell>
          <cell r="O1232">
            <v>2791</v>
          </cell>
          <cell r="P1232">
            <v>611</v>
          </cell>
          <cell r="Q1232">
            <v>3402</v>
          </cell>
          <cell r="R1232">
            <v>0</v>
          </cell>
          <cell r="S1232">
            <v>3402</v>
          </cell>
          <cell r="T1232"/>
          <cell r="U1232"/>
          <cell r="V1232"/>
          <cell r="W1232"/>
          <cell r="X1232"/>
          <cell r="Y1232">
            <v>788</v>
          </cell>
          <cell r="Z1232">
            <v>0</v>
          </cell>
          <cell r="AA1232">
            <v>788</v>
          </cell>
          <cell r="AB1232">
            <v>6780</v>
          </cell>
          <cell r="AC1232">
            <v>7568</v>
          </cell>
          <cell r="AD1232">
            <v>636</v>
          </cell>
          <cell r="AE1232">
            <v>4374</v>
          </cell>
          <cell r="AF1232">
            <v>5010</v>
          </cell>
          <cell r="AG1232">
            <v>0</v>
          </cell>
          <cell r="AH1232">
            <v>5010</v>
          </cell>
          <cell r="AI1232"/>
          <cell r="AJ1232"/>
          <cell r="AK1232"/>
          <cell r="AL1232"/>
          <cell r="AM1232"/>
        </row>
        <row r="1233">
          <cell r="I1233" t="str">
            <v>CET</v>
          </cell>
          <cell r="J1233">
            <v>22</v>
          </cell>
          <cell r="K1233">
            <v>0</v>
          </cell>
          <cell r="L1233">
            <v>22</v>
          </cell>
          <cell r="M1233">
            <v>27618</v>
          </cell>
          <cell r="N1233">
            <v>27640</v>
          </cell>
          <cell r="O1233">
            <v>27</v>
          </cell>
          <cell r="P1233">
            <v>9</v>
          </cell>
          <cell r="Q1233">
            <v>36</v>
          </cell>
          <cell r="R1233">
            <v>0</v>
          </cell>
          <cell r="S1233">
            <v>36</v>
          </cell>
          <cell r="T1233"/>
          <cell r="U1233"/>
          <cell r="V1233"/>
          <cell r="W1233"/>
          <cell r="X1233"/>
          <cell r="Y1233">
            <v>52</v>
          </cell>
          <cell r="Z1233">
            <v>0</v>
          </cell>
          <cell r="AA1233">
            <v>52</v>
          </cell>
          <cell r="AB1233">
            <v>25561</v>
          </cell>
          <cell r="AC1233">
            <v>25613</v>
          </cell>
          <cell r="AD1233">
            <v>29</v>
          </cell>
          <cell r="AE1233">
            <v>4</v>
          </cell>
          <cell r="AF1233">
            <v>33</v>
          </cell>
          <cell r="AG1233">
            <v>19</v>
          </cell>
          <cell r="AH1233">
            <v>52</v>
          </cell>
          <cell r="AI1233"/>
          <cell r="AJ1233"/>
          <cell r="AK1233"/>
          <cell r="AL1233"/>
          <cell r="AM1233"/>
        </row>
        <row r="1234">
          <cell r="I1234" t="str">
            <v>CFE</v>
          </cell>
          <cell r="J1234">
            <v>4790</v>
          </cell>
          <cell r="K1234">
            <v>106</v>
          </cell>
          <cell r="L1234">
            <v>4896</v>
          </cell>
          <cell r="M1234">
            <v>30984</v>
          </cell>
          <cell r="N1234">
            <v>35880</v>
          </cell>
          <cell r="O1234">
            <v>45677</v>
          </cell>
          <cell r="P1234">
            <v>142580</v>
          </cell>
          <cell r="Q1234">
            <v>188257</v>
          </cell>
          <cell r="R1234">
            <v>384</v>
          </cell>
          <cell r="S1234">
            <v>188641</v>
          </cell>
          <cell r="T1234">
            <v>2871</v>
          </cell>
          <cell r="U1234">
            <v>0</v>
          </cell>
          <cell r="V1234">
            <v>2871</v>
          </cell>
          <cell r="W1234"/>
          <cell r="X1234">
            <v>2871</v>
          </cell>
          <cell r="Y1234">
            <v>3595</v>
          </cell>
          <cell r="Z1234">
            <v>96</v>
          </cell>
          <cell r="AA1234">
            <v>3691</v>
          </cell>
          <cell r="AB1234">
            <v>25351</v>
          </cell>
          <cell r="AC1234">
            <v>29042</v>
          </cell>
          <cell r="AD1234">
            <v>9436</v>
          </cell>
          <cell r="AE1234">
            <v>82603</v>
          </cell>
          <cell r="AF1234">
            <v>92039</v>
          </cell>
          <cell r="AG1234">
            <v>0</v>
          </cell>
          <cell r="AH1234">
            <v>92039</v>
          </cell>
          <cell r="AI1234">
            <v>2021</v>
          </cell>
          <cell r="AJ1234">
            <v>0</v>
          </cell>
          <cell r="AK1234">
            <v>2021</v>
          </cell>
          <cell r="AL1234"/>
          <cell r="AM1234">
            <v>2021</v>
          </cell>
        </row>
        <row r="1235">
          <cell r="I1235" t="str">
            <v>CNG</v>
          </cell>
          <cell r="J1235"/>
          <cell r="K1235"/>
          <cell r="L1235"/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/>
          <cell r="S1235">
            <v>0</v>
          </cell>
          <cell r="T1235"/>
          <cell r="U1235"/>
          <cell r="V1235"/>
          <cell r="W1235"/>
          <cell r="X1235"/>
          <cell r="Y1235"/>
          <cell r="Z1235"/>
          <cell r="AA1235"/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/>
          <cell r="AH1235">
            <v>0</v>
          </cell>
          <cell r="AI1235"/>
          <cell r="AJ1235"/>
          <cell r="AK1235"/>
          <cell r="AL1235"/>
          <cell r="AM1235"/>
        </row>
        <row r="1236">
          <cell r="I1236" t="str">
            <v>CMR</v>
          </cell>
          <cell r="J1236">
            <v>397</v>
          </cell>
          <cell r="K1236">
            <v>4</v>
          </cell>
          <cell r="L1236">
            <v>401</v>
          </cell>
          <cell r="M1236">
            <v>32040</v>
          </cell>
          <cell r="N1236">
            <v>32441</v>
          </cell>
          <cell r="O1236">
            <v>1550</v>
          </cell>
          <cell r="P1236">
            <v>926</v>
          </cell>
          <cell r="Q1236">
            <v>2476</v>
          </cell>
          <cell r="R1236"/>
          <cell r="S1236">
            <v>2476</v>
          </cell>
          <cell r="T1236"/>
          <cell r="U1236"/>
          <cell r="V1236">
            <v>1</v>
          </cell>
          <cell r="W1236">
            <v>0</v>
          </cell>
          <cell r="X1236">
            <v>1</v>
          </cell>
          <cell r="Y1236">
            <v>344</v>
          </cell>
          <cell r="Z1236">
            <v>38</v>
          </cell>
          <cell r="AA1236">
            <v>382</v>
          </cell>
          <cell r="AB1236">
            <v>29607</v>
          </cell>
          <cell r="AC1236">
            <v>29989</v>
          </cell>
          <cell r="AD1236">
            <v>354</v>
          </cell>
          <cell r="AE1236">
            <v>1417</v>
          </cell>
          <cell r="AF1236">
            <v>1771</v>
          </cell>
          <cell r="AG1236"/>
          <cell r="AH1236">
            <v>1771</v>
          </cell>
          <cell r="AI1236"/>
          <cell r="AJ1236"/>
          <cell r="AK1236">
            <v>24</v>
          </cell>
          <cell r="AL1236">
            <v>0</v>
          </cell>
          <cell r="AM1236">
            <v>24</v>
          </cell>
        </row>
        <row r="1237">
          <cell r="I1237" t="str">
            <v>XWA</v>
          </cell>
          <cell r="J1237"/>
          <cell r="K1237"/>
          <cell r="L1237"/>
          <cell r="M1237">
            <v>0</v>
          </cell>
          <cell r="N1237">
            <v>0</v>
          </cell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>
            <v>0</v>
          </cell>
          <cell r="AC1237">
            <v>0</v>
          </cell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</row>
        <row r="1238">
          <cell r="I1238" t="str">
            <v>DOL</v>
          </cell>
          <cell r="J1238">
            <v>1511</v>
          </cell>
          <cell r="K1238">
            <v>18</v>
          </cell>
          <cell r="L1238">
            <v>1529</v>
          </cell>
          <cell r="M1238">
            <v>0</v>
          </cell>
          <cell r="N1238">
            <v>1529</v>
          </cell>
          <cell r="O1238">
            <v>63674</v>
          </cell>
          <cell r="P1238">
            <v>441</v>
          </cell>
          <cell r="Q1238">
            <v>64115</v>
          </cell>
          <cell r="R1238">
            <v>11263</v>
          </cell>
          <cell r="S1238">
            <v>75378</v>
          </cell>
          <cell r="T1238"/>
          <cell r="U1238"/>
          <cell r="V1238">
            <v>13</v>
          </cell>
          <cell r="W1238">
            <v>0</v>
          </cell>
          <cell r="X1238">
            <v>13</v>
          </cell>
          <cell r="Y1238">
            <v>1109</v>
          </cell>
          <cell r="Z1238">
            <v>28</v>
          </cell>
          <cell r="AA1238">
            <v>1137</v>
          </cell>
          <cell r="AB1238">
            <v>0</v>
          </cell>
          <cell r="AC1238">
            <v>1137</v>
          </cell>
          <cell r="AD1238">
            <v>24273</v>
          </cell>
          <cell r="AE1238">
            <v>582</v>
          </cell>
          <cell r="AF1238">
            <v>24855</v>
          </cell>
          <cell r="AG1238">
            <v>8601</v>
          </cell>
          <cell r="AH1238">
            <v>33456</v>
          </cell>
          <cell r="AI1238"/>
          <cell r="AJ1238"/>
          <cell r="AK1238">
            <v>22</v>
          </cell>
          <cell r="AL1238">
            <v>0</v>
          </cell>
          <cell r="AM1238">
            <v>22</v>
          </cell>
        </row>
        <row r="1239">
          <cell r="I1239" t="str">
            <v>DIJ</v>
          </cell>
          <cell r="J1239">
            <v>1163</v>
          </cell>
          <cell r="K1239">
            <v>0</v>
          </cell>
          <cell r="L1239">
            <v>1163</v>
          </cell>
          <cell r="M1239">
            <v>14253</v>
          </cell>
          <cell r="N1239">
            <v>15416</v>
          </cell>
          <cell r="O1239">
            <v>0</v>
          </cell>
          <cell r="P1239">
            <v>3870</v>
          </cell>
          <cell r="Q1239">
            <v>3870</v>
          </cell>
          <cell r="R1239"/>
          <cell r="S1239">
            <v>3870</v>
          </cell>
          <cell r="T1239"/>
          <cell r="U1239"/>
          <cell r="V1239"/>
          <cell r="W1239"/>
          <cell r="X1239"/>
          <cell r="Y1239">
            <v>923</v>
          </cell>
          <cell r="Z1239">
            <v>0</v>
          </cell>
          <cell r="AA1239">
            <v>923</v>
          </cell>
          <cell r="AB1239">
            <v>12167</v>
          </cell>
          <cell r="AC1239">
            <v>13090</v>
          </cell>
          <cell r="AD1239">
            <v>0</v>
          </cell>
          <cell r="AE1239">
            <v>4936</v>
          </cell>
          <cell r="AF1239">
            <v>4936</v>
          </cell>
          <cell r="AG1239"/>
          <cell r="AH1239">
            <v>4936</v>
          </cell>
          <cell r="AI1239"/>
          <cell r="AJ1239"/>
          <cell r="AK1239"/>
          <cell r="AL1239"/>
          <cell r="AM1239"/>
        </row>
        <row r="1240">
          <cell r="I1240" t="str">
            <v>DNR</v>
          </cell>
          <cell r="J1240">
            <v>763</v>
          </cell>
          <cell r="K1240">
            <v>0</v>
          </cell>
          <cell r="L1240">
            <v>763</v>
          </cell>
          <cell r="M1240">
            <v>3246</v>
          </cell>
          <cell r="N1240">
            <v>4009</v>
          </cell>
          <cell r="O1240">
            <v>636</v>
          </cell>
          <cell r="P1240">
            <v>601</v>
          </cell>
          <cell r="Q1240">
            <v>1237</v>
          </cell>
          <cell r="R1240">
            <v>0</v>
          </cell>
          <cell r="S1240">
            <v>1237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136</v>
          </cell>
          <cell r="Z1240">
            <v>0</v>
          </cell>
          <cell r="AA1240">
            <v>136</v>
          </cell>
          <cell r="AB1240">
            <v>5614</v>
          </cell>
          <cell r="AC1240">
            <v>5750</v>
          </cell>
          <cell r="AD1240">
            <v>342</v>
          </cell>
          <cell r="AE1240">
            <v>382</v>
          </cell>
          <cell r="AF1240">
            <v>724</v>
          </cell>
          <cell r="AG1240">
            <v>0</v>
          </cell>
          <cell r="AH1240">
            <v>724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</row>
        <row r="1241">
          <cell r="I1241" t="str">
            <v>DLE</v>
          </cell>
          <cell r="J1241">
            <v>833</v>
          </cell>
          <cell r="K1241">
            <v>0</v>
          </cell>
          <cell r="L1241">
            <v>833</v>
          </cell>
          <cell r="M1241">
            <v>10842</v>
          </cell>
          <cell r="N1241">
            <v>11675</v>
          </cell>
          <cell r="O1241">
            <v>97427</v>
          </cell>
          <cell r="P1241">
            <v>2974</v>
          </cell>
          <cell r="Q1241">
            <v>100401</v>
          </cell>
          <cell r="R1241">
            <v>0</v>
          </cell>
          <cell r="S1241">
            <v>100401</v>
          </cell>
          <cell r="T1241"/>
          <cell r="U1241">
            <v>0</v>
          </cell>
          <cell r="V1241">
            <v>0</v>
          </cell>
          <cell r="W1241"/>
          <cell r="X1241">
            <v>0</v>
          </cell>
          <cell r="Y1241">
            <v>666</v>
          </cell>
          <cell r="Z1241">
            <v>4</v>
          </cell>
          <cell r="AA1241">
            <v>670</v>
          </cell>
          <cell r="AB1241">
            <v>10729</v>
          </cell>
          <cell r="AC1241">
            <v>11399</v>
          </cell>
          <cell r="AD1241">
            <v>53384</v>
          </cell>
          <cell r="AE1241">
            <v>3503</v>
          </cell>
          <cell r="AF1241">
            <v>56887</v>
          </cell>
          <cell r="AG1241">
            <v>0</v>
          </cell>
          <cell r="AH1241">
            <v>56887</v>
          </cell>
          <cell r="AI1241"/>
          <cell r="AJ1241">
            <v>0</v>
          </cell>
          <cell r="AK1241">
            <v>0</v>
          </cell>
          <cell r="AL1241"/>
          <cell r="AM1241">
            <v>0</v>
          </cell>
        </row>
        <row r="1242">
          <cell r="I1242" t="str">
            <v>FSC</v>
          </cell>
          <cell r="J1242">
            <v>12017</v>
          </cell>
          <cell r="K1242">
            <v>2</v>
          </cell>
          <cell r="L1242">
            <v>12019</v>
          </cell>
          <cell r="M1242">
            <v>6372</v>
          </cell>
          <cell r="N1242">
            <v>18391</v>
          </cell>
          <cell r="O1242">
            <v>113322</v>
          </cell>
          <cell r="P1242">
            <v>781658</v>
          </cell>
          <cell r="Q1242">
            <v>894980</v>
          </cell>
          <cell r="R1242">
            <v>111</v>
          </cell>
          <cell r="S1242">
            <v>895091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11394</v>
          </cell>
          <cell r="Z1242">
            <v>0</v>
          </cell>
          <cell r="AA1242">
            <v>11394</v>
          </cell>
          <cell r="AB1242">
            <v>6672</v>
          </cell>
          <cell r="AC1242">
            <v>18066</v>
          </cell>
          <cell r="AD1242">
            <v>68450</v>
          </cell>
          <cell r="AE1242">
            <v>705955</v>
          </cell>
          <cell r="AF1242">
            <v>774405</v>
          </cell>
          <cell r="AG1242">
            <v>208</v>
          </cell>
          <cell r="AH1242">
            <v>774613</v>
          </cell>
          <cell r="AI1242">
            <v>3</v>
          </cell>
          <cell r="AJ1242">
            <v>0</v>
          </cell>
          <cell r="AK1242">
            <v>3</v>
          </cell>
          <cell r="AL1242">
            <v>0</v>
          </cell>
          <cell r="AM1242">
            <v>4</v>
          </cell>
        </row>
        <row r="1243">
          <cell r="I1243" t="str">
            <v>GAT</v>
          </cell>
          <cell r="J1243"/>
          <cell r="K1243"/>
          <cell r="L1243">
            <v>0</v>
          </cell>
          <cell r="M1243">
            <v>43042</v>
          </cell>
          <cell r="N1243">
            <v>43042</v>
          </cell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>
            <v>0</v>
          </cell>
          <cell r="AB1243">
            <v>42473</v>
          </cell>
          <cell r="AC1243">
            <v>42473</v>
          </cell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</row>
        <row r="1244">
          <cell r="I1244" t="str">
            <v>GFR</v>
          </cell>
          <cell r="J1244">
            <v>0</v>
          </cell>
          <cell r="K1244"/>
          <cell r="L1244">
            <v>0</v>
          </cell>
          <cell r="M1244">
            <v>2000</v>
          </cell>
          <cell r="N1244">
            <v>2000</v>
          </cell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>
            <v>0</v>
          </cell>
          <cell r="Z1244"/>
          <cell r="AA1244">
            <v>0</v>
          </cell>
          <cell r="AB1244">
            <v>1900</v>
          </cell>
          <cell r="AC1244">
            <v>1900</v>
          </cell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</row>
        <row r="1245">
          <cell r="I1245" t="str">
            <v>GNB</v>
          </cell>
          <cell r="J1245">
            <v>1586</v>
          </cell>
          <cell r="K1245"/>
          <cell r="L1245">
            <v>1586</v>
          </cell>
          <cell r="M1245">
            <v>1938</v>
          </cell>
          <cell r="N1245">
            <v>3524</v>
          </cell>
          <cell r="O1245">
            <v>190546</v>
          </cell>
          <cell r="P1245">
            <v>649</v>
          </cell>
          <cell r="Q1245">
            <v>191195</v>
          </cell>
          <cell r="R1245">
            <v>0</v>
          </cell>
          <cell r="S1245">
            <v>191195</v>
          </cell>
          <cell r="T1245"/>
          <cell r="U1245"/>
          <cell r="V1245"/>
          <cell r="W1245"/>
          <cell r="X1245"/>
          <cell r="Y1245">
            <v>863</v>
          </cell>
          <cell r="Z1245"/>
          <cell r="AA1245">
            <v>863</v>
          </cell>
          <cell r="AB1245">
            <v>26216</v>
          </cell>
          <cell r="AC1245">
            <v>27079</v>
          </cell>
          <cell r="AD1245">
            <v>13373</v>
          </cell>
          <cell r="AE1245">
            <v>2273</v>
          </cell>
          <cell r="AF1245">
            <v>15646</v>
          </cell>
          <cell r="AG1245">
            <v>0</v>
          </cell>
          <cell r="AH1245">
            <v>15646</v>
          </cell>
          <cell r="AI1245"/>
          <cell r="AJ1245"/>
          <cell r="AK1245"/>
          <cell r="AL1245"/>
          <cell r="AM1245"/>
        </row>
        <row r="1246">
          <cell r="I1246" t="str">
            <v>XGT</v>
          </cell>
          <cell r="J1246">
            <v>555</v>
          </cell>
          <cell r="K1246">
            <v>0</v>
          </cell>
          <cell r="L1246">
            <v>555</v>
          </cell>
          <cell r="M1246">
            <v>179</v>
          </cell>
          <cell r="N1246">
            <v>734</v>
          </cell>
          <cell r="O1246">
            <v>0</v>
          </cell>
          <cell r="P1246">
            <v>6399</v>
          </cell>
          <cell r="Q1246">
            <v>6399</v>
          </cell>
          <cell r="R1246">
            <v>0</v>
          </cell>
          <cell r="S1246">
            <v>6399</v>
          </cell>
          <cell r="T1246"/>
          <cell r="U1246"/>
          <cell r="V1246">
            <v>0</v>
          </cell>
          <cell r="W1246">
            <v>0</v>
          </cell>
          <cell r="X1246">
            <v>0</v>
          </cell>
          <cell r="Y1246">
            <v>562</v>
          </cell>
          <cell r="Z1246">
            <v>0</v>
          </cell>
          <cell r="AA1246">
            <v>562</v>
          </cell>
          <cell r="AB1246">
            <v>0</v>
          </cell>
          <cell r="AC1246">
            <v>562</v>
          </cell>
          <cell r="AD1246">
            <v>0</v>
          </cell>
          <cell r="AE1246">
            <v>6530</v>
          </cell>
          <cell r="AF1246">
            <v>6530</v>
          </cell>
          <cell r="AG1246">
            <v>0</v>
          </cell>
          <cell r="AH1246">
            <v>6530</v>
          </cell>
          <cell r="AI1246"/>
          <cell r="AJ1246"/>
          <cell r="AK1246">
            <v>10</v>
          </cell>
          <cell r="AL1246">
            <v>0</v>
          </cell>
          <cell r="AM1246">
            <v>10</v>
          </cell>
        </row>
        <row r="1247">
          <cell r="I1247" t="str">
            <v>IDY</v>
          </cell>
          <cell r="J1247">
            <v>832</v>
          </cell>
          <cell r="K1247">
            <v>0</v>
          </cell>
          <cell r="L1247">
            <v>832</v>
          </cell>
          <cell r="M1247">
            <v>12509</v>
          </cell>
          <cell r="N1247">
            <v>13341</v>
          </cell>
          <cell r="O1247">
            <v>0</v>
          </cell>
          <cell r="P1247">
            <v>832</v>
          </cell>
          <cell r="Q1247">
            <v>832</v>
          </cell>
          <cell r="R1247"/>
          <cell r="S1247">
            <v>832</v>
          </cell>
          <cell r="T1247"/>
          <cell r="U1247"/>
          <cell r="V1247"/>
          <cell r="W1247"/>
          <cell r="X1247"/>
          <cell r="Y1247">
            <v>489</v>
          </cell>
          <cell r="Z1247">
            <v>0</v>
          </cell>
          <cell r="AA1247">
            <v>489</v>
          </cell>
          <cell r="AB1247">
            <v>14182</v>
          </cell>
          <cell r="AC1247">
            <v>14671</v>
          </cell>
          <cell r="AD1247">
            <v>0</v>
          </cell>
          <cell r="AE1247">
            <v>1681</v>
          </cell>
          <cell r="AF1247">
            <v>1681</v>
          </cell>
          <cell r="AG1247"/>
          <cell r="AH1247">
            <v>1681</v>
          </cell>
          <cell r="AI1247"/>
          <cell r="AJ1247"/>
          <cell r="AK1247"/>
          <cell r="AL1247"/>
          <cell r="AM1247"/>
        </row>
        <row r="1248">
          <cell r="I1248" t="str">
            <v>JDP</v>
          </cell>
          <cell r="J1248"/>
          <cell r="K1248"/>
          <cell r="L1248">
            <v>0</v>
          </cell>
          <cell r="M1248">
            <v>7531</v>
          </cell>
          <cell r="N1248">
            <v>7531</v>
          </cell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>
            <v>0</v>
          </cell>
          <cell r="AB1248">
            <v>7252</v>
          </cell>
          <cell r="AC1248">
            <v>7252</v>
          </cell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</row>
        <row r="1249">
          <cell r="I1249" t="str">
            <v>LBY</v>
          </cell>
          <cell r="J1249"/>
          <cell r="K1249"/>
          <cell r="L1249">
            <v>0</v>
          </cell>
          <cell r="M1249">
            <v>21801</v>
          </cell>
          <cell r="N1249">
            <v>21801</v>
          </cell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>
            <v>0</v>
          </cell>
          <cell r="AB1249">
            <v>26366</v>
          </cell>
          <cell r="AC1249">
            <v>26366</v>
          </cell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</row>
        <row r="1250">
          <cell r="I1250" t="str">
            <v>LRH</v>
          </cell>
          <cell r="J1250">
            <v>1323</v>
          </cell>
          <cell r="K1250">
            <v>0</v>
          </cell>
          <cell r="L1250">
            <v>1323</v>
          </cell>
          <cell r="M1250">
            <v>26838</v>
          </cell>
          <cell r="N1250">
            <v>28161</v>
          </cell>
          <cell r="O1250">
            <v>139665</v>
          </cell>
          <cell r="P1250">
            <v>40974</v>
          </cell>
          <cell r="Q1250">
            <v>180639</v>
          </cell>
          <cell r="R1250">
            <v>354</v>
          </cell>
          <cell r="S1250">
            <v>180993</v>
          </cell>
          <cell r="T1250"/>
          <cell r="U1250"/>
          <cell r="V1250"/>
          <cell r="W1250"/>
          <cell r="X1250"/>
          <cell r="Y1250">
            <v>1323</v>
          </cell>
          <cell r="Z1250">
            <v>0</v>
          </cell>
          <cell r="AA1250">
            <v>1323</v>
          </cell>
          <cell r="AB1250">
            <v>24334</v>
          </cell>
          <cell r="AC1250">
            <v>25657</v>
          </cell>
          <cell r="AD1250">
            <v>43302</v>
          </cell>
          <cell r="AE1250">
            <v>17779</v>
          </cell>
          <cell r="AF1250">
            <v>61081</v>
          </cell>
          <cell r="AG1250">
            <v>0</v>
          </cell>
          <cell r="AH1250">
            <v>61081</v>
          </cell>
          <cell r="AI1250"/>
          <cell r="AJ1250"/>
          <cell r="AK1250"/>
          <cell r="AL1250"/>
          <cell r="AM1250"/>
        </row>
        <row r="1251">
          <cell r="I1251" t="str">
            <v>EDM</v>
          </cell>
          <cell r="J1251">
            <v>279</v>
          </cell>
          <cell r="K1251">
            <v>0</v>
          </cell>
          <cell r="L1251">
            <v>279</v>
          </cell>
          <cell r="M1251">
            <v>25006</v>
          </cell>
          <cell r="N1251">
            <v>25285</v>
          </cell>
          <cell r="O1251">
            <v>118</v>
          </cell>
          <cell r="P1251">
            <v>161</v>
          </cell>
          <cell r="Q1251">
            <v>279</v>
          </cell>
          <cell r="R1251"/>
          <cell r="S1251">
            <v>279</v>
          </cell>
          <cell r="T1251"/>
          <cell r="U1251"/>
          <cell r="V1251"/>
          <cell r="W1251"/>
          <cell r="X1251"/>
          <cell r="Y1251">
            <v>410</v>
          </cell>
          <cell r="Z1251">
            <v>0</v>
          </cell>
          <cell r="AA1251">
            <v>410</v>
          </cell>
          <cell r="AB1251">
            <v>24113</v>
          </cell>
          <cell r="AC1251">
            <v>24523</v>
          </cell>
          <cell r="AD1251">
            <v>158</v>
          </cell>
          <cell r="AE1251">
            <v>144</v>
          </cell>
          <cell r="AF1251">
            <v>302</v>
          </cell>
          <cell r="AG1251"/>
          <cell r="AH1251">
            <v>302</v>
          </cell>
          <cell r="AI1251"/>
          <cell r="AJ1251"/>
          <cell r="AK1251"/>
          <cell r="AL1251"/>
          <cell r="AM1251"/>
        </row>
        <row r="1252">
          <cell r="I1252" t="str">
            <v>LAI</v>
          </cell>
          <cell r="J1252">
            <v>196</v>
          </cell>
          <cell r="K1252">
            <v>0</v>
          </cell>
          <cell r="L1252">
            <v>196</v>
          </cell>
          <cell r="M1252">
            <v>10304</v>
          </cell>
          <cell r="N1252">
            <v>10500</v>
          </cell>
          <cell r="O1252">
            <v>151</v>
          </cell>
          <cell r="P1252">
            <v>533</v>
          </cell>
          <cell r="Q1252">
            <v>684</v>
          </cell>
          <cell r="R1252"/>
          <cell r="S1252">
            <v>684</v>
          </cell>
          <cell r="T1252"/>
          <cell r="U1252"/>
          <cell r="V1252">
            <v>0</v>
          </cell>
          <cell r="W1252">
            <v>0</v>
          </cell>
          <cell r="X1252">
            <v>0</v>
          </cell>
          <cell r="Y1252">
            <v>231</v>
          </cell>
          <cell r="Z1252">
            <v>0</v>
          </cell>
          <cell r="AA1252">
            <v>231</v>
          </cell>
          <cell r="AB1252">
            <v>14813</v>
          </cell>
          <cell r="AC1252">
            <v>15044</v>
          </cell>
          <cell r="AD1252">
            <v>0</v>
          </cell>
          <cell r="AE1252">
            <v>737</v>
          </cell>
          <cell r="AF1252">
            <v>737</v>
          </cell>
          <cell r="AG1252"/>
          <cell r="AH1252">
            <v>737</v>
          </cell>
          <cell r="AI1252"/>
          <cell r="AJ1252"/>
          <cell r="AK1252">
            <v>1103</v>
          </cell>
          <cell r="AL1252">
            <v>2</v>
          </cell>
          <cell r="AM1252">
            <v>1105</v>
          </cell>
        </row>
        <row r="1253">
          <cell r="I1253" t="str">
            <v>LVA</v>
          </cell>
          <cell r="J1253">
            <v>147</v>
          </cell>
          <cell r="K1253">
            <v>0</v>
          </cell>
          <cell r="L1253">
            <v>147</v>
          </cell>
          <cell r="M1253">
            <v>11323</v>
          </cell>
          <cell r="N1253">
            <v>11470</v>
          </cell>
          <cell r="O1253">
            <v>80</v>
          </cell>
          <cell r="P1253">
            <v>423</v>
          </cell>
          <cell r="Q1253">
            <v>503</v>
          </cell>
          <cell r="R1253">
            <v>0</v>
          </cell>
          <cell r="S1253">
            <v>503</v>
          </cell>
          <cell r="T1253"/>
          <cell r="U1253"/>
          <cell r="V1253"/>
          <cell r="W1253"/>
          <cell r="X1253"/>
          <cell r="Y1253">
            <v>85</v>
          </cell>
          <cell r="Z1253">
            <v>0</v>
          </cell>
          <cell r="AA1253">
            <v>85</v>
          </cell>
          <cell r="AB1253">
            <v>10469</v>
          </cell>
          <cell r="AC1253">
            <v>10554</v>
          </cell>
          <cell r="AD1253">
            <v>69</v>
          </cell>
          <cell r="AE1253">
            <v>111</v>
          </cell>
          <cell r="AF1253">
            <v>180</v>
          </cell>
          <cell r="AG1253">
            <v>0</v>
          </cell>
          <cell r="AH1253">
            <v>180</v>
          </cell>
          <cell r="AI1253"/>
          <cell r="AJ1253"/>
          <cell r="AK1253"/>
          <cell r="AL1253"/>
          <cell r="AM1253"/>
        </row>
        <row r="1254">
          <cell r="I1254" t="str">
            <v>LEH</v>
          </cell>
          <cell r="J1254">
            <v>48</v>
          </cell>
          <cell r="K1254">
            <v>0</v>
          </cell>
          <cell r="L1254">
            <v>48</v>
          </cell>
          <cell r="M1254">
            <v>20223</v>
          </cell>
          <cell r="N1254">
            <v>20271</v>
          </cell>
          <cell r="O1254">
            <v>4358</v>
          </cell>
          <cell r="P1254">
            <v>2681</v>
          </cell>
          <cell r="Q1254">
            <v>7039</v>
          </cell>
          <cell r="R1254"/>
          <cell r="S1254">
            <v>7039</v>
          </cell>
          <cell r="T1254"/>
          <cell r="U1254"/>
          <cell r="V1254"/>
          <cell r="W1254"/>
          <cell r="X1254"/>
          <cell r="Y1254">
            <v>0</v>
          </cell>
          <cell r="Z1254">
            <v>0</v>
          </cell>
          <cell r="AA1254">
            <v>0</v>
          </cell>
          <cell r="AB1254">
            <v>17505</v>
          </cell>
          <cell r="AC1254">
            <v>17505</v>
          </cell>
          <cell r="AD1254">
            <v>0</v>
          </cell>
          <cell r="AE1254">
            <v>2638</v>
          </cell>
          <cell r="AF1254">
            <v>2638</v>
          </cell>
          <cell r="AG1254"/>
          <cell r="AH1254">
            <v>2638</v>
          </cell>
          <cell r="AI1254"/>
          <cell r="AJ1254"/>
          <cell r="AK1254"/>
          <cell r="AL1254"/>
          <cell r="AM1254"/>
        </row>
        <row r="1255">
          <cell r="I1255" t="str">
            <v>LPY</v>
          </cell>
          <cell r="J1255">
            <v>665</v>
          </cell>
          <cell r="K1255">
            <v>0</v>
          </cell>
          <cell r="L1255">
            <v>665</v>
          </cell>
          <cell r="M1255">
            <v>6627</v>
          </cell>
          <cell r="N1255">
            <v>7292</v>
          </cell>
          <cell r="O1255">
            <v>0</v>
          </cell>
          <cell r="P1255">
            <v>4064</v>
          </cell>
          <cell r="Q1255">
            <v>4064</v>
          </cell>
          <cell r="R1255"/>
          <cell r="S1255">
            <v>4064</v>
          </cell>
          <cell r="T1255"/>
          <cell r="U1255"/>
          <cell r="V1255"/>
          <cell r="W1255"/>
          <cell r="X1255"/>
          <cell r="Y1255">
            <v>256</v>
          </cell>
          <cell r="Z1255">
            <v>0</v>
          </cell>
          <cell r="AA1255">
            <v>256</v>
          </cell>
          <cell r="AB1255">
            <v>6775</v>
          </cell>
          <cell r="AC1255">
            <v>7031</v>
          </cell>
          <cell r="AD1255">
            <v>0</v>
          </cell>
          <cell r="AE1255">
            <v>1719</v>
          </cell>
          <cell r="AF1255">
            <v>1719</v>
          </cell>
          <cell r="AG1255"/>
          <cell r="AH1255">
            <v>1719</v>
          </cell>
          <cell r="AI1255"/>
          <cell r="AJ1255"/>
          <cell r="AK1255"/>
          <cell r="AL1255"/>
          <cell r="AM1255"/>
        </row>
        <row r="1256">
          <cell r="I1256" t="str">
            <v>LTQ</v>
          </cell>
          <cell r="J1256">
            <v>392</v>
          </cell>
          <cell r="K1256">
            <v>0</v>
          </cell>
          <cell r="L1256">
            <v>392</v>
          </cell>
          <cell r="M1256">
            <v>21166</v>
          </cell>
          <cell r="N1256">
            <v>21558</v>
          </cell>
          <cell r="O1256">
            <v>553</v>
          </cell>
          <cell r="P1256">
            <v>540</v>
          </cell>
          <cell r="Q1256">
            <v>1093</v>
          </cell>
          <cell r="R1256">
            <v>68</v>
          </cell>
          <cell r="S1256">
            <v>1161</v>
          </cell>
          <cell r="T1256"/>
          <cell r="U1256"/>
          <cell r="V1256">
            <v>0</v>
          </cell>
          <cell r="W1256">
            <v>0</v>
          </cell>
          <cell r="X1256">
            <v>0</v>
          </cell>
          <cell r="Y1256">
            <v>235</v>
          </cell>
          <cell r="Z1256">
            <v>0</v>
          </cell>
          <cell r="AA1256">
            <v>235</v>
          </cell>
          <cell r="AB1256">
            <v>14097</v>
          </cell>
          <cell r="AC1256">
            <v>14332</v>
          </cell>
          <cell r="AD1256">
            <v>353</v>
          </cell>
          <cell r="AE1256">
            <v>529</v>
          </cell>
          <cell r="AF1256">
            <v>882</v>
          </cell>
          <cell r="AG1256">
            <v>4</v>
          </cell>
          <cell r="AH1256">
            <v>886</v>
          </cell>
          <cell r="AI1256"/>
          <cell r="AJ1256"/>
          <cell r="AK1256">
            <v>0</v>
          </cell>
          <cell r="AL1256">
            <v>0</v>
          </cell>
          <cell r="AM1256">
            <v>0</v>
          </cell>
        </row>
        <row r="1257">
          <cell r="I1257" t="str">
            <v>LIL</v>
          </cell>
          <cell r="J1257">
            <v>14219</v>
          </cell>
          <cell r="K1257">
            <v>4</v>
          </cell>
          <cell r="L1257">
            <v>14223</v>
          </cell>
          <cell r="M1257">
            <v>9709</v>
          </cell>
          <cell r="N1257">
            <v>23932</v>
          </cell>
          <cell r="O1257">
            <v>660385</v>
          </cell>
          <cell r="P1257">
            <v>1107234</v>
          </cell>
          <cell r="Q1257">
            <v>1767619</v>
          </cell>
          <cell r="R1257">
            <v>8140</v>
          </cell>
          <cell r="S1257">
            <v>1775759</v>
          </cell>
          <cell r="T1257">
            <v>3</v>
          </cell>
          <cell r="U1257">
            <v>0</v>
          </cell>
          <cell r="V1257">
            <v>3</v>
          </cell>
          <cell r="W1257">
            <v>0</v>
          </cell>
          <cell r="X1257">
            <v>3</v>
          </cell>
          <cell r="Y1257">
            <v>11090</v>
          </cell>
          <cell r="Z1257">
            <v>2</v>
          </cell>
          <cell r="AA1257">
            <v>11092</v>
          </cell>
          <cell r="AB1257">
            <v>12196</v>
          </cell>
          <cell r="AC1257">
            <v>23288</v>
          </cell>
          <cell r="AD1257">
            <v>252847</v>
          </cell>
          <cell r="AE1257">
            <v>908878</v>
          </cell>
          <cell r="AF1257">
            <v>1161725</v>
          </cell>
          <cell r="AG1257">
            <v>5947</v>
          </cell>
          <cell r="AH1257">
            <v>1167672</v>
          </cell>
          <cell r="AI1257">
            <v>2</v>
          </cell>
          <cell r="AJ1257">
            <v>0</v>
          </cell>
          <cell r="AK1257">
            <v>2</v>
          </cell>
          <cell r="AL1257">
            <v>0</v>
          </cell>
          <cell r="AM1257">
            <v>2</v>
          </cell>
        </row>
        <row r="1258">
          <cell r="I1258" t="str">
            <v>LIG</v>
          </cell>
          <cell r="J1258">
            <v>3315</v>
          </cell>
          <cell r="K1258">
            <v>0</v>
          </cell>
          <cell r="L1258">
            <v>3315</v>
          </cell>
          <cell r="M1258">
            <v>22339</v>
          </cell>
          <cell r="N1258">
            <v>25654</v>
          </cell>
          <cell r="O1258">
            <v>177278</v>
          </cell>
          <cell r="P1258">
            <v>15931</v>
          </cell>
          <cell r="Q1258">
            <v>193209</v>
          </cell>
          <cell r="R1258">
            <v>173</v>
          </cell>
          <cell r="S1258">
            <v>193382</v>
          </cell>
          <cell r="T1258"/>
          <cell r="U1258"/>
          <cell r="V1258"/>
          <cell r="W1258"/>
          <cell r="X1258"/>
          <cell r="Y1258">
            <v>2381</v>
          </cell>
          <cell r="Z1258">
            <v>0</v>
          </cell>
          <cell r="AA1258">
            <v>2381</v>
          </cell>
          <cell r="AB1258">
            <v>20523</v>
          </cell>
          <cell r="AC1258">
            <v>22904</v>
          </cell>
          <cell r="AD1258">
            <v>52491</v>
          </cell>
          <cell r="AE1258">
            <v>16908</v>
          </cell>
          <cell r="AF1258">
            <v>69399</v>
          </cell>
          <cell r="AG1258">
            <v>0</v>
          </cell>
          <cell r="AH1258">
            <v>69399</v>
          </cell>
          <cell r="AI1258"/>
          <cell r="AJ1258"/>
          <cell r="AK1258"/>
          <cell r="AL1258"/>
          <cell r="AM1258"/>
        </row>
        <row r="1259">
          <cell r="I1259" t="str">
            <v>XLG</v>
          </cell>
          <cell r="J1259"/>
          <cell r="K1259"/>
          <cell r="L1259">
            <v>0</v>
          </cell>
          <cell r="M1259">
            <v>67142</v>
          </cell>
          <cell r="N1259">
            <v>67142</v>
          </cell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>
            <v>0</v>
          </cell>
          <cell r="AB1259">
            <v>87914</v>
          </cell>
          <cell r="AC1259">
            <v>87914</v>
          </cell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</row>
        <row r="1260">
          <cell r="I1260" t="str">
            <v>LRT</v>
          </cell>
          <cell r="J1260">
            <v>768</v>
          </cell>
          <cell r="K1260">
            <v>0</v>
          </cell>
          <cell r="L1260">
            <v>768</v>
          </cell>
          <cell r="M1260">
            <v>1415</v>
          </cell>
          <cell r="N1260">
            <v>2183</v>
          </cell>
          <cell r="O1260">
            <v>2055</v>
          </cell>
          <cell r="P1260">
            <v>4154</v>
          </cell>
          <cell r="Q1260">
            <v>6209</v>
          </cell>
          <cell r="R1260">
            <v>35</v>
          </cell>
          <cell r="S1260">
            <v>6244</v>
          </cell>
          <cell r="T1260"/>
          <cell r="U1260"/>
          <cell r="V1260">
            <v>0</v>
          </cell>
          <cell r="W1260">
            <v>0</v>
          </cell>
          <cell r="X1260">
            <v>0</v>
          </cell>
          <cell r="Y1260">
            <v>820</v>
          </cell>
          <cell r="Z1260">
            <v>0</v>
          </cell>
          <cell r="AA1260">
            <v>820</v>
          </cell>
          <cell r="AB1260">
            <v>1242</v>
          </cell>
          <cell r="AC1260">
            <v>2062</v>
          </cell>
          <cell r="AD1260">
            <v>1552</v>
          </cell>
          <cell r="AE1260">
            <v>6886</v>
          </cell>
          <cell r="AF1260">
            <v>8438</v>
          </cell>
          <cell r="AG1260">
            <v>11</v>
          </cell>
          <cell r="AH1260">
            <v>8449</v>
          </cell>
          <cell r="AI1260"/>
          <cell r="AJ1260"/>
          <cell r="AK1260">
            <v>0</v>
          </cell>
          <cell r="AL1260">
            <v>0</v>
          </cell>
          <cell r="AM1260">
            <v>0</v>
          </cell>
        </row>
        <row r="1261">
          <cell r="I1261" t="str">
            <v>LDE</v>
          </cell>
          <cell r="J1261">
            <v>4685</v>
          </cell>
          <cell r="K1261"/>
          <cell r="L1261">
            <v>4685</v>
          </cell>
          <cell r="M1261">
            <v>2042</v>
          </cell>
          <cell r="N1261">
            <v>6727</v>
          </cell>
          <cell r="O1261">
            <v>269898</v>
          </cell>
          <cell r="P1261">
            <v>133096</v>
          </cell>
          <cell r="Q1261">
            <v>402994</v>
          </cell>
          <cell r="R1261">
            <v>331</v>
          </cell>
          <cell r="S1261">
            <v>403325</v>
          </cell>
          <cell r="T1261"/>
          <cell r="U1261"/>
          <cell r="V1261"/>
          <cell r="W1261"/>
          <cell r="X1261"/>
          <cell r="Y1261">
            <v>2541</v>
          </cell>
          <cell r="Z1261"/>
          <cell r="AA1261">
            <v>2541</v>
          </cell>
          <cell r="AB1261">
            <v>3659</v>
          </cell>
          <cell r="AC1261">
            <v>6200</v>
          </cell>
          <cell r="AD1261">
            <v>71159</v>
          </cell>
          <cell r="AE1261">
            <v>51573</v>
          </cell>
          <cell r="AF1261">
            <v>122732</v>
          </cell>
          <cell r="AG1261">
            <v>0</v>
          </cell>
          <cell r="AH1261">
            <v>122732</v>
          </cell>
          <cell r="AI1261"/>
          <cell r="AJ1261"/>
          <cell r="AK1261"/>
          <cell r="AL1261"/>
          <cell r="AM1261"/>
        </row>
        <row r="1262">
          <cell r="I1262" t="str">
            <v>LYN</v>
          </cell>
          <cell r="J1262">
            <v>3228</v>
          </cell>
          <cell r="K1262">
            <v>0</v>
          </cell>
          <cell r="L1262">
            <v>3228</v>
          </cell>
          <cell r="M1262">
            <v>0</v>
          </cell>
          <cell r="N1262">
            <v>3228</v>
          </cell>
          <cell r="O1262">
            <v>3295</v>
          </cell>
          <cell r="P1262">
            <v>6497</v>
          </cell>
          <cell r="Q1262">
            <v>9792</v>
          </cell>
          <cell r="R1262">
            <v>97</v>
          </cell>
          <cell r="S1262">
            <v>9889</v>
          </cell>
          <cell r="T1262"/>
          <cell r="U1262"/>
          <cell r="V1262"/>
          <cell r="W1262"/>
          <cell r="X1262"/>
          <cell r="Y1262">
            <v>2269</v>
          </cell>
          <cell r="Z1262">
            <v>0</v>
          </cell>
          <cell r="AA1262">
            <v>2269</v>
          </cell>
          <cell r="AB1262">
            <v>0</v>
          </cell>
          <cell r="AC1262">
            <v>2269</v>
          </cell>
          <cell r="AD1262">
            <v>2288</v>
          </cell>
          <cell r="AE1262">
            <v>5002</v>
          </cell>
          <cell r="AF1262">
            <v>7290</v>
          </cell>
          <cell r="AG1262">
            <v>87</v>
          </cell>
          <cell r="AH1262">
            <v>7377</v>
          </cell>
          <cell r="AI1262"/>
          <cell r="AJ1262"/>
          <cell r="AK1262"/>
          <cell r="AL1262"/>
          <cell r="AM1262"/>
        </row>
        <row r="1263">
          <cell r="I1263" t="str">
            <v>LYS</v>
          </cell>
          <cell r="J1263">
            <v>73953</v>
          </cell>
          <cell r="K1263">
            <v>3746</v>
          </cell>
          <cell r="L1263">
            <v>77699</v>
          </cell>
          <cell r="M1263"/>
          <cell r="N1263">
            <v>77699</v>
          </cell>
          <cell r="O1263">
            <v>5671523</v>
          </cell>
          <cell r="P1263">
            <v>2864296</v>
          </cell>
          <cell r="Q1263">
            <v>8535819</v>
          </cell>
          <cell r="R1263">
            <v>22522</v>
          </cell>
          <cell r="S1263">
            <v>8558341</v>
          </cell>
          <cell r="T1263">
            <v>45302</v>
          </cell>
          <cell r="U1263">
            <v>6822</v>
          </cell>
          <cell r="V1263">
            <v>52124</v>
          </cell>
          <cell r="W1263">
            <v>153</v>
          </cell>
          <cell r="X1263">
            <v>52277</v>
          </cell>
          <cell r="Y1263">
            <v>48081</v>
          </cell>
          <cell r="Z1263">
            <v>4354</v>
          </cell>
          <cell r="AA1263">
            <v>52435</v>
          </cell>
          <cell r="AB1263"/>
          <cell r="AC1263">
            <v>52435</v>
          </cell>
          <cell r="AD1263">
            <v>2450877</v>
          </cell>
          <cell r="AE1263">
            <v>2058832</v>
          </cell>
          <cell r="AF1263">
            <v>4509709</v>
          </cell>
          <cell r="AG1263">
            <v>15935</v>
          </cell>
          <cell r="AH1263">
            <v>4525644</v>
          </cell>
          <cell r="AI1263">
            <v>41814</v>
          </cell>
          <cell r="AJ1263">
            <v>6459</v>
          </cell>
          <cell r="AK1263">
            <v>48273</v>
          </cell>
          <cell r="AL1263">
            <v>582</v>
          </cell>
          <cell r="AM1263">
            <v>48855</v>
          </cell>
        </row>
        <row r="1264">
          <cell r="I1264" t="str">
            <v>QNX</v>
          </cell>
          <cell r="J1264"/>
          <cell r="K1264"/>
          <cell r="L1264">
            <v>0</v>
          </cell>
          <cell r="M1264">
            <v>11573</v>
          </cell>
          <cell r="N1264">
            <v>11573</v>
          </cell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>
            <v>0</v>
          </cell>
          <cell r="AB1264">
            <v>9587</v>
          </cell>
          <cell r="AC1264">
            <v>9587</v>
          </cell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</row>
        <row r="1265">
          <cell r="I1265" t="str">
            <v>ANE</v>
          </cell>
          <cell r="J1265">
            <v>542</v>
          </cell>
          <cell r="K1265">
            <v>10</v>
          </cell>
          <cell r="L1265">
            <v>552</v>
          </cell>
          <cell r="M1265">
            <v>21095</v>
          </cell>
          <cell r="N1265">
            <v>21647</v>
          </cell>
          <cell r="O1265">
            <v>810</v>
          </cell>
          <cell r="P1265">
            <v>2836</v>
          </cell>
          <cell r="Q1265">
            <v>3646</v>
          </cell>
          <cell r="R1265"/>
          <cell r="S1265">
            <v>3646</v>
          </cell>
          <cell r="T1265"/>
          <cell r="U1265"/>
          <cell r="V1265">
            <v>3</v>
          </cell>
          <cell r="W1265">
            <v>0</v>
          </cell>
          <cell r="X1265">
            <v>3</v>
          </cell>
          <cell r="Y1265">
            <v>502</v>
          </cell>
          <cell r="Z1265">
            <v>0</v>
          </cell>
          <cell r="AA1265">
            <v>502</v>
          </cell>
          <cell r="AB1265">
            <v>25662</v>
          </cell>
          <cell r="AC1265">
            <v>26164</v>
          </cell>
          <cell r="AD1265">
            <v>413</v>
          </cell>
          <cell r="AE1265">
            <v>3010</v>
          </cell>
          <cell r="AF1265">
            <v>3423</v>
          </cell>
          <cell r="AG1265"/>
          <cell r="AH1265">
            <v>3423</v>
          </cell>
          <cell r="AI1265"/>
          <cell r="AJ1265"/>
          <cell r="AK1265">
            <v>0</v>
          </cell>
          <cell r="AL1265">
            <v>0</v>
          </cell>
          <cell r="AM1265">
            <v>0</v>
          </cell>
        </row>
        <row r="1266">
          <cell r="I1266" t="str">
            <v>MRS</v>
          </cell>
          <cell r="J1266">
            <v>80416</v>
          </cell>
          <cell r="K1266">
            <v>6588</v>
          </cell>
          <cell r="L1266">
            <v>87004</v>
          </cell>
          <cell r="M1266">
            <v>3143</v>
          </cell>
          <cell r="N1266">
            <v>90147</v>
          </cell>
          <cell r="O1266">
            <v>5923039</v>
          </cell>
          <cell r="P1266">
            <v>3175184</v>
          </cell>
          <cell r="Q1266">
            <v>9098223</v>
          </cell>
          <cell r="R1266">
            <v>50083</v>
          </cell>
          <cell r="S1266">
            <v>9148306</v>
          </cell>
          <cell r="T1266">
            <v>33720</v>
          </cell>
          <cell r="U1266">
            <v>19996</v>
          </cell>
          <cell r="V1266">
            <v>53716</v>
          </cell>
          <cell r="W1266">
            <v>2025</v>
          </cell>
          <cell r="X1266">
            <v>55741</v>
          </cell>
          <cell r="Y1266">
            <v>48716</v>
          </cell>
          <cell r="Z1266">
            <v>7268</v>
          </cell>
          <cell r="AA1266">
            <v>55984</v>
          </cell>
          <cell r="AB1266">
            <v>2651</v>
          </cell>
          <cell r="AC1266">
            <v>58635</v>
          </cell>
          <cell r="AD1266">
            <v>2371347</v>
          </cell>
          <cell r="AE1266">
            <v>2259837</v>
          </cell>
          <cell r="AF1266">
            <v>4631184</v>
          </cell>
          <cell r="AG1266">
            <v>29912</v>
          </cell>
          <cell r="AH1266">
            <v>4661096</v>
          </cell>
          <cell r="AI1266">
            <v>37043</v>
          </cell>
          <cell r="AJ1266">
            <v>19483</v>
          </cell>
          <cell r="AK1266">
            <v>56526</v>
          </cell>
          <cell r="AL1266">
            <v>3299</v>
          </cell>
          <cell r="AM1266">
            <v>59825</v>
          </cell>
        </row>
        <row r="1267">
          <cell r="I1267" t="str">
            <v>XME</v>
          </cell>
          <cell r="J1267"/>
          <cell r="K1267"/>
          <cell r="L1267">
            <v>0</v>
          </cell>
          <cell r="M1267">
            <v>12260</v>
          </cell>
          <cell r="N1267">
            <v>12260</v>
          </cell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>
            <v>0</v>
          </cell>
          <cell r="AB1267">
            <v>9232</v>
          </cell>
          <cell r="AC1267">
            <v>9232</v>
          </cell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</row>
        <row r="1268">
          <cell r="I1268" t="str">
            <v>XYB</v>
          </cell>
          <cell r="J1268"/>
          <cell r="K1268"/>
          <cell r="L1268"/>
          <cell r="M1268">
            <v>59967</v>
          </cell>
          <cell r="N1268">
            <v>59967</v>
          </cell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>
            <v>66979</v>
          </cell>
          <cell r="AC1268">
            <v>66979</v>
          </cell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</row>
        <row r="1269">
          <cell r="I1269" t="str">
            <v>MVV</v>
          </cell>
          <cell r="J1269">
            <v>4824</v>
          </cell>
          <cell r="K1269">
            <v>0</v>
          </cell>
          <cell r="L1269">
            <v>4824</v>
          </cell>
          <cell r="M1269">
            <v>2410</v>
          </cell>
          <cell r="N1269">
            <v>7234</v>
          </cell>
          <cell r="O1269">
            <v>0</v>
          </cell>
          <cell r="P1269">
            <v>3508</v>
          </cell>
          <cell r="Q1269">
            <v>3508</v>
          </cell>
          <cell r="R1269"/>
          <cell r="S1269">
            <v>3508</v>
          </cell>
          <cell r="T1269"/>
          <cell r="U1269"/>
          <cell r="V1269"/>
          <cell r="W1269"/>
          <cell r="X1269"/>
          <cell r="Y1269">
            <v>3923</v>
          </cell>
          <cell r="Z1269">
            <v>0</v>
          </cell>
          <cell r="AA1269">
            <v>3923</v>
          </cell>
          <cell r="AB1269">
            <v>4312</v>
          </cell>
          <cell r="AC1269">
            <v>8235</v>
          </cell>
          <cell r="AD1269">
            <v>0</v>
          </cell>
          <cell r="AE1269">
            <v>2934</v>
          </cell>
          <cell r="AF1269">
            <v>2934</v>
          </cell>
          <cell r="AG1269"/>
          <cell r="AH1269">
            <v>2934</v>
          </cell>
          <cell r="AI1269"/>
          <cell r="AJ1269"/>
          <cell r="AK1269"/>
          <cell r="AL1269"/>
          <cell r="AM1269"/>
        </row>
        <row r="1270">
          <cell r="I1270" t="str">
            <v>HZB</v>
          </cell>
          <cell r="J1270">
            <v>60</v>
          </cell>
          <cell r="K1270"/>
          <cell r="L1270">
            <v>60</v>
          </cell>
          <cell r="M1270">
            <v>35737</v>
          </cell>
          <cell r="N1270">
            <v>35797</v>
          </cell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>
            <v>0</v>
          </cell>
          <cell r="Z1270"/>
          <cell r="AA1270">
            <v>0</v>
          </cell>
          <cell r="AB1270">
            <v>31010</v>
          </cell>
          <cell r="AC1270">
            <v>31010</v>
          </cell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</row>
        <row r="1271">
          <cell r="I1271" t="str">
            <v>ETZ</v>
          </cell>
          <cell r="J1271">
            <v>1478</v>
          </cell>
          <cell r="K1271">
            <v>0</v>
          </cell>
          <cell r="L1271">
            <v>1478</v>
          </cell>
          <cell r="M1271">
            <v>668</v>
          </cell>
          <cell r="N1271">
            <v>2146</v>
          </cell>
          <cell r="O1271">
            <v>33215</v>
          </cell>
          <cell r="P1271">
            <v>10808</v>
          </cell>
          <cell r="Q1271">
            <v>44023</v>
          </cell>
          <cell r="R1271">
            <v>473</v>
          </cell>
          <cell r="S1271">
            <v>44496</v>
          </cell>
          <cell r="T1271">
            <v>0</v>
          </cell>
          <cell r="U1271">
            <v>7</v>
          </cell>
          <cell r="V1271">
            <v>7</v>
          </cell>
          <cell r="W1271">
            <v>0</v>
          </cell>
          <cell r="X1271">
            <v>7</v>
          </cell>
          <cell r="Y1271">
            <v>633</v>
          </cell>
          <cell r="Z1271">
            <v>0</v>
          </cell>
          <cell r="AA1271">
            <v>633</v>
          </cell>
          <cell r="AB1271">
            <v>808</v>
          </cell>
          <cell r="AC1271">
            <v>1441</v>
          </cell>
          <cell r="AD1271">
            <v>12382</v>
          </cell>
          <cell r="AE1271">
            <v>6777</v>
          </cell>
          <cell r="AF1271">
            <v>19159</v>
          </cell>
          <cell r="AG1271">
            <v>257</v>
          </cell>
          <cell r="AH1271">
            <v>19416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</row>
        <row r="1272">
          <cell r="I1272" t="str">
            <v>XMF</v>
          </cell>
          <cell r="J1272">
            <v>16</v>
          </cell>
          <cell r="K1272">
            <v>0</v>
          </cell>
          <cell r="L1272">
            <v>16</v>
          </cell>
          <cell r="M1272">
            <v>12914</v>
          </cell>
          <cell r="N1272">
            <v>12930</v>
          </cell>
          <cell r="O1272">
            <v>0</v>
          </cell>
          <cell r="P1272">
            <v>50</v>
          </cell>
          <cell r="Q1272">
            <v>50</v>
          </cell>
          <cell r="R1272"/>
          <cell r="S1272">
            <v>50</v>
          </cell>
          <cell r="T1272"/>
          <cell r="U1272"/>
          <cell r="V1272">
            <v>0</v>
          </cell>
          <cell r="W1272">
            <v>0</v>
          </cell>
          <cell r="X1272">
            <v>0</v>
          </cell>
          <cell r="Y1272">
            <v>20</v>
          </cell>
          <cell r="Z1272">
            <v>0</v>
          </cell>
          <cell r="AA1272">
            <v>20</v>
          </cell>
          <cell r="AB1272">
            <v>13300</v>
          </cell>
          <cell r="AC1272">
            <v>13320</v>
          </cell>
          <cell r="AD1272">
            <v>0</v>
          </cell>
          <cell r="AE1272">
            <v>174</v>
          </cell>
          <cell r="AF1272">
            <v>174</v>
          </cell>
          <cell r="AG1272"/>
          <cell r="AH1272">
            <v>174</v>
          </cell>
          <cell r="AI1272"/>
          <cell r="AJ1272"/>
          <cell r="AK1272">
            <v>0</v>
          </cell>
          <cell r="AL1272">
            <v>0</v>
          </cell>
          <cell r="AM1272">
            <v>0</v>
          </cell>
        </row>
        <row r="1273">
          <cell r="I1273" t="str">
            <v>MCU</v>
          </cell>
          <cell r="J1273">
            <v>6</v>
          </cell>
          <cell r="K1273">
            <v>0</v>
          </cell>
          <cell r="L1273">
            <v>6</v>
          </cell>
          <cell r="M1273">
            <v>5157</v>
          </cell>
          <cell r="N1273">
            <v>5163</v>
          </cell>
          <cell r="O1273">
            <v>0</v>
          </cell>
          <cell r="P1273">
            <v>6</v>
          </cell>
          <cell r="Q1273">
            <v>6</v>
          </cell>
          <cell r="R1273"/>
          <cell r="S1273">
            <v>6</v>
          </cell>
          <cell r="T1273"/>
          <cell r="U1273"/>
          <cell r="V1273"/>
          <cell r="W1273"/>
          <cell r="X1273"/>
          <cell r="Y1273">
            <v>4</v>
          </cell>
          <cell r="Z1273">
            <v>0</v>
          </cell>
          <cell r="AA1273">
            <v>4</v>
          </cell>
          <cell r="AB1273">
            <v>8776</v>
          </cell>
          <cell r="AC1273">
            <v>8780</v>
          </cell>
          <cell r="AD1273">
            <v>0</v>
          </cell>
          <cell r="AE1273">
            <v>12</v>
          </cell>
          <cell r="AF1273">
            <v>12</v>
          </cell>
          <cell r="AG1273"/>
          <cell r="AH1273">
            <v>12</v>
          </cell>
          <cell r="AI1273"/>
          <cell r="AJ1273"/>
          <cell r="AK1273"/>
          <cell r="AL1273"/>
          <cell r="AM1273"/>
        </row>
        <row r="1274">
          <cell r="I1274" t="str">
            <v>MPL</v>
          </cell>
          <cell r="J1274">
            <v>14983</v>
          </cell>
          <cell r="K1274">
            <v>952</v>
          </cell>
          <cell r="L1274">
            <v>15935</v>
          </cell>
          <cell r="M1274">
            <v>56722</v>
          </cell>
          <cell r="N1274">
            <v>72657</v>
          </cell>
          <cell r="O1274">
            <v>629131</v>
          </cell>
          <cell r="P1274">
            <v>1130387</v>
          </cell>
          <cell r="Q1274">
            <v>1759518</v>
          </cell>
          <cell r="R1274">
            <v>1569</v>
          </cell>
          <cell r="S1274">
            <v>1761087</v>
          </cell>
          <cell r="T1274">
            <v>10</v>
          </cell>
          <cell r="U1274">
            <v>4496</v>
          </cell>
          <cell r="V1274">
            <v>4506</v>
          </cell>
          <cell r="W1274">
            <v>1577</v>
          </cell>
          <cell r="X1274">
            <v>6082</v>
          </cell>
          <cell r="Y1274">
            <v>11161</v>
          </cell>
          <cell r="Z1274">
            <v>977</v>
          </cell>
          <cell r="AA1274">
            <v>12138</v>
          </cell>
          <cell r="AB1274">
            <v>70046</v>
          </cell>
          <cell r="AC1274">
            <v>82184</v>
          </cell>
          <cell r="AD1274">
            <v>276466</v>
          </cell>
          <cell r="AE1274">
            <v>823079</v>
          </cell>
          <cell r="AF1274">
            <v>1099545</v>
          </cell>
          <cell r="AG1274">
            <v>963</v>
          </cell>
          <cell r="AH1274">
            <v>1100508</v>
          </cell>
          <cell r="AI1274">
            <v>28</v>
          </cell>
          <cell r="AJ1274">
            <v>4652</v>
          </cell>
          <cell r="AK1274">
            <v>4680</v>
          </cell>
          <cell r="AL1274">
            <v>1694</v>
          </cell>
          <cell r="AM1274">
            <v>6374</v>
          </cell>
        </row>
        <row r="1275">
          <cell r="I1275" t="str">
            <v>MXN</v>
          </cell>
          <cell r="J1275">
            <v>72</v>
          </cell>
          <cell r="K1275">
            <v>0</v>
          </cell>
          <cell r="L1275">
            <v>72</v>
          </cell>
          <cell r="M1275">
            <v>11381</v>
          </cell>
          <cell r="N1275">
            <v>11453</v>
          </cell>
          <cell r="O1275">
            <v>34</v>
          </cell>
          <cell r="P1275">
            <v>147</v>
          </cell>
          <cell r="Q1275">
            <v>181</v>
          </cell>
          <cell r="R1275"/>
          <cell r="S1275">
            <v>181</v>
          </cell>
          <cell r="T1275"/>
          <cell r="U1275"/>
          <cell r="V1275"/>
          <cell r="W1275"/>
          <cell r="X1275"/>
          <cell r="Y1275">
            <v>37</v>
          </cell>
          <cell r="Z1275">
            <v>0</v>
          </cell>
          <cell r="AA1275">
            <v>37</v>
          </cell>
          <cell r="AB1275">
            <v>11537</v>
          </cell>
          <cell r="AC1275">
            <v>11574</v>
          </cell>
          <cell r="AD1275">
            <v>25</v>
          </cell>
          <cell r="AE1275">
            <v>43</v>
          </cell>
          <cell r="AF1275">
            <v>68</v>
          </cell>
          <cell r="AG1275"/>
          <cell r="AH1275">
            <v>68</v>
          </cell>
          <cell r="AI1275"/>
          <cell r="AJ1275"/>
          <cell r="AK1275"/>
          <cell r="AL1275"/>
          <cell r="AM1275"/>
        </row>
        <row r="1276">
          <cell r="I1276" t="str">
            <v>XMU</v>
          </cell>
          <cell r="J1276">
            <v>24</v>
          </cell>
          <cell r="K1276">
            <v>0</v>
          </cell>
          <cell r="L1276">
            <v>24</v>
          </cell>
          <cell r="M1276">
            <v>11000</v>
          </cell>
          <cell r="N1276">
            <v>11024</v>
          </cell>
          <cell r="O1276">
            <v>37</v>
          </cell>
          <cell r="P1276">
            <v>30</v>
          </cell>
          <cell r="Q1276">
            <v>67</v>
          </cell>
          <cell r="R1276"/>
          <cell r="S1276">
            <v>67</v>
          </cell>
          <cell r="T1276"/>
          <cell r="U1276"/>
          <cell r="V1276">
            <v>0</v>
          </cell>
          <cell r="W1276">
            <v>0</v>
          </cell>
          <cell r="X1276">
            <v>0</v>
          </cell>
          <cell r="Y1276">
            <v>20</v>
          </cell>
          <cell r="Z1276">
            <v>0</v>
          </cell>
          <cell r="AA1276">
            <v>20</v>
          </cell>
          <cell r="AB1276">
            <v>10000</v>
          </cell>
          <cell r="AC1276">
            <v>10020</v>
          </cell>
          <cell r="AD1276">
            <v>10</v>
          </cell>
          <cell r="AE1276">
            <v>33</v>
          </cell>
          <cell r="AF1276">
            <v>43</v>
          </cell>
          <cell r="AG1276"/>
          <cell r="AH1276">
            <v>43</v>
          </cell>
          <cell r="AI1276"/>
          <cell r="AJ1276"/>
          <cell r="AK1276">
            <v>0</v>
          </cell>
          <cell r="AL1276">
            <v>0</v>
          </cell>
          <cell r="AM1276">
            <v>0</v>
          </cell>
        </row>
        <row r="1277">
          <cell r="I1277" t="str">
            <v>ENC</v>
          </cell>
          <cell r="J1277">
            <v>295</v>
          </cell>
          <cell r="K1277">
            <v>0</v>
          </cell>
          <cell r="L1277">
            <v>295</v>
          </cell>
          <cell r="M1277">
            <v>22817</v>
          </cell>
          <cell r="N1277">
            <v>23112</v>
          </cell>
          <cell r="O1277">
            <v>74</v>
          </cell>
          <cell r="P1277">
            <v>1203</v>
          </cell>
          <cell r="Q1277">
            <v>1277</v>
          </cell>
          <cell r="R1277"/>
          <cell r="S1277">
            <v>1277</v>
          </cell>
          <cell r="T1277"/>
          <cell r="U1277"/>
          <cell r="V1277"/>
          <cell r="W1277"/>
          <cell r="X1277"/>
          <cell r="Y1277">
            <v>313</v>
          </cell>
          <cell r="Z1277">
            <v>0</v>
          </cell>
          <cell r="AA1277">
            <v>313</v>
          </cell>
          <cell r="AB1277">
            <v>22791</v>
          </cell>
          <cell r="AC1277">
            <v>23104</v>
          </cell>
          <cell r="AD1277">
            <v>76</v>
          </cell>
          <cell r="AE1277">
            <v>1550</v>
          </cell>
          <cell r="AF1277">
            <v>1626</v>
          </cell>
          <cell r="AG1277"/>
          <cell r="AH1277">
            <v>1626</v>
          </cell>
          <cell r="AI1277"/>
          <cell r="AJ1277"/>
          <cell r="AK1277"/>
          <cell r="AL1277"/>
          <cell r="AM1277"/>
        </row>
        <row r="1278">
          <cell r="I1278" t="str">
            <v>NTE</v>
          </cell>
          <cell r="J1278">
            <v>43328</v>
          </cell>
          <cell r="K1278">
            <v>1038</v>
          </cell>
          <cell r="L1278">
            <v>44366</v>
          </cell>
          <cell r="M1278"/>
          <cell r="N1278">
            <v>44366</v>
          </cell>
          <cell r="O1278">
            <v>3371585</v>
          </cell>
          <cell r="P1278">
            <v>2411262</v>
          </cell>
          <cell r="Q1278">
            <v>5782847</v>
          </cell>
          <cell r="R1278">
            <v>17525</v>
          </cell>
          <cell r="S1278">
            <v>5800372</v>
          </cell>
          <cell r="T1278">
            <v>11813</v>
          </cell>
          <cell r="U1278">
            <v>116</v>
          </cell>
          <cell r="V1278">
            <v>11929</v>
          </cell>
          <cell r="W1278">
            <v>0</v>
          </cell>
          <cell r="X1278">
            <v>11929</v>
          </cell>
          <cell r="Y1278">
            <v>27538</v>
          </cell>
          <cell r="Z1278">
            <v>920</v>
          </cell>
          <cell r="AA1278">
            <v>28458</v>
          </cell>
          <cell r="AB1278"/>
          <cell r="AC1278">
            <v>28458</v>
          </cell>
          <cell r="AD1278">
            <v>1413665</v>
          </cell>
          <cell r="AE1278">
            <v>1867165</v>
          </cell>
          <cell r="AF1278">
            <v>3280830</v>
          </cell>
          <cell r="AG1278">
            <v>13312</v>
          </cell>
          <cell r="AH1278">
            <v>3294142</v>
          </cell>
          <cell r="AI1278">
            <v>11931</v>
          </cell>
          <cell r="AJ1278">
            <v>138</v>
          </cell>
          <cell r="AK1278">
            <v>12069</v>
          </cell>
          <cell r="AL1278">
            <v>0</v>
          </cell>
          <cell r="AM1278">
            <v>12069</v>
          </cell>
        </row>
        <row r="1279">
          <cell r="I1279" t="str">
            <v>NVS</v>
          </cell>
          <cell r="J1279">
            <v>1126</v>
          </cell>
          <cell r="K1279">
            <v>0</v>
          </cell>
          <cell r="L1279">
            <v>1126</v>
          </cell>
          <cell r="M1279">
            <v>11593</v>
          </cell>
          <cell r="N1279">
            <v>12719</v>
          </cell>
          <cell r="O1279">
            <v>137</v>
          </cell>
          <cell r="P1279">
            <v>307</v>
          </cell>
          <cell r="Q1279">
            <v>444</v>
          </cell>
          <cell r="R1279"/>
          <cell r="S1279">
            <v>444</v>
          </cell>
          <cell r="T1279"/>
          <cell r="U1279"/>
          <cell r="V1279">
            <v>0</v>
          </cell>
          <cell r="W1279">
            <v>0</v>
          </cell>
          <cell r="X1279">
            <v>0</v>
          </cell>
          <cell r="Y1279">
            <v>1491</v>
          </cell>
          <cell r="Z1279">
            <v>0</v>
          </cell>
          <cell r="AA1279">
            <v>1491</v>
          </cell>
          <cell r="AB1279">
            <v>13104</v>
          </cell>
          <cell r="AC1279">
            <v>14595</v>
          </cell>
          <cell r="AD1279">
            <v>74</v>
          </cell>
          <cell r="AE1279">
            <v>386</v>
          </cell>
          <cell r="AF1279">
            <v>460</v>
          </cell>
          <cell r="AG1279"/>
          <cell r="AH1279">
            <v>460</v>
          </cell>
          <cell r="AI1279"/>
          <cell r="AJ1279"/>
          <cell r="AK1279">
            <v>0</v>
          </cell>
          <cell r="AL1279">
            <v>0</v>
          </cell>
          <cell r="AM1279">
            <v>0</v>
          </cell>
        </row>
        <row r="1280">
          <cell r="I1280" t="str">
            <v>NCE</v>
          </cell>
          <cell r="J1280">
            <v>144309</v>
          </cell>
          <cell r="K1280">
            <v>534</v>
          </cell>
          <cell r="L1280">
            <v>144843</v>
          </cell>
          <cell r="M1280">
            <v>10200</v>
          </cell>
          <cell r="N1280">
            <v>155043</v>
          </cell>
          <cell r="O1280">
            <v>7472719</v>
          </cell>
          <cell r="P1280">
            <v>4629747</v>
          </cell>
          <cell r="Q1280">
            <v>12102466</v>
          </cell>
          <cell r="R1280">
            <v>16577</v>
          </cell>
          <cell r="S1280">
            <v>12119043</v>
          </cell>
          <cell r="T1280">
            <v>6808</v>
          </cell>
          <cell r="U1280">
            <v>1484</v>
          </cell>
          <cell r="V1280">
            <v>8292</v>
          </cell>
          <cell r="W1280">
            <v>34</v>
          </cell>
          <cell r="X1280">
            <v>8326</v>
          </cell>
          <cell r="Y1280">
            <v>99397</v>
          </cell>
          <cell r="Z1280">
            <v>423</v>
          </cell>
          <cell r="AA1280">
            <v>99820</v>
          </cell>
          <cell r="AB1280">
            <v>9559</v>
          </cell>
          <cell r="AC1280">
            <v>109379</v>
          </cell>
          <cell r="AD1280">
            <v>3077456</v>
          </cell>
          <cell r="AE1280">
            <v>3453171</v>
          </cell>
          <cell r="AF1280">
            <v>6530627</v>
          </cell>
          <cell r="AG1280">
            <v>9797</v>
          </cell>
          <cell r="AH1280">
            <v>6540424</v>
          </cell>
          <cell r="AI1280">
            <v>4216</v>
          </cell>
          <cell r="AJ1280">
            <v>867</v>
          </cell>
          <cell r="AK1280">
            <v>5083</v>
          </cell>
          <cell r="AL1280">
            <v>31</v>
          </cell>
          <cell r="AM1280">
            <v>5114</v>
          </cell>
        </row>
        <row r="1281">
          <cell r="I1281" t="str">
            <v>FNI</v>
          </cell>
          <cell r="J1281">
            <v>1660</v>
          </cell>
          <cell r="K1281">
            <v>2</v>
          </cell>
          <cell r="L1281">
            <v>1662</v>
          </cell>
          <cell r="M1281">
            <v>19163</v>
          </cell>
          <cell r="N1281">
            <v>20825</v>
          </cell>
          <cell r="O1281">
            <v>183640</v>
          </cell>
          <cell r="P1281">
            <v>1566</v>
          </cell>
          <cell r="Q1281">
            <v>185206</v>
          </cell>
          <cell r="R1281">
            <v>36</v>
          </cell>
          <cell r="S1281">
            <v>185242</v>
          </cell>
          <cell r="T1281">
            <v>1</v>
          </cell>
          <cell r="U1281">
            <v>0</v>
          </cell>
          <cell r="V1281">
            <v>1</v>
          </cell>
          <cell r="W1281">
            <v>0</v>
          </cell>
          <cell r="X1281">
            <v>1</v>
          </cell>
          <cell r="Y1281">
            <v>918</v>
          </cell>
          <cell r="Z1281">
            <v>0</v>
          </cell>
          <cell r="AA1281">
            <v>918</v>
          </cell>
          <cell r="AB1281">
            <v>21304</v>
          </cell>
          <cell r="AC1281">
            <v>22222</v>
          </cell>
          <cell r="AD1281">
            <v>70043</v>
          </cell>
          <cell r="AE1281">
            <v>2164</v>
          </cell>
          <cell r="AF1281">
            <v>72207</v>
          </cell>
          <cell r="AG1281">
            <v>177</v>
          </cell>
          <cell r="AH1281">
            <v>72384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</row>
        <row r="1282">
          <cell r="I1282" t="str">
            <v>NIT</v>
          </cell>
          <cell r="J1282">
            <v>346</v>
          </cell>
          <cell r="K1282">
            <v>0</v>
          </cell>
          <cell r="L1282">
            <v>346</v>
          </cell>
          <cell r="M1282">
            <v>18566</v>
          </cell>
          <cell r="N1282">
            <v>18912</v>
          </cell>
          <cell r="O1282">
            <v>92</v>
          </cell>
          <cell r="P1282">
            <v>402</v>
          </cell>
          <cell r="Q1282">
            <v>494</v>
          </cell>
          <cell r="R1282"/>
          <cell r="S1282">
            <v>494</v>
          </cell>
          <cell r="T1282"/>
          <cell r="U1282"/>
          <cell r="V1282"/>
          <cell r="W1282"/>
          <cell r="X1282"/>
          <cell r="Y1282">
            <v>330</v>
          </cell>
          <cell r="Z1282">
            <v>0</v>
          </cell>
          <cell r="AA1282">
            <v>330</v>
          </cell>
          <cell r="AB1282">
            <v>18644</v>
          </cell>
          <cell r="AC1282">
            <v>18974</v>
          </cell>
          <cell r="AD1282">
            <v>40</v>
          </cell>
          <cell r="AE1282">
            <v>400</v>
          </cell>
          <cell r="AF1282">
            <v>440</v>
          </cell>
          <cell r="AG1282"/>
          <cell r="AH1282">
            <v>440</v>
          </cell>
          <cell r="AI1282"/>
          <cell r="AJ1282"/>
          <cell r="AK1282"/>
          <cell r="AL1282"/>
          <cell r="AM1282"/>
        </row>
        <row r="1283">
          <cell r="I1283" t="str">
            <v>ORE</v>
          </cell>
          <cell r="J1283">
            <v>425</v>
          </cell>
          <cell r="K1283">
            <v>0</v>
          </cell>
          <cell r="L1283">
            <v>425</v>
          </cell>
          <cell r="M1283">
            <v>27372</v>
          </cell>
          <cell r="N1283">
            <v>27797</v>
          </cell>
          <cell r="O1283">
            <v>787</v>
          </cell>
          <cell r="P1283">
            <v>974</v>
          </cell>
          <cell r="Q1283">
            <v>1761</v>
          </cell>
          <cell r="R1283"/>
          <cell r="S1283">
            <v>1761</v>
          </cell>
          <cell r="T1283"/>
          <cell r="U1283"/>
          <cell r="V1283">
            <v>0</v>
          </cell>
          <cell r="W1283">
            <v>0</v>
          </cell>
          <cell r="X1283">
            <v>0</v>
          </cell>
          <cell r="Y1283">
            <v>450</v>
          </cell>
          <cell r="Z1283">
            <v>0</v>
          </cell>
          <cell r="AA1283">
            <v>450</v>
          </cell>
          <cell r="AB1283">
            <v>31390</v>
          </cell>
          <cell r="AC1283">
            <v>31840</v>
          </cell>
          <cell r="AD1283">
            <v>687</v>
          </cell>
          <cell r="AE1283">
            <v>938</v>
          </cell>
          <cell r="AF1283">
            <v>1625</v>
          </cell>
          <cell r="AG1283"/>
          <cell r="AH1283">
            <v>1625</v>
          </cell>
          <cell r="AI1283"/>
          <cell r="AJ1283"/>
          <cell r="AK1283">
            <v>0</v>
          </cell>
          <cell r="AL1283">
            <v>0</v>
          </cell>
          <cell r="AM1283">
            <v>0</v>
          </cell>
        </row>
        <row r="1284">
          <cell r="I1284" t="str">
            <v>CDG</v>
          </cell>
          <cell r="J1284">
            <v>359726</v>
          </cell>
          <cell r="K1284">
            <v>43123</v>
          </cell>
          <cell r="L1284">
            <v>402849</v>
          </cell>
          <cell r="M1284">
            <v>6272</v>
          </cell>
          <cell r="N1284">
            <v>409121</v>
          </cell>
          <cell r="O1284">
            <v>51763569</v>
          </cell>
          <cell r="P1284">
            <v>5700195</v>
          </cell>
          <cell r="Q1284">
            <v>57463764</v>
          </cell>
          <cell r="R1284">
            <v>10269</v>
          </cell>
          <cell r="S1284">
            <v>57474033</v>
          </cell>
          <cell r="T1284">
            <v>1802985</v>
          </cell>
          <cell r="U1284">
            <v>44675</v>
          </cell>
          <cell r="V1284">
            <v>1847660</v>
          </cell>
          <cell r="W1284">
            <v>77911</v>
          </cell>
          <cell r="X1284">
            <v>1925571</v>
          </cell>
          <cell r="Y1284">
            <v>209492</v>
          </cell>
          <cell r="Z1284">
            <v>40619</v>
          </cell>
          <cell r="AA1284">
            <v>250111</v>
          </cell>
          <cell r="AB1284">
            <v>5860</v>
          </cell>
          <cell r="AC1284">
            <v>255971</v>
          </cell>
          <cell r="AD1284">
            <v>22616995</v>
          </cell>
          <cell r="AE1284">
            <v>3575636</v>
          </cell>
          <cell r="AF1284">
            <v>26192631</v>
          </cell>
          <cell r="AG1284">
            <v>3944</v>
          </cell>
          <cell r="AH1284">
            <v>26196575</v>
          </cell>
          <cell r="AI1284">
            <v>1905385</v>
          </cell>
          <cell r="AJ1284">
            <v>51888</v>
          </cell>
          <cell r="AK1284">
            <v>1957273</v>
          </cell>
          <cell r="AL1284">
            <v>105160</v>
          </cell>
          <cell r="AM1284">
            <v>2062433</v>
          </cell>
        </row>
        <row r="1285">
          <cell r="I1285" t="str">
            <v>ORY</v>
          </cell>
          <cell r="J1285">
            <v>195762</v>
          </cell>
          <cell r="K1285">
            <v>29</v>
          </cell>
          <cell r="L1285">
            <v>195791</v>
          </cell>
          <cell r="M1285">
            <v>2831</v>
          </cell>
          <cell r="N1285">
            <v>198622</v>
          </cell>
          <cell r="O1285">
            <v>22382108</v>
          </cell>
          <cell r="P1285">
            <v>6802667</v>
          </cell>
          <cell r="Q1285">
            <v>29184775</v>
          </cell>
          <cell r="R1285">
            <v>2494</v>
          </cell>
          <cell r="S1285">
            <v>29187269</v>
          </cell>
          <cell r="T1285">
            <v>76215</v>
          </cell>
          <cell r="U1285">
            <v>319</v>
          </cell>
          <cell r="V1285">
            <v>76534</v>
          </cell>
          <cell r="W1285">
            <v>6607</v>
          </cell>
          <cell r="X1285">
            <v>83141</v>
          </cell>
          <cell r="Y1285">
            <v>118442</v>
          </cell>
          <cell r="Z1285">
            <v>115</v>
          </cell>
          <cell r="AA1285">
            <v>118557</v>
          </cell>
          <cell r="AB1285">
            <v>2022</v>
          </cell>
          <cell r="AC1285">
            <v>120579</v>
          </cell>
          <cell r="AD1285">
            <v>10764013</v>
          </cell>
          <cell r="AE1285">
            <v>4958961</v>
          </cell>
          <cell r="AF1285">
            <v>15722974</v>
          </cell>
          <cell r="AG1285">
            <v>1606</v>
          </cell>
          <cell r="AH1285">
            <v>15724580</v>
          </cell>
          <cell r="AI1285">
            <v>73404</v>
          </cell>
          <cell r="AJ1285">
            <v>347</v>
          </cell>
          <cell r="AK1285">
            <v>73751</v>
          </cell>
          <cell r="AL1285">
            <v>7283</v>
          </cell>
          <cell r="AM1285">
            <v>81034</v>
          </cell>
        </row>
        <row r="1286">
          <cell r="I1286" t="str">
            <v>LBG</v>
          </cell>
          <cell r="J1286">
            <v>63780</v>
          </cell>
          <cell r="K1286">
            <v>0</v>
          </cell>
          <cell r="L1286">
            <v>63780</v>
          </cell>
          <cell r="M1286">
            <v>0</v>
          </cell>
          <cell r="N1286">
            <v>63780</v>
          </cell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>
            <v>51834</v>
          </cell>
          <cell r="Z1286">
            <v>0</v>
          </cell>
          <cell r="AA1286">
            <v>51834</v>
          </cell>
          <cell r="AB1286">
            <v>0</v>
          </cell>
          <cell r="AC1286">
            <v>51834</v>
          </cell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</row>
        <row r="1287">
          <cell r="I1287" t="str">
            <v>PUF</v>
          </cell>
          <cell r="J1287">
            <v>5161</v>
          </cell>
          <cell r="K1287">
            <v>130</v>
          </cell>
          <cell r="L1287">
            <v>5291</v>
          </cell>
          <cell r="M1287">
            <v>37231</v>
          </cell>
          <cell r="N1287">
            <v>42522</v>
          </cell>
          <cell r="O1287">
            <v>4247</v>
          </cell>
          <cell r="P1287">
            <v>362802</v>
          </cell>
          <cell r="Q1287">
            <v>367049</v>
          </cell>
          <cell r="R1287">
            <v>1004</v>
          </cell>
          <cell r="S1287">
            <v>368053</v>
          </cell>
          <cell r="T1287">
            <v>1266</v>
          </cell>
          <cell r="U1287">
            <v>283</v>
          </cell>
          <cell r="V1287">
            <v>1549</v>
          </cell>
          <cell r="W1287">
            <v>0</v>
          </cell>
          <cell r="X1287">
            <v>1549</v>
          </cell>
          <cell r="Y1287">
            <v>4726</v>
          </cell>
          <cell r="Z1287">
            <v>45</v>
          </cell>
          <cell r="AA1287">
            <v>4771</v>
          </cell>
          <cell r="AB1287">
            <v>38647</v>
          </cell>
          <cell r="AC1287">
            <v>43418</v>
          </cell>
          <cell r="AD1287">
            <v>1889</v>
          </cell>
          <cell r="AE1287">
            <v>241657</v>
          </cell>
          <cell r="AF1287">
            <v>243546</v>
          </cell>
          <cell r="AG1287">
            <v>284</v>
          </cell>
          <cell r="AH1287">
            <v>243830</v>
          </cell>
          <cell r="AI1287">
            <v>630</v>
          </cell>
          <cell r="AJ1287">
            <v>205</v>
          </cell>
          <cell r="AK1287">
            <v>835</v>
          </cell>
          <cell r="AL1287">
            <v>0</v>
          </cell>
          <cell r="AM1287">
            <v>835</v>
          </cell>
        </row>
        <row r="1288">
          <cell r="I1288" t="str">
            <v>PGX</v>
          </cell>
          <cell r="J1288">
            <v>44</v>
          </cell>
          <cell r="K1288">
            <v>0</v>
          </cell>
          <cell r="L1288">
            <v>44</v>
          </cell>
          <cell r="M1288">
            <v>13056</v>
          </cell>
          <cell r="N1288">
            <v>13100</v>
          </cell>
          <cell r="O1288">
            <v>15</v>
          </cell>
          <cell r="P1288">
            <v>131</v>
          </cell>
          <cell r="Q1288">
            <v>146</v>
          </cell>
          <cell r="R1288">
            <v>0</v>
          </cell>
          <cell r="S1288">
            <v>146</v>
          </cell>
          <cell r="T1288"/>
          <cell r="U1288"/>
          <cell r="V1288"/>
          <cell r="W1288"/>
          <cell r="X1288"/>
          <cell r="Y1288">
            <v>54</v>
          </cell>
          <cell r="Z1288">
            <v>0</v>
          </cell>
          <cell r="AA1288">
            <v>54</v>
          </cell>
          <cell r="AB1288">
            <v>15087</v>
          </cell>
          <cell r="AC1288">
            <v>15141</v>
          </cell>
          <cell r="AD1288">
            <v>43</v>
          </cell>
          <cell r="AE1288">
            <v>85</v>
          </cell>
          <cell r="AF1288">
            <v>128</v>
          </cell>
          <cell r="AG1288">
            <v>0</v>
          </cell>
          <cell r="AH1288">
            <v>128</v>
          </cell>
          <cell r="AI1288"/>
          <cell r="AJ1288"/>
          <cell r="AK1288"/>
          <cell r="AL1288"/>
          <cell r="AM1288"/>
        </row>
        <row r="1289">
          <cell r="I1289" t="str">
            <v>PGF</v>
          </cell>
          <cell r="J1289">
            <v>3373</v>
          </cell>
          <cell r="K1289"/>
          <cell r="L1289">
            <v>3373</v>
          </cell>
          <cell r="M1289">
            <v>61125</v>
          </cell>
          <cell r="N1289">
            <v>64498</v>
          </cell>
          <cell r="O1289">
            <v>163397</v>
          </cell>
          <cell r="P1289">
            <v>252260</v>
          </cell>
          <cell r="Q1289">
            <v>415657</v>
          </cell>
          <cell r="R1289">
            <v>247</v>
          </cell>
          <cell r="S1289">
            <v>415904</v>
          </cell>
          <cell r="T1289">
            <v>0</v>
          </cell>
          <cell r="U1289">
            <v>0</v>
          </cell>
          <cell r="V1289">
            <v>0</v>
          </cell>
          <cell r="W1289"/>
          <cell r="X1289">
            <v>0</v>
          </cell>
          <cell r="Y1289">
            <v>2851</v>
          </cell>
          <cell r="Z1289"/>
          <cell r="AA1289">
            <v>2851</v>
          </cell>
          <cell r="AB1289">
            <v>63830</v>
          </cell>
          <cell r="AC1289">
            <v>66681</v>
          </cell>
          <cell r="AD1289">
            <v>58629</v>
          </cell>
          <cell r="AE1289">
            <v>198096</v>
          </cell>
          <cell r="AF1289">
            <v>256725</v>
          </cell>
          <cell r="AG1289">
            <v>0</v>
          </cell>
          <cell r="AH1289">
            <v>256725</v>
          </cell>
          <cell r="AI1289">
            <v>1</v>
          </cell>
          <cell r="AJ1289">
            <v>0</v>
          </cell>
          <cell r="AK1289">
            <v>1</v>
          </cell>
          <cell r="AL1289"/>
          <cell r="AM1289">
            <v>1</v>
          </cell>
        </row>
        <row r="1290">
          <cell r="I1290" t="str">
            <v>XYP</v>
          </cell>
          <cell r="J1290"/>
          <cell r="K1290"/>
          <cell r="L1290">
            <v>0</v>
          </cell>
          <cell r="M1290">
            <v>0</v>
          </cell>
          <cell r="N1290">
            <v>0</v>
          </cell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>
            <v>0</v>
          </cell>
          <cell r="AB1290">
            <v>0</v>
          </cell>
          <cell r="AC1290">
            <v>0</v>
          </cell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</row>
        <row r="1291">
          <cell r="I1291" t="str">
            <v>PIS</v>
          </cell>
          <cell r="J1291">
            <v>1633</v>
          </cell>
          <cell r="K1291">
            <v>0</v>
          </cell>
          <cell r="L1291">
            <v>1633</v>
          </cell>
          <cell r="M1291">
            <v>23586</v>
          </cell>
          <cell r="N1291">
            <v>25219</v>
          </cell>
          <cell r="O1291">
            <v>75291</v>
          </cell>
          <cell r="P1291">
            <v>6147</v>
          </cell>
          <cell r="Q1291">
            <v>81438</v>
          </cell>
          <cell r="R1291">
            <v>7620</v>
          </cell>
          <cell r="S1291">
            <v>89058</v>
          </cell>
          <cell r="T1291"/>
          <cell r="U1291"/>
          <cell r="V1291"/>
          <cell r="W1291"/>
          <cell r="X1291"/>
          <cell r="Y1291">
            <v>1194</v>
          </cell>
          <cell r="Z1291">
            <v>0</v>
          </cell>
          <cell r="AA1291">
            <v>1194</v>
          </cell>
          <cell r="AB1291">
            <v>25337</v>
          </cell>
          <cell r="AC1291">
            <v>26531</v>
          </cell>
          <cell r="AD1291">
            <v>12939</v>
          </cell>
          <cell r="AE1291">
            <v>6593</v>
          </cell>
          <cell r="AF1291">
            <v>19532</v>
          </cell>
          <cell r="AG1291">
            <v>6630</v>
          </cell>
          <cell r="AH1291">
            <v>26162</v>
          </cell>
          <cell r="AI1291"/>
          <cell r="AJ1291"/>
          <cell r="AK1291"/>
          <cell r="AL1291"/>
          <cell r="AM1291"/>
        </row>
        <row r="1292">
          <cell r="I1292" t="str">
            <v>POX</v>
          </cell>
          <cell r="J1292">
            <v>171</v>
          </cell>
          <cell r="K1292"/>
          <cell r="L1292">
            <v>171</v>
          </cell>
          <cell r="M1292">
            <v>39055</v>
          </cell>
          <cell r="N1292">
            <v>39226</v>
          </cell>
          <cell r="O1292">
            <v>0</v>
          </cell>
          <cell r="P1292">
            <v>266</v>
          </cell>
          <cell r="Q1292">
            <v>266</v>
          </cell>
          <cell r="R1292"/>
          <cell r="S1292">
            <v>266</v>
          </cell>
          <cell r="T1292"/>
          <cell r="U1292"/>
          <cell r="V1292"/>
          <cell r="W1292"/>
          <cell r="X1292"/>
          <cell r="Y1292">
            <v>0</v>
          </cell>
          <cell r="Z1292"/>
          <cell r="AA1292">
            <v>0</v>
          </cell>
          <cell r="AB1292">
            <v>41920</v>
          </cell>
          <cell r="AC1292">
            <v>41920</v>
          </cell>
          <cell r="AD1292">
            <v>0</v>
          </cell>
          <cell r="AE1292">
            <v>0</v>
          </cell>
          <cell r="AF1292">
            <v>0</v>
          </cell>
          <cell r="AG1292"/>
          <cell r="AH1292">
            <v>0</v>
          </cell>
          <cell r="AI1292"/>
          <cell r="AJ1292"/>
          <cell r="AK1292"/>
          <cell r="AL1292"/>
          <cell r="AM1292"/>
        </row>
        <row r="1293">
          <cell r="I1293" t="str">
            <v>RPK</v>
          </cell>
          <cell r="J1293">
            <v>319</v>
          </cell>
          <cell r="K1293"/>
          <cell r="L1293">
            <v>319</v>
          </cell>
          <cell r="M1293">
            <v>28497</v>
          </cell>
          <cell r="N1293">
            <v>28816</v>
          </cell>
          <cell r="O1293">
            <v>0</v>
          </cell>
          <cell r="P1293">
            <v>0</v>
          </cell>
          <cell r="Q1293">
            <v>0</v>
          </cell>
          <cell r="R1293"/>
          <cell r="S1293">
            <v>0</v>
          </cell>
          <cell r="T1293"/>
          <cell r="U1293"/>
          <cell r="V1293"/>
          <cell r="W1293"/>
          <cell r="X1293"/>
          <cell r="Y1293">
            <v>262</v>
          </cell>
          <cell r="Z1293"/>
          <cell r="AA1293">
            <v>262</v>
          </cell>
          <cell r="AB1293">
            <v>26381</v>
          </cell>
          <cell r="AC1293">
            <v>26643</v>
          </cell>
          <cell r="AD1293">
            <v>0</v>
          </cell>
          <cell r="AE1293">
            <v>0</v>
          </cell>
          <cell r="AF1293">
            <v>0</v>
          </cell>
          <cell r="AG1293"/>
          <cell r="AH1293">
            <v>0</v>
          </cell>
          <cell r="AI1293"/>
          <cell r="AJ1293"/>
          <cell r="AK1293"/>
          <cell r="AL1293"/>
          <cell r="AM1293"/>
        </row>
        <row r="1294">
          <cell r="I1294" t="str">
            <v>UIP</v>
          </cell>
          <cell r="J1294">
            <v>1096</v>
          </cell>
          <cell r="K1294">
            <v>0</v>
          </cell>
          <cell r="L1294">
            <v>1096</v>
          </cell>
          <cell r="M1294">
            <v>12403</v>
          </cell>
          <cell r="N1294">
            <v>13499</v>
          </cell>
          <cell r="O1294">
            <v>6706</v>
          </cell>
          <cell r="P1294">
            <v>12058</v>
          </cell>
          <cell r="Q1294">
            <v>18764</v>
          </cell>
          <cell r="R1294">
            <v>0</v>
          </cell>
          <cell r="S1294">
            <v>18764</v>
          </cell>
          <cell r="T1294">
            <v>0</v>
          </cell>
          <cell r="U1294">
            <v>0</v>
          </cell>
          <cell r="V1294">
            <v>0</v>
          </cell>
          <cell r="W1294"/>
          <cell r="X1294">
            <v>0</v>
          </cell>
          <cell r="Y1294">
            <v>955</v>
          </cell>
          <cell r="Z1294">
            <v>0</v>
          </cell>
          <cell r="AA1294">
            <v>955</v>
          </cell>
          <cell r="AB1294">
            <v>12124</v>
          </cell>
          <cell r="AC1294">
            <v>13079</v>
          </cell>
          <cell r="AD1294">
            <v>94</v>
          </cell>
          <cell r="AE1294">
            <v>6669</v>
          </cell>
          <cell r="AF1294">
            <v>6763</v>
          </cell>
          <cell r="AG1294">
            <v>0</v>
          </cell>
          <cell r="AH1294">
            <v>6763</v>
          </cell>
          <cell r="AI1294">
            <v>0</v>
          </cell>
          <cell r="AJ1294">
            <v>0</v>
          </cell>
          <cell r="AK1294">
            <v>0</v>
          </cell>
          <cell r="AL1294"/>
          <cell r="AM1294">
            <v>0</v>
          </cell>
        </row>
        <row r="1295">
          <cell r="I1295" t="str">
            <v>RHE</v>
          </cell>
          <cell r="J1295">
            <v>319</v>
          </cell>
          <cell r="K1295">
            <v>0</v>
          </cell>
          <cell r="L1295">
            <v>319</v>
          </cell>
          <cell r="M1295">
            <v>28497</v>
          </cell>
          <cell r="N1295">
            <v>28816</v>
          </cell>
          <cell r="O1295">
            <v>0</v>
          </cell>
          <cell r="P1295">
            <v>0</v>
          </cell>
          <cell r="Q1295">
            <v>0</v>
          </cell>
          <cell r="R1295"/>
          <cell r="S1295">
            <v>0</v>
          </cell>
          <cell r="T1295"/>
          <cell r="U1295"/>
          <cell r="V1295"/>
          <cell r="W1295"/>
          <cell r="X1295"/>
          <cell r="Y1295">
            <v>262</v>
          </cell>
          <cell r="Z1295">
            <v>0</v>
          </cell>
          <cell r="AA1295">
            <v>262</v>
          </cell>
          <cell r="AB1295">
            <v>26381</v>
          </cell>
          <cell r="AC1295">
            <v>26643</v>
          </cell>
          <cell r="AD1295">
            <v>0</v>
          </cell>
          <cell r="AE1295">
            <v>0</v>
          </cell>
          <cell r="AF1295">
            <v>0</v>
          </cell>
          <cell r="AG1295"/>
          <cell r="AH1295">
            <v>0</v>
          </cell>
          <cell r="AI1295"/>
          <cell r="AJ1295"/>
          <cell r="AK1295"/>
          <cell r="AL1295"/>
          <cell r="AM1295"/>
        </row>
        <row r="1296">
          <cell r="I1296" t="str">
            <v>RNS</v>
          </cell>
          <cell r="J1296">
            <v>6771</v>
          </cell>
          <cell r="K1296">
            <v>1010</v>
          </cell>
          <cell r="L1296">
            <v>7781</v>
          </cell>
          <cell r="M1296">
            <v>11139</v>
          </cell>
          <cell r="N1296">
            <v>18920</v>
          </cell>
          <cell r="O1296">
            <v>156409</v>
          </cell>
          <cell r="P1296">
            <v>486822</v>
          </cell>
          <cell r="Q1296">
            <v>643231</v>
          </cell>
          <cell r="R1296">
            <v>0</v>
          </cell>
          <cell r="S1296">
            <v>643231</v>
          </cell>
          <cell r="T1296">
            <v>6854</v>
          </cell>
          <cell r="U1296">
            <v>2695</v>
          </cell>
          <cell r="V1296">
            <v>9549</v>
          </cell>
          <cell r="W1296">
            <v>0</v>
          </cell>
          <cell r="X1296">
            <v>9549</v>
          </cell>
          <cell r="Y1296">
            <v>4663</v>
          </cell>
          <cell r="Z1296">
            <v>1520</v>
          </cell>
          <cell r="AA1296">
            <v>6183</v>
          </cell>
          <cell r="AB1296">
            <v>37736</v>
          </cell>
          <cell r="AC1296">
            <v>43919</v>
          </cell>
          <cell r="AD1296">
            <v>38294</v>
          </cell>
          <cell r="AE1296">
            <v>355832</v>
          </cell>
          <cell r="AF1296">
            <v>394126</v>
          </cell>
          <cell r="AG1296">
            <v>438</v>
          </cell>
          <cell r="AH1296">
            <v>394564</v>
          </cell>
          <cell r="AI1296">
            <v>4568</v>
          </cell>
          <cell r="AJ1296">
            <v>7457</v>
          </cell>
          <cell r="AK1296">
            <v>12025</v>
          </cell>
          <cell r="AL1296">
            <v>0</v>
          </cell>
          <cell r="AM1296">
            <v>12025</v>
          </cell>
        </row>
        <row r="1297">
          <cell r="I1297" t="str">
            <v>RNE</v>
          </cell>
          <cell r="J1297">
            <v>323</v>
          </cell>
          <cell r="K1297">
            <v>0</v>
          </cell>
          <cell r="L1297">
            <v>323</v>
          </cell>
          <cell r="M1297">
            <v>21339</v>
          </cell>
          <cell r="N1297">
            <v>21662</v>
          </cell>
          <cell r="O1297">
            <v>59</v>
          </cell>
          <cell r="P1297">
            <v>208</v>
          </cell>
          <cell r="Q1297">
            <v>267</v>
          </cell>
          <cell r="R1297">
            <v>0</v>
          </cell>
          <cell r="S1297">
            <v>267</v>
          </cell>
          <cell r="T1297"/>
          <cell r="U1297"/>
          <cell r="V1297"/>
          <cell r="W1297"/>
          <cell r="X1297"/>
          <cell r="Y1297">
            <v>184</v>
          </cell>
          <cell r="Z1297">
            <v>0</v>
          </cell>
          <cell r="AA1297">
            <v>184</v>
          </cell>
          <cell r="AB1297">
            <v>21643</v>
          </cell>
          <cell r="AC1297">
            <v>21827</v>
          </cell>
          <cell r="AD1297">
            <v>46</v>
          </cell>
          <cell r="AE1297">
            <v>168</v>
          </cell>
          <cell r="AF1297">
            <v>214</v>
          </cell>
          <cell r="AG1297">
            <v>0</v>
          </cell>
          <cell r="AH1297">
            <v>214</v>
          </cell>
          <cell r="AI1297"/>
          <cell r="AJ1297"/>
          <cell r="AK1297"/>
          <cell r="AL1297"/>
          <cell r="AM1297"/>
        </row>
        <row r="1298">
          <cell r="I1298" t="str">
            <v>RCO</v>
          </cell>
          <cell r="J1298">
            <v>328</v>
          </cell>
          <cell r="K1298"/>
          <cell r="L1298">
            <v>328</v>
          </cell>
          <cell r="M1298">
            <v>11951</v>
          </cell>
          <cell r="N1298">
            <v>12279</v>
          </cell>
          <cell r="O1298">
            <v>26</v>
          </cell>
          <cell r="P1298">
            <v>609</v>
          </cell>
          <cell r="Q1298">
            <v>635</v>
          </cell>
          <cell r="R1298"/>
          <cell r="S1298">
            <v>635</v>
          </cell>
          <cell r="T1298"/>
          <cell r="U1298"/>
          <cell r="V1298"/>
          <cell r="W1298"/>
          <cell r="X1298"/>
          <cell r="Y1298">
            <v>6</v>
          </cell>
          <cell r="Z1298"/>
          <cell r="AA1298">
            <v>6</v>
          </cell>
          <cell r="AB1298">
            <v>11593</v>
          </cell>
          <cell r="AC1298">
            <v>11599</v>
          </cell>
          <cell r="AD1298">
            <v>2</v>
          </cell>
          <cell r="AE1298">
            <v>12</v>
          </cell>
          <cell r="AF1298">
            <v>14</v>
          </cell>
          <cell r="AG1298"/>
          <cell r="AH1298">
            <v>14</v>
          </cell>
          <cell r="AI1298"/>
          <cell r="AJ1298"/>
          <cell r="AK1298"/>
          <cell r="AL1298"/>
          <cell r="AM1298"/>
        </row>
        <row r="1299">
          <cell r="I1299" t="str">
            <v>RDZ</v>
          </cell>
          <cell r="J1299">
            <v>1400</v>
          </cell>
          <cell r="K1299">
            <v>0</v>
          </cell>
          <cell r="L1299">
            <v>1400</v>
          </cell>
          <cell r="M1299">
            <v>11138</v>
          </cell>
          <cell r="N1299">
            <v>12538</v>
          </cell>
          <cell r="O1299">
            <v>34844</v>
          </cell>
          <cell r="P1299">
            <v>35085</v>
          </cell>
          <cell r="Q1299">
            <v>69929</v>
          </cell>
          <cell r="R1299">
            <v>8</v>
          </cell>
          <cell r="S1299">
            <v>69937</v>
          </cell>
          <cell r="T1299"/>
          <cell r="U1299"/>
          <cell r="V1299"/>
          <cell r="W1299"/>
          <cell r="X1299"/>
          <cell r="Y1299">
            <v>898</v>
          </cell>
          <cell r="Z1299">
            <v>0</v>
          </cell>
          <cell r="AA1299">
            <v>898</v>
          </cell>
          <cell r="AB1299">
            <v>12621</v>
          </cell>
          <cell r="AC1299">
            <v>13519</v>
          </cell>
          <cell r="AD1299">
            <v>8678</v>
          </cell>
          <cell r="AE1299">
            <v>21679</v>
          </cell>
          <cell r="AF1299">
            <v>30357</v>
          </cell>
          <cell r="AG1299">
            <v>0</v>
          </cell>
          <cell r="AH1299">
            <v>30357</v>
          </cell>
          <cell r="AI1299"/>
          <cell r="AJ1299"/>
          <cell r="AK1299"/>
          <cell r="AL1299"/>
          <cell r="AM1299"/>
        </row>
        <row r="1300">
          <cell r="I1300" t="str">
            <v>URO</v>
          </cell>
          <cell r="J1300">
            <v>4073</v>
          </cell>
          <cell r="K1300">
            <v>0</v>
          </cell>
          <cell r="L1300">
            <v>4073</v>
          </cell>
          <cell r="M1300">
            <v>28224</v>
          </cell>
          <cell r="N1300">
            <v>32297</v>
          </cell>
          <cell r="O1300">
            <v>558</v>
          </cell>
          <cell r="P1300">
            <v>1341</v>
          </cell>
          <cell r="Q1300">
            <v>1899</v>
          </cell>
          <cell r="R1300">
            <v>665</v>
          </cell>
          <cell r="S1300">
            <v>2564</v>
          </cell>
          <cell r="T1300"/>
          <cell r="U1300"/>
          <cell r="V1300">
            <v>0</v>
          </cell>
          <cell r="W1300">
            <v>0</v>
          </cell>
          <cell r="X1300">
            <v>0</v>
          </cell>
          <cell r="Y1300">
            <v>619</v>
          </cell>
          <cell r="Z1300">
            <v>0</v>
          </cell>
          <cell r="AA1300">
            <v>619</v>
          </cell>
          <cell r="AB1300">
            <v>31439</v>
          </cell>
          <cell r="AC1300">
            <v>32058</v>
          </cell>
          <cell r="AD1300">
            <v>373</v>
          </cell>
          <cell r="AE1300">
            <v>743</v>
          </cell>
          <cell r="AF1300">
            <v>1116</v>
          </cell>
          <cell r="AG1300">
            <v>0</v>
          </cell>
          <cell r="AH1300">
            <v>1116</v>
          </cell>
          <cell r="AI1300"/>
          <cell r="AJ1300"/>
          <cell r="AK1300">
            <v>0</v>
          </cell>
          <cell r="AL1300">
            <v>0</v>
          </cell>
          <cell r="AM1300">
            <v>0</v>
          </cell>
        </row>
        <row r="1301">
          <cell r="I1301" t="str">
            <v>RYN</v>
          </cell>
          <cell r="J1301"/>
          <cell r="K1301"/>
          <cell r="L1301">
            <v>0</v>
          </cell>
          <cell r="M1301">
            <v>20789</v>
          </cell>
          <cell r="N1301">
            <v>20789</v>
          </cell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>
            <v>0</v>
          </cell>
          <cell r="AB1301">
            <v>19574</v>
          </cell>
          <cell r="AC1301">
            <v>19574</v>
          </cell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</row>
        <row r="1302">
          <cell r="I1302" t="str">
            <v>SBK</v>
          </cell>
          <cell r="J1302">
            <v>749</v>
          </cell>
          <cell r="K1302">
            <v>0</v>
          </cell>
          <cell r="L1302">
            <v>749</v>
          </cell>
          <cell r="M1302">
            <v>13720</v>
          </cell>
          <cell r="N1302">
            <v>14469</v>
          </cell>
          <cell r="O1302">
            <v>1732</v>
          </cell>
          <cell r="P1302">
            <v>4505</v>
          </cell>
          <cell r="Q1302">
            <v>6237</v>
          </cell>
          <cell r="R1302">
            <v>0</v>
          </cell>
          <cell r="S1302">
            <v>6237</v>
          </cell>
          <cell r="T1302"/>
          <cell r="U1302"/>
          <cell r="V1302"/>
          <cell r="W1302"/>
          <cell r="X1302"/>
          <cell r="Y1302">
            <v>541</v>
          </cell>
          <cell r="Z1302">
            <v>0</v>
          </cell>
          <cell r="AA1302">
            <v>541</v>
          </cell>
          <cell r="AB1302">
            <v>14916</v>
          </cell>
          <cell r="AC1302">
            <v>15457</v>
          </cell>
          <cell r="AD1302">
            <v>1150</v>
          </cell>
          <cell r="AE1302">
            <v>3641</v>
          </cell>
          <cell r="AF1302">
            <v>4791</v>
          </cell>
          <cell r="AG1302">
            <v>0</v>
          </cell>
          <cell r="AH1302">
            <v>4791</v>
          </cell>
          <cell r="AI1302"/>
          <cell r="AJ1302"/>
          <cell r="AK1302"/>
          <cell r="AL1302"/>
          <cell r="AM1302"/>
        </row>
        <row r="1303">
          <cell r="I1303" t="str">
            <v>SCP</v>
          </cell>
          <cell r="J1303"/>
          <cell r="K1303"/>
          <cell r="L1303">
            <v>0</v>
          </cell>
          <cell r="M1303">
            <v>10054</v>
          </cell>
          <cell r="N1303">
            <v>10054</v>
          </cell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>
            <v>0</v>
          </cell>
          <cell r="AB1303">
            <v>8142</v>
          </cell>
          <cell r="AC1303">
            <v>8142</v>
          </cell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</row>
        <row r="1304">
          <cell r="I1304" t="str">
            <v>XZB</v>
          </cell>
          <cell r="J1304"/>
          <cell r="K1304"/>
          <cell r="L1304">
            <v>0</v>
          </cell>
          <cell r="M1304">
            <v>62142</v>
          </cell>
          <cell r="N1304">
            <v>62142</v>
          </cell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>
            <v>0</v>
          </cell>
          <cell r="AB1304">
            <v>79528</v>
          </cell>
          <cell r="AC1304">
            <v>79528</v>
          </cell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</row>
        <row r="1305">
          <cell r="I1305" t="str">
            <v>EBU</v>
          </cell>
          <cell r="J1305">
            <v>537</v>
          </cell>
          <cell r="K1305">
            <v>0</v>
          </cell>
          <cell r="L1305">
            <v>537</v>
          </cell>
          <cell r="M1305">
            <v>17410</v>
          </cell>
          <cell r="N1305">
            <v>17947</v>
          </cell>
          <cell r="O1305">
            <v>360</v>
          </cell>
          <cell r="P1305">
            <v>2945</v>
          </cell>
          <cell r="Q1305">
            <v>3305</v>
          </cell>
          <cell r="R1305">
            <v>0</v>
          </cell>
          <cell r="S1305">
            <v>3305</v>
          </cell>
          <cell r="T1305"/>
          <cell r="U1305"/>
          <cell r="V1305"/>
          <cell r="W1305"/>
          <cell r="X1305"/>
          <cell r="Y1305">
            <v>596</v>
          </cell>
          <cell r="Z1305">
            <v>0</v>
          </cell>
          <cell r="AA1305">
            <v>596</v>
          </cell>
          <cell r="AB1305">
            <v>23848</v>
          </cell>
          <cell r="AC1305">
            <v>24444</v>
          </cell>
          <cell r="AD1305">
            <v>27</v>
          </cell>
          <cell r="AE1305">
            <v>3556</v>
          </cell>
          <cell r="AF1305">
            <v>3583</v>
          </cell>
          <cell r="AG1305">
            <v>0</v>
          </cell>
          <cell r="AH1305">
            <v>3583</v>
          </cell>
          <cell r="AI1305"/>
          <cell r="AJ1305"/>
          <cell r="AK1305"/>
          <cell r="AL1305"/>
          <cell r="AM1305"/>
        </row>
        <row r="1306">
          <cell r="I1306" t="str">
            <v>SNR</v>
          </cell>
          <cell r="J1306">
            <v>442</v>
          </cell>
          <cell r="K1306">
            <v>812</v>
          </cell>
          <cell r="L1306">
            <v>1254</v>
          </cell>
          <cell r="M1306"/>
          <cell r="N1306">
            <v>1254</v>
          </cell>
          <cell r="O1306">
            <v>41</v>
          </cell>
          <cell r="P1306">
            <v>5077</v>
          </cell>
          <cell r="Q1306">
            <v>5118</v>
          </cell>
          <cell r="R1306">
            <v>1741</v>
          </cell>
          <cell r="S1306">
            <v>6859</v>
          </cell>
          <cell r="T1306">
            <v>10702</v>
          </cell>
          <cell r="U1306">
            <v>7671</v>
          </cell>
          <cell r="V1306">
            <v>18373</v>
          </cell>
          <cell r="W1306">
            <v>0</v>
          </cell>
          <cell r="X1306">
            <v>18373</v>
          </cell>
          <cell r="Y1306">
            <v>321</v>
          </cell>
          <cell r="Z1306">
            <v>684</v>
          </cell>
          <cell r="AA1306">
            <v>1005</v>
          </cell>
          <cell r="AB1306"/>
          <cell r="AC1306">
            <v>1005</v>
          </cell>
          <cell r="AD1306">
            <v>0</v>
          </cell>
          <cell r="AE1306">
            <v>3464</v>
          </cell>
          <cell r="AF1306">
            <v>3464</v>
          </cell>
          <cell r="AG1306">
            <v>0</v>
          </cell>
          <cell r="AH1306">
            <v>3464</v>
          </cell>
          <cell r="AI1306">
            <v>8456</v>
          </cell>
          <cell r="AJ1306">
            <v>9948</v>
          </cell>
          <cell r="AK1306">
            <v>18404</v>
          </cell>
          <cell r="AL1306">
            <v>0</v>
          </cell>
          <cell r="AM1306">
            <v>18404</v>
          </cell>
        </row>
        <row r="1307">
          <cell r="I1307" t="str">
            <v>LTT</v>
          </cell>
          <cell r="J1307">
            <v>4942</v>
          </cell>
          <cell r="K1307">
            <v>0</v>
          </cell>
          <cell r="L1307">
            <v>4942</v>
          </cell>
          <cell r="M1307">
            <v>5990</v>
          </cell>
          <cell r="N1307">
            <v>10932</v>
          </cell>
          <cell r="O1307">
            <v>4139</v>
          </cell>
          <cell r="P1307">
            <v>5560</v>
          </cell>
          <cell r="Q1307">
            <v>9699</v>
          </cell>
          <cell r="R1307"/>
          <cell r="S1307">
            <v>9699</v>
          </cell>
          <cell r="T1307"/>
          <cell r="U1307"/>
          <cell r="V1307"/>
          <cell r="W1307"/>
          <cell r="X1307"/>
          <cell r="Y1307">
            <v>2610</v>
          </cell>
          <cell r="Z1307">
            <v>0</v>
          </cell>
          <cell r="AA1307">
            <v>2610</v>
          </cell>
          <cell r="AB1307">
            <v>5490</v>
          </cell>
          <cell r="AC1307">
            <v>8100</v>
          </cell>
          <cell r="AD1307">
            <v>2982</v>
          </cell>
          <cell r="AE1307">
            <v>2052</v>
          </cell>
          <cell r="AF1307">
            <v>5034</v>
          </cell>
          <cell r="AG1307"/>
          <cell r="AH1307">
            <v>5034</v>
          </cell>
          <cell r="AI1307"/>
          <cell r="AJ1307"/>
          <cell r="AK1307"/>
          <cell r="AL1307"/>
          <cell r="AM1307"/>
        </row>
        <row r="1308">
          <cell r="I1308" t="str">
            <v>SYT</v>
          </cell>
          <cell r="J1308">
            <v>19</v>
          </cell>
          <cell r="K1308">
            <v>0</v>
          </cell>
          <cell r="L1308">
            <v>19</v>
          </cell>
          <cell r="M1308">
            <v>24173</v>
          </cell>
          <cell r="N1308">
            <v>24192</v>
          </cell>
          <cell r="O1308">
            <v>20</v>
          </cell>
          <cell r="P1308">
            <v>125</v>
          </cell>
          <cell r="Q1308">
            <v>145</v>
          </cell>
          <cell r="R1308"/>
          <cell r="S1308">
            <v>145</v>
          </cell>
          <cell r="T1308"/>
          <cell r="U1308"/>
          <cell r="V1308"/>
          <cell r="W1308"/>
          <cell r="X1308"/>
          <cell r="Y1308">
            <v>10</v>
          </cell>
          <cell r="Z1308">
            <v>0</v>
          </cell>
          <cell r="AA1308">
            <v>10</v>
          </cell>
          <cell r="AB1308">
            <v>27580</v>
          </cell>
          <cell r="AC1308">
            <v>27590</v>
          </cell>
          <cell r="AD1308">
            <v>19</v>
          </cell>
          <cell r="AE1308">
            <v>159</v>
          </cell>
          <cell r="AF1308">
            <v>178</v>
          </cell>
          <cell r="AG1308"/>
          <cell r="AH1308">
            <v>178</v>
          </cell>
          <cell r="AI1308"/>
          <cell r="AJ1308"/>
          <cell r="AK1308"/>
          <cell r="AL1308"/>
          <cell r="AM1308"/>
        </row>
        <row r="1309">
          <cell r="I1309" t="str">
            <v>XSU</v>
          </cell>
          <cell r="J1309"/>
          <cell r="K1309"/>
          <cell r="L1309"/>
          <cell r="M1309">
            <v>0</v>
          </cell>
          <cell r="N1309">
            <v>0</v>
          </cell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>
            <v>0</v>
          </cell>
          <cell r="AC1309">
            <v>0</v>
          </cell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</row>
        <row r="1310">
          <cell r="I1310" t="str">
            <v>SXB</v>
          </cell>
          <cell r="J1310">
            <v>10425</v>
          </cell>
          <cell r="K1310">
            <v>7</v>
          </cell>
          <cell r="L1310">
            <v>10432</v>
          </cell>
          <cell r="M1310">
            <v>19473</v>
          </cell>
          <cell r="N1310">
            <v>29905</v>
          </cell>
          <cell r="O1310">
            <v>279973</v>
          </cell>
          <cell r="P1310">
            <v>645982</v>
          </cell>
          <cell r="Q1310">
            <v>925955</v>
          </cell>
          <cell r="R1310">
            <v>4473</v>
          </cell>
          <cell r="S1310">
            <v>930428</v>
          </cell>
          <cell r="T1310">
            <v>84</v>
          </cell>
          <cell r="U1310">
            <v>0</v>
          </cell>
          <cell r="V1310">
            <v>84</v>
          </cell>
          <cell r="W1310">
            <v>0</v>
          </cell>
          <cell r="X1310">
            <v>84</v>
          </cell>
          <cell r="Y1310">
            <v>7942</v>
          </cell>
          <cell r="Z1310">
            <v>8</v>
          </cell>
          <cell r="AA1310">
            <v>7950</v>
          </cell>
          <cell r="AB1310">
            <v>22154</v>
          </cell>
          <cell r="AC1310">
            <v>30104</v>
          </cell>
          <cell r="AD1310">
            <v>125602</v>
          </cell>
          <cell r="AE1310">
            <v>502790</v>
          </cell>
          <cell r="AF1310">
            <v>628392</v>
          </cell>
          <cell r="AG1310">
            <v>2780</v>
          </cell>
          <cell r="AH1310">
            <v>631172</v>
          </cell>
          <cell r="AI1310">
            <v>73</v>
          </cell>
          <cell r="AJ1310">
            <v>0</v>
          </cell>
          <cell r="AK1310">
            <v>73</v>
          </cell>
          <cell r="AL1310">
            <v>0</v>
          </cell>
          <cell r="AM1310">
            <v>73</v>
          </cell>
        </row>
        <row r="1311">
          <cell r="I1311" t="str">
            <v>TLN</v>
          </cell>
          <cell r="J1311">
            <v>9204</v>
          </cell>
          <cell r="K1311">
            <v>0</v>
          </cell>
          <cell r="L1311">
            <v>9204</v>
          </cell>
          <cell r="M1311">
            <v>0</v>
          </cell>
          <cell r="N1311">
            <v>9204</v>
          </cell>
          <cell r="O1311">
            <v>62445</v>
          </cell>
          <cell r="P1311">
            <v>365210</v>
          </cell>
          <cell r="Q1311">
            <v>427655</v>
          </cell>
          <cell r="R1311">
            <v>86</v>
          </cell>
          <cell r="S1311">
            <v>427741</v>
          </cell>
          <cell r="T1311"/>
          <cell r="U1311"/>
          <cell r="V1311"/>
          <cell r="W1311"/>
          <cell r="X1311"/>
          <cell r="Y1311">
            <v>8980</v>
          </cell>
          <cell r="Z1311">
            <v>2</v>
          </cell>
          <cell r="AA1311">
            <v>8982</v>
          </cell>
          <cell r="AB1311">
            <v>0</v>
          </cell>
          <cell r="AC1311">
            <v>8982</v>
          </cell>
          <cell r="AD1311">
            <v>29611</v>
          </cell>
          <cell r="AE1311">
            <v>316057</v>
          </cell>
          <cell r="AF1311">
            <v>345668</v>
          </cell>
          <cell r="AG1311">
            <v>91</v>
          </cell>
          <cell r="AH1311">
            <v>345759</v>
          </cell>
          <cell r="AI1311"/>
          <cell r="AJ1311"/>
          <cell r="AK1311"/>
          <cell r="AL1311"/>
          <cell r="AM1311"/>
        </row>
        <row r="1312">
          <cell r="I1312" t="str">
            <v>TLS</v>
          </cell>
          <cell r="J1312">
            <v>60498</v>
          </cell>
          <cell r="K1312">
            <v>3818</v>
          </cell>
          <cell r="L1312">
            <v>64316</v>
          </cell>
          <cell r="M1312">
            <v>7597</v>
          </cell>
          <cell r="N1312">
            <v>71913</v>
          </cell>
          <cell r="O1312">
            <v>3417698</v>
          </cell>
          <cell r="P1312">
            <v>3612466</v>
          </cell>
          <cell r="Q1312">
            <v>7030164</v>
          </cell>
          <cell r="R1312">
            <v>9314</v>
          </cell>
          <cell r="S1312">
            <v>7039478</v>
          </cell>
          <cell r="T1312">
            <v>26589</v>
          </cell>
          <cell r="U1312">
            <v>17656</v>
          </cell>
          <cell r="V1312">
            <v>44245</v>
          </cell>
          <cell r="W1312">
            <v>1464</v>
          </cell>
          <cell r="X1312">
            <v>45709</v>
          </cell>
          <cell r="Y1312">
            <v>36958</v>
          </cell>
          <cell r="Z1312">
            <v>4425</v>
          </cell>
          <cell r="AA1312">
            <v>41383</v>
          </cell>
          <cell r="AB1312">
            <v>8816</v>
          </cell>
          <cell r="AC1312">
            <v>50199</v>
          </cell>
          <cell r="AD1312">
            <v>1345357</v>
          </cell>
          <cell r="AE1312">
            <v>2471209</v>
          </cell>
          <cell r="AF1312">
            <v>3816566</v>
          </cell>
          <cell r="AG1312">
            <v>6561</v>
          </cell>
          <cell r="AH1312">
            <v>3823127</v>
          </cell>
          <cell r="AI1312">
            <v>28833</v>
          </cell>
          <cell r="AJ1312">
            <v>17055</v>
          </cell>
          <cell r="AK1312">
            <v>45889</v>
          </cell>
          <cell r="AL1312">
            <v>1585</v>
          </cell>
          <cell r="AM1312">
            <v>47474</v>
          </cell>
        </row>
        <row r="1313">
          <cell r="I1313" t="str">
            <v>TUF</v>
          </cell>
          <cell r="J1313">
            <v>2036</v>
          </cell>
          <cell r="K1313">
            <v>0</v>
          </cell>
          <cell r="L1313">
            <v>2036</v>
          </cell>
          <cell r="M1313">
            <v>16359</v>
          </cell>
          <cell r="N1313">
            <v>18395</v>
          </cell>
          <cell r="O1313">
            <v>135602</v>
          </cell>
          <cell r="P1313">
            <v>42518</v>
          </cell>
          <cell r="Q1313">
            <v>178120</v>
          </cell>
          <cell r="R1313">
            <v>31</v>
          </cell>
          <cell r="S1313">
            <v>178151</v>
          </cell>
          <cell r="T1313"/>
          <cell r="U1313"/>
          <cell r="V1313"/>
          <cell r="W1313"/>
          <cell r="X1313"/>
          <cell r="Y1313">
            <v>1253</v>
          </cell>
          <cell r="Z1313">
            <v>0</v>
          </cell>
          <cell r="AA1313">
            <v>1253</v>
          </cell>
          <cell r="AB1313">
            <v>9567</v>
          </cell>
          <cell r="AC1313">
            <v>10820</v>
          </cell>
          <cell r="AD1313">
            <v>42358</v>
          </cell>
          <cell r="AE1313">
            <v>21523</v>
          </cell>
          <cell r="AF1313">
            <v>63881</v>
          </cell>
          <cell r="AG1313">
            <v>22</v>
          </cell>
          <cell r="AH1313">
            <v>63903</v>
          </cell>
          <cell r="AI1313"/>
          <cell r="AJ1313"/>
          <cell r="AK1313"/>
          <cell r="AL1313"/>
          <cell r="AM1313"/>
        </row>
        <row r="1314">
          <cell r="I1314" t="str">
            <v>TNF</v>
          </cell>
          <cell r="J1314"/>
          <cell r="K1314"/>
          <cell r="L1314">
            <v>0</v>
          </cell>
          <cell r="M1314">
            <v>99317</v>
          </cell>
          <cell r="N1314">
            <v>99317</v>
          </cell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>
            <v>0</v>
          </cell>
          <cell r="AB1314">
            <v>131651</v>
          </cell>
          <cell r="AC1314">
            <v>131651</v>
          </cell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</row>
        <row r="1315">
          <cell r="I1315" t="str">
            <v>VAF</v>
          </cell>
          <cell r="J1315">
            <v>571</v>
          </cell>
          <cell r="K1315">
            <v>0</v>
          </cell>
          <cell r="L1315">
            <v>571</v>
          </cell>
          <cell r="M1315">
            <v>27765</v>
          </cell>
          <cell r="N1315">
            <v>28336</v>
          </cell>
          <cell r="O1315">
            <v>3276</v>
          </cell>
          <cell r="P1315">
            <v>533</v>
          </cell>
          <cell r="Q1315">
            <v>3809</v>
          </cell>
          <cell r="R1315">
            <v>33</v>
          </cell>
          <cell r="S1315">
            <v>3842</v>
          </cell>
          <cell r="T1315"/>
          <cell r="U1315"/>
          <cell r="V1315"/>
          <cell r="W1315"/>
          <cell r="X1315"/>
          <cell r="Y1315">
            <v>556</v>
          </cell>
          <cell r="Z1315">
            <v>0</v>
          </cell>
          <cell r="AA1315">
            <v>556</v>
          </cell>
          <cell r="AB1315">
            <v>31415</v>
          </cell>
          <cell r="AC1315">
            <v>31971</v>
          </cell>
          <cell r="AD1315">
            <v>1309</v>
          </cell>
          <cell r="AE1315">
            <v>1344</v>
          </cell>
          <cell r="AF1315">
            <v>2653</v>
          </cell>
          <cell r="AG1315">
            <v>15</v>
          </cell>
          <cell r="AH1315">
            <v>2668</v>
          </cell>
          <cell r="AI1315"/>
          <cell r="AJ1315"/>
          <cell r="AK1315"/>
          <cell r="AL1315"/>
          <cell r="AM1315"/>
        </row>
        <row r="1316">
          <cell r="I1316" t="str">
            <v>XVS</v>
          </cell>
          <cell r="J1316">
            <v>175</v>
          </cell>
          <cell r="K1316">
            <v>22</v>
          </cell>
          <cell r="L1316">
            <v>197</v>
          </cell>
          <cell r="M1316">
            <v>17347</v>
          </cell>
          <cell r="N1316">
            <v>17544</v>
          </cell>
          <cell r="O1316">
            <v>0</v>
          </cell>
          <cell r="P1316">
            <v>2180</v>
          </cell>
          <cell r="Q1316">
            <v>2180</v>
          </cell>
          <cell r="R1316"/>
          <cell r="S1316">
            <v>2180</v>
          </cell>
          <cell r="T1316"/>
          <cell r="U1316"/>
          <cell r="V1316">
            <v>4</v>
          </cell>
          <cell r="W1316">
            <v>0</v>
          </cell>
          <cell r="X1316">
            <v>4</v>
          </cell>
          <cell r="Y1316">
            <v>162</v>
          </cell>
          <cell r="Z1316">
            <v>20</v>
          </cell>
          <cell r="AA1316">
            <v>182</v>
          </cell>
          <cell r="AB1316">
            <v>18091</v>
          </cell>
          <cell r="AC1316">
            <v>18273</v>
          </cell>
          <cell r="AD1316">
            <v>0</v>
          </cell>
          <cell r="AE1316">
            <v>2066</v>
          </cell>
          <cell r="AF1316">
            <v>2066</v>
          </cell>
          <cell r="AG1316"/>
          <cell r="AH1316">
            <v>2066</v>
          </cell>
          <cell r="AI1316"/>
          <cell r="AJ1316"/>
          <cell r="AK1316">
            <v>5</v>
          </cell>
          <cell r="AL1316">
            <v>0</v>
          </cell>
          <cell r="AM1316">
            <v>5</v>
          </cell>
        </row>
        <row r="1317">
          <cell r="I1317" t="str">
            <v>VNE</v>
          </cell>
          <cell r="J1317">
            <v>0</v>
          </cell>
          <cell r="K1317">
            <v>0</v>
          </cell>
          <cell r="L1317">
            <v>0</v>
          </cell>
          <cell r="M1317">
            <v>35111</v>
          </cell>
          <cell r="N1317">
            <v>35111</v>
          </cell>
          <cell r="O1317">
            <v>274</v>
          </cell>
          <cell r="P1317">
            <v>558</v>
          </cell>
          <cell r="Q1317">
            <v>832</v>
          </cell>
          <cell r="R1317"/>
          <cell r="S1317">
            <v>832</v>
          </cell>
          <cell r="T1317"/>
          <cell r="U1317"/>
          <cell r="V1317"/>
          <cell r="W1317"/>
          <cell r="X1317"/>
          <cell r="Y1317">
            <v>0</v>
          </cell>
          <cell r="Z1317">
            <v>0</v>
          </cell>
          <cell r="AA1317">
            <v>0</v>
          </cell>
          <cell r="AB1317">
            <v>33627</v>
          </cell>
          <cell r="AC1317">
            <v>33627</v>
          </cell>
          <cell r="AD1317">
            <v>0</v>
          </cell>
          <cell r="AE1317">
            <v>1218</v>
          </cell>
          <cell r="AF1317">
            <v>1218</v>
          </cell>
          <cell r="AG1317">
            <v>0</v>
          </cell>
          <cell r="AH1317">
            <v>1218</v>
          </cell>
          <cell r="AI1317"/>
          <cell r="AJ1317"/>
          <cell r="AK1317"/>
          <cell r="AL1317"/>
          <cell r="AM1317"/>
        </row>
        <row r="1318">
          <cell r="I1318" t="str">
            <v>XCR</v>
          </cell>
          <cell r="J1318">
            <v>1199</v>
          </cell>
          <cell r="K1318">
            <v>906</v>
          </cell>
          <cell r="L1318">
            <v>2105</v>
          </cell>
          <cell r="M1318">
            <v>6622</v>
          </cell>
          <cell r="N1318">
            <v>8727</v>
          </cell>
          <cell r="O1318">
            <v>58896</v>
          </cell>
          <cell r="P1318">
            <v>3040</v>
          </cell>
          <cell r="Q1318">
            <v>61936</v>
          </cell>
          <cell r="R1318">
            <v>71</v>
          </cell>
          <cell r="S1318">
            <v>62007</v>
          </cell>
          <cell r="T1318">
            <v>15514</v>
          </cell>
          <cell r="U1318">
            <v>1084</v>
          </cell>
          <cell r="V1318">
            <v>16598</v>
          </cell>
          <cell r="W1318">
            <v>1347</v>
          </cell>
          <cell r="X1318">
            <v>17945</v>
          </cell>
          <cell r="Y1318">
            <v>752</v>
          </cell>
          <cell r="Z1318">
            <v>1275</v>
          </cell>
          <cell r="AA1318">
            <v>2027</v>
          </cell>
          <cell r="AB1318">
            <v>5423</v>
          </cell>
          <cell r="AC1318">
            <v>7450</v>
          </cell>
          <cell r="AD1318">
            <v>41528</v>
          </cell>
          <cell r="AE1318">
            <v>2960</v>
          </cell>
          <cell r="AF1318">
            <v>44488</v>
          </cell>
          <cell r="AG1318">
            <v>79</v>
          </cell>
          <cell r="AH1318">
            <v>44567</v>
          </cell>
          <cell r="AI1318">
            <v>26207</v>
          </cell>
          <cell r="AJ1318">
            <v>1547</v>
          </cell>
          <cell r="AK1318">
            <v>27754</v>
          </cell>
          <cell r="AL1318">
            <v>2152</v>
          </cell>
          <cell r="AM1318">
            <v>29906</v>
          </cell>
        </row>
        <row r="1319">
          <cell r="I1319" t="str">
            <v>VHY</v>
          </cell>
          <cell r="J1319">
            <v>26</v>
          </cell>
          <cell r="K1319">
            <v>0</v>
          </cell>
          <cell r="L1319">
            <v>26</v>
          </cell>
          <cell r="M1319">
            <v>0</v>
          </cell>
          <cell r="N1319">
            <v>26</v>
          </cell>
          <cell r="O1319">
            <v>0</v>
          </cell>
          <cell r="P1319">
            <v>85</v>
          </cell>
          <cell r="Q1319">
            <v>85</v>
          </cell>
          <cell r="R1319"/>
          <cell r="S1319">
            <v>85</v>
          </cell>
          <cell r="T1319"/>
          <cell r="U1319"/>
          <cell r="V1319"/>
          <cell r="W1319"/>
          <cell r="X1319"/>
          <cell r="Y1319">
            <v>113</v>
          </cell>
          <cell r="Z1319">
            <v>0</v>
          </cell>
          <cell r="AA1319">
            <v>113</v>
          </cell>
          <cell r="AB1319">
            <v>7067</v>
          </cell>
          <cell r="AC1319">
            <v>7180</v>
          </cell>
          <cell r="AD1319">
            <v>77</v>
          </cell>
          <cell r="AE1319">
            <v>167</v>
          </cell>
          <cell r="AF1319">
            <v>244</v>
          </cell>
          <cell r="AG1319"/>
          <cell r="AH1319">
            <v>244</v>
          </cell>
          <cell r="AI1319"/>
          <cell r="AJ1319"/>
          <cell r="AK1319"/>
          <cell r="AL1319"/>
          <cell r="AM1319"/>
        </row>
        <row r="1320">
          <cell r="I1320" t="str">
            <v>EPL</v>
          </cell>
          <cell r="J1320">
            <v>69</v>
          </cell>
          <cell r="K1320">
            <v>0</v>
          </cell>
          <cell r="L1320">
            <v>69</v>
          </cell>
          <cell r="M1320">
            <v>6509</v>
          </cell>
          <cell r="N1320">
            <v>6578</v>
          </cell>
          <cell r="O1320">
            <v>44</v>
          </cell>
          <cell r="P1320">
            <v>65</v>
          </cell>
          <cell r="Q1320">
            <v>109</v>
          </cell>
          <cell r="R1320">
            <v>0</v>
          </cell>
          <cell r="S1320">
            <v>109</v>
          </cell>
          <cell r="T1320"/>
          <cell r="U1320"/>
          <cell r="V1320"/>
          <cell r="W1320"/>
          <cell r="X1320"/>
          <cell r="Y1320">
            <v>64</v>
          </cell>
          <cell r="Z1320">
            <v>0</v>
          </cell>
          <cell r="AA1320">
            <v>64</v>
          </cell>
          <cell r="AB1320">
            <v>6388</v>
          </cell>
          <cell r="AC1320">
            <v>6452</v>
          </cell>
          <cell r="AD1320">
            <v>63</v>
          </cell>
          <cell r="AE1320">
            <v>96</v>
          </cell>
          <cell r="AF1320">
            <v>159</v>
          </cell>
          <cell r="AG1320">
            <v>0</v>
          </cell>
          <cell r="AH1320">
            <v>159</v>
          </cell>
          <cell r="AI1320"/>
          <cell r="AJ1320"/>
          <cell r="AK1320"/>
          <cell r="AL1320"/>
          <cell r="AM1320"/>
        </row>
        <row r="1321">
          <cell r="I1321" t="str">
            <v>BUS</v>
          </cell>
          <cell r="J1321">
            <v>5752</v>
          </cell>
          <cell r="K1321">
            <v>0</v>
          </cell>
          <cell r="L1321">
            <v>5752</v>
          </cell>
          <cell r="M1321"/>
          <cell r="N1321">
            <v>5752</v>
          </cell>
          <cell r="O1321">
            <v>608670</v>
          </cell>
          <cell r="P1321">
            <v>8217</v>
          </cell>
          <cell r="Q1321">
            <v>616887</v>
          </cell>
          <cell r="R1321">
            <v>0</v>
          </cell>
          <cell r="S1321">
            <v>616887</v>
          </cell>
          <cell r="T1321"/>
          <cell r="U1321"/>
          <cell r="V1321"/>
          <cell r="W1321"/>
          <cell r="X1321"/>
          <cell r="Y1321">
            <v>5098</v>
          </cell>
          <cell r="Z1321">
            <v>0</v>
          </cell>
          <cell r="AA1321">
            <v>5098</v>
          </cell>
          <cell r="AB1321"/>
          <cell r="AC1321">
            <v>5098</v>
          </cell>
          <cell r="AD1321">
            <v>508138</v>
          </cell>
          <cell r="AE1321">
            <v>7035</v>
          </cell>
          <cell r="AF1321">
            <v>515173</v>
          </cell>
          <cell r="AG1321">
            <v>0</v>
          </cell>
          <cell r="AH1321">
            <v>515173</v>
          </cell>
          <cell r="AI1321"/>
          <cell r="AJ1321"/>
          <cell r="AK1321"/>
          <cell r="AL1321"/>
          <cell r="AM1321"/>
        </row>
        <row r="1322">
          <cell r="I1322" t="str">
            <v>KUT</v>
          </cell>
          <cell r="J1322">
            <v>5996</v>
          </cell>
          <cell r="K1322">
            <v>0</v>
          </cell>
          <cell r="L1322">
            <v>5996</v>
          </cell>
          <cell r="M1322">
            <v>444</v>
          </cell>
          <cell r="N1322">
            <v>6440</v>
          </cell>
          <cell r="O1322">
            <v>821004</v>
          </cell>
          <cell r="P1322">
            <v>700</v>
          </cell>
          <cell r="Q1322">
            <v>821704</v>
          </cell>
          <cell r="R1322">
            <v>0</v>
          </cell>
          <cell r="S1322">
            <v>821704</v>
          </cell>
          <cell r="T1322"/>
          <cell r="U1322"/>
          <cell r="V1322"/>
          <cell r="W1322"/>
          <cell r="X1322"/>
          <cell r="Y1322">
            <v>2638</v>
          </cell>
          <cell r="Z1322">
            <v>0</v>
          </cell>
          <cell r="AA1322">
            <v>2638</v>
          </cell>
          <cell r="AB1322">
            <v>60</v>
          </cell>
          <cell r="AC1322">
            <v>2698</v>
          </cell>
          <cell r="AD1322">
            <v>282013</v>
          </cell>
          <cell r="AE1322">
            <v>59</v>
          </cell>
          <cell r="AF1322">
            <v>282072</v>
          </cell>
          <cell r="AG1322">
            <v>0</v>
          </cell>
          <cell r="AH1322">
            <v>282072</v>
          </cell>
          <cell r="AI1322"/>
          <cell r="AJ1322"/>
          <cell r="AK1322"/>
          <cell r="AL1322"/>
          <cell r="AM1322"/>
        </row>
        <row r="1323">
          <cell r="I1323" t="str">
            <v>TBS</v>
          </cell>
          <cell r="J1323">
            <v>26140</v>
          </cell>
          <cell r="K1323">
            <v>3288</v>
          </cell>
          <cell r="L1323">
            <v>29428</v>
          </cell>
          <cell r="M1323"/>
          <cell r="N1323">
            <v>29428</v>
          </cell>
          <cell r="O1323">
            <v>2994356</v>
          </cell>
          <cell r="P1323">
            <v>2037</v>
          </cell>
          <cell r="Q1323">
            <v>2996393</v>
          </cell>
          <cell r="R1323">
            <v>1340</v>
          </cell>
          <cell r="S1323">
            <v>2997733</v>
          </cell>
          <cell r="T1323">
            <v>17975</v>
          </cell>
          <cell r="U1323">
            <v>0</v>
          </cell>
          <cell r="V1323">
            <v>17975</v>
          </cell>
          <cell r="W1323">
            <v>476</v>
          </cell>
          <cell r="X1323">
            <v>18451</v>
          </cell>
          <cell r="Y1323">
            <v>17972</v>
          </cell>
          <cell r="Z1323">
            <v>2788</v>
          </cell>
          <cell r="AA1323">
            <v>20760</v>
          </cell>
          <cell r="AB1323"/>
          <cell r="AC1323">
            <v>20760</v>
          </cell>
          <cell r="AD1323">
            <v>1623953</v>
          </cell>
          <cell r="AE1323">
            <v>6666</v>
          </cell>
          <cell r="AF1323">
            <v>1630619</v>
          </cell>
          <cell r="AG1323">
            <v>1510</v>
          </cell>
          <cell r="AH1323">
            <v>1632129</v>
          </cell>
          <cell r="AI1323">
            <v>17309</v>
          </cell>
          <cell r="AJ1323">
            <v>1</v>
          </cell>
          <cell r="AK1323">
            <v>17310</v>
          </cell>
          <cell r="AL1323">
            <v>278</v>
          </cell>
          <cell r="AM1323">
            <v>17588</v>
          </cell>
        </row>
        <row r="1324">
          <cell r="I1324" t="str">
            <v>FKB</v>
          </cell>
          <cell r="J1324"/>
          <cell r="K1324"/>
          <cell r="L1324">
            <v>21177</v>
          </cell>
          <cell r="M1324">
            <v>16287</v>
          </cell>
          <cell r="N1324">
            <v>37464</v>
          </cell>
          <cell r="O1324">
            <v>1300700</v>
          </cell>
          <cell r="P1324">
            <v>302</v>
          </cell>
          <cell r="Q1324">
            <v>1301002</v>
          </cell>
          <cell r="R1324">
            <v>3699</v>
          </cell>
          <cell r="S1324">
            <v>1304701</v>
          </cell>
          <cell r="T1324"/>
          <cell r="U1324"/>
          <cell r="V1324">
            <v>1778</v>
          </cell>
          <cell r="W1324"/>
          <cell r="X1324">
            <v>1778</v>
          </cell>
          <cell r="Y1324"/>
          <cell r="Z1324"/>
          <cell r="AA1324">
            <v>20039</v>
          </cell>
          <cell r="AB1324">
            <v>16854</v>
          </cell>
          <cell r="AC1324">
            <v>36893</v>
          </cell>
          <cell r="AD1324">
            <v>608727</v>
          </cell>
          <cell r="AE1324">
            <v>213</v>
          </cell>
          <cell r="AF1324">
            <v>608940</v>
          </cell>
          <cell r="AG1324">
            <v>519</v>
          </cell>
          <cell r="AH1324">
            <v>609459</v>
          </cell>
          <cell r="AI1324"/>
          <cell r="AJ1324"/>
          <cell r="AK1324">
            <v>2013</v>
          </cell>
          <cell r="AL1324"/>
          <cell r="AM1324">
            <v>2013</v>
          </cell>
        </row>
        <row r="1325">
          <cell r="I1325" t="str">
            <v>BER</v>
          </cell>
          <cell r="J1325">
            <v>147258</v>
          </cell>
          <cell r="K1325">
            <v>2303</v>
          </cell>
          <cell r="L1325">
            <v>149561</v>
          </cell>
          <cell r="M1325">
            <v>14732</v>
          </cell>
          <cell r="N1325">
            <v>164293</v>
          </cell>
          <cell r="O1325">
            <v>17294911</v>
          </cell>
          <cell r="P1325">
            <v>2542522</v>
          </cell>
          <cell r="Q1325">
            <v>19837433</v>
          </cell>
          <cell r="R1325">
            <v>8681</v>
          </cell>
          <cell r="S1325">
            <v>19846114</v>
          </cell>
          <cell r="T1325">
            <v>21763</v>
          </cell>
          <cell r="U1325">
            <v>9277</v>
          </cell>
          <cell r="V1325">
            <v>31040</v>
          </cell>
          <cell r="W1325">
            <v>4222</v>
          </cell>
          <cell r="X1325">
            <v>35261</v>
          </cell>
          <cell r="Y1325">
            <v>89354</v>
          </cell>
          <cell r="Z1325">
            <v>2802</v>
          </cell>
          <cell r="AA1325">
            <v>92156</v>
          </cell>
          <cell r="AB1325">
            <v>13584</v>
          </cell>
          <cell r="AC1325">
            <v>105740</v>
          </cell>
          <cell r="AD1325">
            <v>8536835</v>
          </cell>
          <cell r="AE1325">
            <v>1398525</v>
          </cell>
          <cell r="AF1325">
            <v>9935360</v>
          </cell>
          <cell r="AG1325">
            <v>11646</v>
          </cell>
          <cell r="AH1325">
            <v>9947006</v>
          </cell>
          <cell r="AI1325">
            <v>15573</v>
          </cell>
          <cell r="AJ1325">
            <v>9818</v>
          </cell>
          <cell r="AK1325">
            <v>25391</v>
          </cell>
          <cell r="AL1325">
            <v>3856</v>
          </cell>
          <cell r="AM1325">
            <v>29247</v>
          </cell>
        </row>
        <row r="1326">
          <cell r="I1326" t="str">
            <v>SXF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</row>
        <row r="1327">
          <cell r="I1327" t="str">
            <v>TXL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</row>
        <row r="1328">
          <cell r="I1328" t="str">
            <v>BRE</v>
          </cell>
          <cell r="J1328">
            <v>13513</v>
          </cell>
          <cell r="K1328">
            <v>52</v>
          </cell>
          <cell r="L1328">
            <v>13565</v>
          </cell>
          <cell r="M1328">
            <v>11518</v>
          </cell>
          <cell r="N1328">
            <v>25083</v>
          </cell>
          <cell r="O1328">
            <v>984080</v>
          </cell>
          <cell r="P1328">
            <v>507117</v>
          </cell>
          <cell r="Q1328">
            <v>1491197</v>
          </cell>
          <cell r="R1328">
            <v>1778</v>
          </cell>
          <cell r="S1328">
            <v>1492975</v>
          </cell>
          <cell r="T1328">
            <v>233</v>
          </cell>
          <cell r="U1328">
            <v>83</v>
          </cell>
          <cell r="V1328">
            <v>316</v>
          </cell>
          <cell r="W1328"/>
          <cell r="X1328">
            <v>316</v>
          </cell>
          <cell r="Y1328">
            <v>7083</v>
          </cell>
          <cell r="Z1328">
            <v>31</v>
          </cell>
          <cell r="AA1328">
            <v>7114</v>
          </cell>
          <cell r="AB1328">
            <v>11835</v>
          </cell>
          <cell r="AC1328">
            <v>18949</v>
          </cell>
          <cell r="AD1328">
            <v>382291</v>
          </cell>
          <cell r="AE1328">
            <v>247089</v>
          </cell>
          <cell r="AF1328">
            <v>629380</v>
          </cell>
          <cell r="AG1328">
            <v>682</v>
          </cell>
          <cell r="AH1328">
            <v>630062</v>
          </cell>
          <cell r="AI1328">
            <v>186</v>
          </cell>
          <cell r="AJ1328">
            <v>41</v>
          </cell>
          <cell r="AK1328">
            <v>227</v>
          </cell>
          <cell r="AL1328"/>
          <cell r="AM1328">
            <v>227</v>
          </cell>
        </row>
        <row r="1329">
          <cell r="I1329" t="str">
            <v>CGN</v>
          </cell>
          <cell r="J1329">
            <v>64199</v>
          </cell>
          <cell r="K1329">
            <v>39331</v>
          </cell>
          <cell r="L1329">
            <v>103530</v>
          </cell>
          <cell r="M1329">
            <v>17448</v>
          </cell>
          <cell r="N1329">
            <v>120978</v>
          </cell>
          <cell r="O1329">
            <v>8089450</v>
          </cell>
          <cell r="P1329">
            <v>655612</v>
          </cell>
          <cell r="Q1329">
            <v>8745062</v>
          </cell>
          <cell r="R1329">
            <v>11652</v>
          </cell>
          <cell r="S1329">
            <v>8756714</v>
          </cell>
          <cell r="T1329">
            <v>914362</v>
          </cell>
          <cell r="U1329">
            <v>43873</v>
          </cell>
          <cell r="V1329">
            <v>958235</v>
          </cell>
          <cell r="W1329">
            <v>1</v>
          </cell>
          <cell r="X1329">
            <v>958236</v>
          </cell>
          <cell r="Y1329">
            <v>34772</v>
          </cell>
          <cell r="Z1329">
            <v>40180</v>
          </cell>
          <cell r="AA1329">
            <v>74952</v>
          </cell>
          <cell r="AB1329">
            <v>15723</v>
          </cell>
          <cell r="AC1329">
            <v>90675</v>
          </cell>
          <cell r="AD1329">
            <v>3911860</v>
          </cell>
          <cell r="AE1329">
            <v>335858</v>
          </cell>
          <cell r="AF1329">
            <v>4247718</v>
          </cell>
          <cell r="AG1329">
            <v>5850</v>
          </cell>
          <cell r="AH1329">
            <v>4253568</v>
          </cell>
          <cell r="AI1329">
            <v>922719</v>
          </cell>
          <cell r="AJ1329">
            <v>44719</v>
          </cell>
          <cell r="AK1329">
            <v>967438</v>
          </cell>
          <cell r="AL1329">
            <v>2</v>
          </cell>
          <cell r="AM1329">
            <v>967440</v>
          </cell>
        </row>
        <row r="1330">
          <cell r="I1330" t="str">
            <v>DTM</v>
          </cell>
          <cell r="J1330">
            <v>16455</v>
          </cell>
          <cell r="K1330"/>
          <cell r="L1330">
            <v>16455</v>
          </cell>
          <cell r="M1330">
            <v>19829</v>
          </cell>
          <cell r="N1330">
            <v>36284</v>
          </cell>
          <cell r="O1330">
            <v>2512468</v>
          </cell>
          <cell r="P1330">
            <v>46083</v>
          </cell>
          <cell r="Q1330">
            <v>2558551</v>
          </cell>
          <cell r="R1330"/>
          <cell r="S1330">
            <v>2558551</v>
          </cell>
          <cell r="T1330">
            <v>0</v>
          </cell>
          <cell r="U1330"/>
          <cell r="V1330">
            <v>0</v>
          </cell>
          <cell r="W1330"/>
          <cell r="X1330">
            <v>0</v>
          </cell>
          <cell r="Y1330">
            <v>13126</v>
          </cell>
          <cell r="Z1330"/>
          <cell r="AA1330">
            <v>13126</v>
          </cell>
          <cell r="AB1330">
            <v>17903</v>
          </cell>
          <cell r="AC1330">
            <v>31029</v>
          </cell>
          <cell r="AD1330">
            <v>1642040</v>
          </cell>
          <cell r="AE1330">
            <v>30248</v>
          </cell>
          <cell r="AF1330">
            <v>1672288</v>
          </cell>
          <cell r="AG1330"/>
          <cell r="AH1330">
            <v>1672288</v>
          </cell>
          <cell r="AI1330">
            <v>0</v>
          </cell>
          <cell r="AJ1330"/>
          <cell r="AK1330">
            <v>0</v>
          </cell>
          <cell r="AL1330"/>
          <cell r="AM1330">
            <v>0</v>
          </cell>
        </row>
        <row r="1331">
          <cell r="I1331" t="str">
            <v>DRS</v>
          </cell>
          <cell r="J1331">
            <v>9560</v>
          </cell>
          <cell r="K1331">
            <v>5</v>
          </cell>
          <cell r="L1331">
            <v>9565</v>
          </cell>
          <cell r="M1331">
            <v>10554</v>
          </cell>
          <cell r="N1331">
            <v>20119</v>
          </cell>
          <cell r="O1331">
            <v>494237</v>
          </cell>
          <cell r="P1331">
            <v>339406</v>
          </cell>
          <cell r="Q1331">
            <v>833643</v>
          </cell>
          <cell r="R1331">
            <v>3101</v>
          </cell>
          <cell r="S1331">
            <v>836744</v>
          </cell>
          <cell r="T1331">
            <v>9</v>
          </cell>
          <cell r="U1331">
            <v>35</v>
          </cell>
          <cell r="V1331">
            <v>44</v>
          </cell>
          <cell r="W1331">
            <v>0</v>
          </cell>
          <cell r="X1331">
            <v>44</v>
          </cell>
          <cell r="Y1331">
            <v>4643</v>
          </cell>
          <cell r="Z1331">
            <v>2</v>
          </cell>
          <cell r="AA1331">
            <v>4645</v>
          </cell>
          <cell r="AB1331">
            <v>9769</v>
          </cell>
          <cell r="AC1331">
            <v>14414</v>
          </cell>
          <cell r="AD1331">
            <v>187279</v>
          </cell>
          <cell r="AE1331">
            <v>138280</v>
          </cell>
          <cell r="AF1331">
            <v>325559</v>
          </cell>
          <cell r="AG1331">
            <v>1253</v>
          </cell>
          <cell r="AH1331">
            <v>326812</v>
          </cell>
          <cell r="AI1331">
            <v>23</v>
          </cell>
          <cell r="AJ1331">
            <v>13</v>
          </cell>
          <cell r="AK1331">
            <v>36</v>
          </cell>
          <cell r="AL1331">
            <v>3</v>
          </cell>
          <cell r="AM1331">
            <v>39</v>
          </cell>
        </row>
        <row r="1332">
          <cell r="I1332" t="str">
            <v>DUS</v>
          </cell>
          <cell r="J1332">
            <v>128244</v>
          </cell>
          <cell r="K1332">
            <v>97</v>
          </cell>
          <cell r="L1332">
            <v>128341</v>
          </cell>
          <cell r="M1332">
            <v>12256</v>
          </cell>
          <cell r="N1332">
            <v>140597</v>
          </cell>
          <cell r="O1332">
            <v>14747056</v>
          </cell>
          <cell r="P1332">
            <v>1312341</v>
          </cell>
          <cell r="Q1332">
            <v>16059397</v>
          </cell>
          <cell r="R1332">
            <v>14479</v>
          </cell>
          <cell r="S1332">
            <v>16073876</v>
          </cell>
          <cell r="T1332">
            <v>23056</v>
          </cell>
          <cell r="U1332">
            <v>298</v>
          </cell>
          <cell r="V1332">
            <v>23354</v>
          </cell>
          <cell r="W1332">
            <v>122</v>
          </cell>
          <cell r="X1332">
            <v>23476</v>
          </cell>
          <cell r="Y1332">
            <v>70985</v>
          </cell>
          <cell r="Z1332">
            <v>209</v>
          </cell>
          <cell r="AA1332">
            <v>71194</v>
          </cell>
          <cell r="AB1332">
            <v>10992</v>
          </cell>
          <cell r="AC1332">
            <v>82186</v>
          </cell>
          <cell r="AD1332">
            <v>7228472</v>
          </cell>
          <cell r="AE1332">
            <v>716353</v>
          </cell>
          <cell r="AF1332">
            <v>7944825</v>
          </cell>
          <cell r="AG1332">
            <v>8208</v>
          </cell>
          <cell r="AH1332">
            <v>7953033</v>
          </cell>
          <cell r="AI1332">
            <v>22193</v>
          </cell>
          <cell r="AJ1332">
            <v>222</v>
          </cell>
          <cell r="AK1332">
            <v>22415</v>
          </cell>
          <cell r="AL1332">
            <v>98</v>
          </cell>
          <cell r="AM1332">
            <v>22513</v>
          </cell>
        </row>
        <row r="1333">
          <cell r="I1333" t="str">
            <v>ERF</v>
          </cell>
          <cell r="J1333"/>
          <cell r="K1333"/>
          <cell r="L1333">
            <v>3324</v>
          </cell>
          <cell r="M1333">
            <v>2724</v>
          </cell>
          <cell r="N1333">
            <v>6048</v>
          </cell>
          <cell r="O1333">
            <v>133240</v>
          </cell>
          <cell r="P1333">
            <v>2494</v>
          </cell>
          <cell r="Q1333">
            <v>135734</v>
          </cell>
          <cell r="R1333">
            <v>2045</v>
          </cell>
          <cell r="S1333">
            <v>137779</v>
          </cell>
          <cell r="T1333"/>
          <cell r="U1333"/>
          <cell r="V1333">
            <v>454</v>
          </cell>
          <cell r="W1333"/>
          <cell r="X1333">
            <v>454</v>
          </cell>
          <cell r="Y1333"/>
          <cell r="Z1333"/>
          <cell r="AA1333">
            <v>3977</v>
          </cell>
          <cell r="AB1333">
            <v>2466</v>
          </cell>
          <cell r="AC1333">
            <v>6443</v>
          </cell>
          <cell r="AD1333">
            <v>71357</v>
          </cell>
          <cell r="AE1333">
            <v>96</v>
          </cell>
          <cell r="AF1333">
            <v>71453</v>
          </cell>
          <cell r="AG1333">
            <v>212</v>
          </cell>
          <cell r="AH1333">
            <v>71665</v>
          </cell>
          <cell r="AI1333"/>
          <cell r="AJ1333"/>
          <cell r="AK1333">
            <v>2947</v>
          </cell>
          <cell r="AL1333"/>
          <cell r="AM1333">
            <v>2947</v>
          </cell>
        </row>
        <row r="1334">
          <cell r="I1334" t="str">
            <v>FRA</v>
          </cell>
          <cell r="J1334">
            <v>341397</v>
          </cell>
          <cell r="K1334">
            <v>27872</v>
          </cell>
          <cell r="L1334">
            <v>369269</v>
          </cell>
          <cell r="M1334">
            <v>12942</v>
          </cell>
          <cell r="N1334">
            <v>382211</v>
          </cell>
          <cell r="O1334">
            <v>44771711</v>
          </cell>
          <cell r="P1334">
            <v>4044907</v>
          </cell>
          <cell r="Q1334">
            <v>48816618</v>
          </cell>
          <cell r="R1334">
            <v>101864</v>
          </cell>
          <cell r="S1334">
            <v>48918482</v>
          </cell>
          <cell r="T1334">
            <v>1890026</v>
          </cell>
          <cell r="U1334">
            <v>34142</v>
          </cell>
          <cell r="V1334">
            <v>1924169</v>
          </cell>
          <cell r="W1334">
            <v>43282</v>
          </cell>
          <cell r="X1334">
            <v>1967450</v>
          </cell>
          <cell r="Y1334">
            <v>217459</v>
          </cell>
          <cell r="Z1334">
            <v>34413</v>
          </cell>
          <cell r="AA1334">
            <v>251872</v>
          </cell>
          <cell r="AB1334">
            <v>10055</v>
          </cell>
          <cell r="AC1334">
            <v>261927</v>
          </cell>
          <cell r="AD1334">
            <v>22697490</v>
          </cell>
          <cell r="AE1334">
            <v>2079134</v>
          </cell>
          <cell r="AF1334">
            <v>24776624</v>
          </cell>
          <cell r="AG1334">
            <v>36225</v>
          </cell>
          <cell r="AH1334">
            <v>24812849</v>
          </cell>
          <cell r="AI1334">
            <v>2194653</v>
          </cell>
          <cell r="AJ1334">
            <v>34141</v>
          </cell>
          <cell r="AK1334">
            <v>2228793</v>
          </cell>
          <cell r="AL1334">
            <v>46176</v>
          </cell>
          <cell r="AM1334">
            <v>2274969</v>
          </cell>
        </row>
        <row r="1335">
          <cell r="I1335" t="str">
            <v>FDH</v>
          </cell>
          <cell r="J1335">
            <v>9526</v>
          </cell>
          <cell r="K1335"/>
          <cell r="L1335">
            <v>9526</v>
          </cell>
          <cell r="M1335">
            <v>19579</v>
          </cell>
          <cell r="N1335">
            <v>29105</v>
          </cell>
          <cell r="O1335">
            <v>274550</v>
          </cell>
          <cell r="P1335">
            <v>62676</v>
          </cell>
          <cell r="Q1335">
            <v>337226</v>
          </cell>
          <cell r="R1335"/>
          <cell r="S1335">
            <v>337226</v>
          </cell>
          <cell r="T1335"/>
          <cell r="U1335"/>
          <cell r="V1335">
            <v>0</v>
          </cell>
          <cell r="W1335"/>
          <cell r="X1335">
            <v>0</v>
          </cell>
          <cell r="Y1335">
            <v>986</v>
          </cell>
          <cell r="Z1335"/>
          <cell r="AA1335">
            <v>986</v>
          </cell>
          <cell r="AB1335">
            <v>21005</v>
          </cell>
          <cell r="AC1335">
            <v>21991</v>
          </cell>
          <cell r="AD1335">
            <v>105206</v>
          </cell>
          <cell r="AE1335">
            <v>20635</v>
          </cell>
          <cell r="AF1335">
            <v>125841</v>
          </cell>
          <cell r="AG1335"/>
          <cell r="AH1335">
            <v>125841</v>
          </cell>
          <cell r="AI1335"/>
          <cell r="AJ1335"/>
          <cell r="AK1335">
            <v>0</v>
          </cell>
          <cell r="AL1335"/>
          <cell r="AM1335">
            <v>0</v>
          </cell>
        </row>
        <row r="1336">
          <cell r="I1336" t="str">
            <v>HHN</v>
          </cell>
          <cell r="J1336">
            <v>11295</v>
          </cell>
          <cell r="K1336">
            <v>3673</v>
          </cell>
          <cell r="L1336">
            <v>14968</v>
          </cell>
          <cell r="M1336">
            <v>988</v>
          </cell>
          <cell r="N1336">
            <v>15956</v>
          </cell>
          <cell r="O1336">
            <v>1347867</v>
          </cell>
          <cell r="P1336">
            <v>62</v>
          </cell>
          <cell r="Q1336">
            <v>1347929</v>
          </cell>
          <cell r="R1336">
            <v>29158</v>
          </cell>
          <cell r="S1336">
            <v>1377087</v>
          </cell>
          <cell r="T1336">
            <v>194495</v>
          </cell>
          <cell r="U1336">
            <v>0</v>
          </cell>
          <cell r="V1336">
            <v>194495</v>
          </cell>
          <cell r="W1336"/>
          <cell r="X1336">
            <v>194495</v>
          </cell>
          <cell r="Y1336">
            <v>7165</v>
          </cell>
          <cell r="Z1336">
            <v>4542</v>
          </cell>
          <cell r="AA1336">
            <v>11707</v>
          </cell>
          <cell r="AB1336">
            <v>881</v>
          </cell>
          <cell r="AC1336">
            <v>12588</v>
          </cell>
          <cell r="AD1336">
            <v>615631</v>
          </cell>
          <cell r="AE1336">
            <v>240</v>
          </cell>
          <cell r="AF1336">
            <v>615871</v>
          </cell>
          <cell r="AG1336">
            <v>60958</v>
          </cell>
          <cell r="AH1336">
            <v>676829</v>
          </cell>
          <cell r="AI1336">
            <v>233175</v>
          </cell>
          <cell r="AJ1336">
            <v>0</v>
          </cell>
          <cell r="AK1336">
            <v>233175</v>
          </cell>
          <cell r="AL1336"/>
          <cell r="AM1336">
            <v>233175</v>
          </cell>
        </row>
        <row r="1337">
          <cell r="I1337" t="str">
            <v>HAM</v>
          </cell>
          <cell r="J1337">
            <v>87694</v>
          </cell>
          <cell r="K1337">
            <v>81</v>
          </cell>
          <cell r="L1337">
            <v>87775</v>
          </cell>
          <cell r="M1337">
            <v>22007</v>
          </cell>
          <cell r="N1337">
            <v>109782</v>
          </cell>
          <cell r="O1337">
            <v>8719796</v>
          </cell>
          <cell r="P1337">
            <v>2378095</v>
          </cell>
          <cell r="Q1337">
            <v>11097891</v>
          </cell>
          <cell r="R1337">
            <v>9364</v>
          </cell>
          <cell r="S1337">
            <v>11107255</v>
          </cell>
          <cell r="T1337">
            <v>19844</v>
          </cell>
          <cell r="U1337">
            <v>1328</v>
          </cell>
          <cell r="V1337">
            <v>21172</v>
          </cell>
          <cell r="W1337">
            <v>0</v>
          </cell>
          <cell r="X1337">
            <v>21172</v>
          </cell>
          <cell r="Y1337">
            <v>49406</v>
          </cell>
          <cell r="Z1337">
            <v>199</v>
          </cell>
          <cell r="AA1337">
            <v>49605</v>
          </cell>
          <cell r="AB1337">
            <v>20235</v>
          </cell>
          <cell r="AC1337">
            <v>69840</v>
          </cell>
          <cell r="AD1337">
            <v>4019976</v>
          </cell>
          <cell r="AE1337">
            <v>1298718</v>
          </cell>
          <cell r="AF1337">
            <v>5318694</v>
          </cell>
          <cell r="AG1337">
            <v>2608</v>
          </cell>
          <cell r="AH1337">
            <v>5321302</v>
          </cell>
          <cell r="AI1337">
            <v>20734</v>
          </cell>
          <cell r="AJ1337">
            <v>1201</v>
          </cell>
          <cell r="AK1337">
            <v>21935</v>
          </cell>
          <cell r="AL1337">
            <v>1</v>
          </cell>
          <cell r="AM1337">
            <v>21936</v>
          </cell>
        </row>
        <row r="1338">
          <cell r="I1338" t="str">
            <v>HAJ</v>
          </cell>
          <cell r="J1338">
            <v>31229</v>
          </cell>
          <cell r="K1338">
            <v>4088</v>
          </cell>
          <cell r="L1338">
            <v>35317</v>
          </cell>
          <cell r="M1338">
            <v>26554</v>
          </cell>
          <cell r="N1338">
            <v>61871</v>
          </cell>
          <cell r="O1338">
            <v>3441574</v>
          </cell>
          <cell r="P1338">
            <v>513960</v>
          </cell>
          <cell r="Q1338">
            <v>3955534</v>
          </cell>
          <cell r="R1338">
            <v>6449</v>
          </cell>
          <cell r="S1338">
            <v>3961983</v>
          </cell>
          <cell r="T1338">
            <v>26312</v>
          </cell>
          <cell r="U1338">
            <v>321</v>
          </cell>
          <cell r="V1338">
            <v>26633</v>
          </cell>
          <cell r="W1338">
            <v>8414</v>
          </cell>
          <cell r="X1338">
            <v>35047</v>
          </cell>
          <cell r="Y1338">
            <v>18524</v>
          </cell>
          <cell r="Z1338">
            <v>4318</v>
          </cell>
          <cell r="AA1338">
            <v>22842</v>
          </cell>
          <cell r="AB1338">
            <v>26011</v>
          </cell>
          <cell r="AC1338">
            <v>48853</v>
          </cell>
          <cell r="AD1338">
            <v>1846337</v>
          </cell>
          <cell r="AE1338">
            <v>208418</v>
          </cell>
          <cell r="AF1338">
            <v>2054755</v>
          </cell>
          <cell r="AG1338">
            <v>2697</v>
          </cell>
          <cell r="AH1338">
            <v>2057452</v>
          </cell>
          <cell r="AI1338">
            <v>25158</v>
          </cell>
          <cell r="AJ1338">
            <v>284</v>
          </cell>
          <cell r="AK1338">
            <v>25442</v>
          </cell>
          <cell r="AL1338">
            <v>8773</v>
          </cell>
          <cell r="AM1338">
            <v>34215</v>
          </cell>
        </row>
        <row r="1339">
          <cell r="I1339" t="str">
            <v>LEJ</v>
          </cell>
          <cell r="J1339">
            <v>13079</v>
          </cell>
          <cell r="K1339">
            <v>59647</v>
          </cell>
          <cell r="L1339">
            <v>72726</v>
          </cell>
          <cell r="M1339">
            <v>8177</v>
          </cell>
          <cell r="N1339">
            <v>80903</v>
          </cell>
          <cell r="O1339">
            <v>1343784</v>
          </cell>
          <cell r="P1339">
            <v>206325</v>
          </cell>
          <cell r="Q1339">
            <v>1550109</v>
          </cell>
          <cell r="R1339">
            <v>8493</v>
          </cell>
          <cell r="S1339">
            <v>1558602</v>
          </cell>
          <cell r="T1339">
            <v>1424235</v>
          </cell>
          <cell r="U1339">
            <v>84863</v>
          </cell>
          <cell r="V1339">
            <v>1509098</v>
          </cell>
          <cell r="W1339">
            <v>0</v>
          </cell>
          <cell r="X1339">
            <v>1509098</v>
          </cell>
          <cell r="Y1339">
            <v>6264</v>
          </cell>
          <cell r="Z1339">
            <v>61334</v>
          </cell>
          <cell r="AA1339">
            <v>67598</v>
          </cell>
          <cell r="AB1339">
            <v>8506</v>
          </cell>
          <cell r="AC1339">
            <v>76104</v>
          </cell>
          <cell r="AD1339">
            <v>600676</v>
          </cell>
          <cell r="AE1339">
            <v>62584</v>
          </cell>
          <cell r="AF1339">
            <v>663260</v>
          </cell>
          <cell r="AG1339">
            <v>4524</v>
          </cell>
          <cell r="AH1339">
            <v>667784</v>
          </cell>
          <cell r="AI1339">
            <v>1502502</v>
          </cell>
          <cell r="AJ1339">
            <v>86312</v>
          </cell>
          <cell r="AK1339">
            <v>1588814</v>
          </cell>
          <cell r="AL1339">
            <v>1</v>
          </cell>
          <cell r="AM1339">
            <v>1588815</v>
          </cell>
        </row>
        <row r="1340">
          <cell r="I1340" t="str">
            <v>PAD</v>
          </cell>
          <cell r="J1340"/>
          <cell r="K1340"/>
          <cell r="L1340">
            <v>20655</v>
          </cell>
          <cell r="M1340">
            <v>17380</v>
          </cell>
          <cell r="N1340">
            <v>38035</v>
          </cell>
          <cell r="O1340">
            <v>462795</v>
          </cell>
          <cell r="P1340">
            <v>38246</v>
          </cell>
          <cell r="Q1340">
            <v>501041</v>
          </cell>
          <cell r="R1340">
            <v>1580</v>
          </cell>
          <cell r="S1340">
            <v>502621</v>
          </cell>
          <cell r="T1340"/>
          <cell r="U1340"/>
          <cell r="V1340">
            <v>192</v>
          </cell>
          <cell r="W1340"/>
          <cell r="X1340">
            <v>192</v>
          </cell>
          <cell r="Y1340"/>
          <cell r="Z1340"/>
          <cell r="AA1340">
            <v>16971</v>
          </cell>
          <cell r="AB1340">
            <v>15864</v>
          </cell>
          <cell r="AC1340">
            <v>32835</v>
          </cell>
          <cell r="AD1340">
            <v>115817</v>
          </cell>
          <cell r="AE1340">
            <v>12411</v>
          </cell>
          <cell r="AF1340">
            <v>128228</v>
          </cell>
          <cell r="AG1340">
            <v>1064</v>
          </cell>
          <cell r="AH1340">
            <v>129292</v>
          </cell>
          <cell r="AI1340"/>
          <cell r="AJ1340"/>
          <cell r="AK1340">
            <v>243</v>
          </cell>
          <cell r="AL1340"/>
          <cell r="AM1340">
            <v>243</v>
          </cell>
        </row>
        <row r="1341">
          <cell r="I1341" t="str">
            <v>FMM</v>
          </cell>
          <cell r="J1341">
            <v>12485</v>
          </cell>
          <cell r="K1341">
            <v>0</v>
          </cell>
          <cell r="L1341">
            <v>12485</v>
          </cell>
          <cell r="M1341">
            <v>14569</v>
          </cell>
          <cell r="N1341">
            <v>27054</v>
          </cell>
          <cell r="O1341">
            <v>1986505</v>
          </cell>
          <cell r="P1341">
            <v>1681</v>
          </cell>
          <cell r="Q1341">
            <v>1988186</v>
          </cell>
          <cell r="R1341">
            <v>220</v>
          </cell>
          <cell r="S1341">
            <v>1988406</v>
          </cell>
          <cell r="T1341">
            <v>0</v>
          </cell>
          <cell r="U1341"/>
          <cell r="V1341">
            <v>0</v>
          </cell>
          <cell r="W1341">
            <v>0</v>
          </cell>
          <cell r="X1341">
            <v>0</v>
          </cell>
          <cell r="Y1341">
            <v>7374</v>
          </cell>
          <cell r="Z1341">
            <v>1</v>
          </cell>
          <cell r="AA1341">
            <v>7375</v>
          </cell>
          <cell r="AB1341">
            <v>13404</v>
          </cell>
          <cell r="AC1341">
            <v>20779</v>
          </cell>
          <cell r="AD1341">
            <v>977382</v>
          </cell>
          <cell r="AE1341">
            <v>895</v>
          </cell>
          <cell r="AF1341">
            <v>978277</v>
          </cell>
          <cell r="AG1341">
            <v>334</v>
          </cell>
          <cell r="AH1341">
            <v>978611</v>
          </cell>
          <cell r="AI1341">
            <v>4</v>
          </cell>
          <cell r="AJ1341"/>
          <cell r="AK1341">
            <v>4</v>
          </cell>
          <cell r="AL1341">
            <v>0</v>
          </cell>
          <cell r="AM1341">
            <v>4</v>
          </cell>
        </row>
        <row r="1342">
          <cell r="I1342" t="str">
            <v>MUC</v>
          </cell>
          <cell r="J1342">
            <v>259449</v>
          </cell>
          <cell r="K1342">
            <v>4358</v>
          </cell>
          <cell r="L1342">
            <v>263807</v>
          </cell>
          <cell r="M1342">
            <v>21221</v>
          </cell>
          <cell r="N1342">
            <v>285028</v>
          </cell>
          <cell r="O1342">
            <v>26823520</v>
          </cell>
          <cell r="P1342">
            <v>4799272</v>
          </cell>
          <cell r="Q1342">
            <v>31622792</v>
          </cell>
          <cell r="R1342">
            <v>19946</v>
          </cell>
          <cell r="S1342">
            <v>31642738</v>
          </cell>
          <cell r="T1342">
            <v>230193</v>
          </cell>
          <cell r="U1342">
            <v>28664</v>
          </cell>
          <cell r="V1342">
            <v>258857</v>
          </cell>
          <cell r="W1342">
            <v>7921</v>
          </cell>
          <cell r="X1342">
            <v>266779</v>
          </cell>
          <cell r="Y1342">
            <v>129737</v>
          </cell>
          <cell r="Z1342">
            <v>4456</v>
          </cell>
          <cell r="AA1342">
            <v>134193</v>
          </cell>
          <cell r="AB1342">
            <v>18904</v>
          </cell>
          <cell r="AC1342">
            <v>153097</v>
          </cell>
          <cell r="AD1342">
            <v>10197206</v>
          </cell>
          <cell r="AE1342">
            <v>2281547</v>
          </cell>
          <cell r="AF1342">
            <v>12478753</v>
          </cell>
          <cell r="AG1342">
            <v>17679</v>
          </cell>
          <cell r="AH1342">
            <v>12496432</v>
          </cell>
          <cell r="AI1342">
            <v>139154</v>
          </cell>
          <cell r="AJ1342">
            <v>27559</v>
          </cell>
          <cell r="AK1342">
            <v>166713</v>
          </cell>
          <cell r="AL1342">
            <v>6594</v>
          </cell>
          <cell r="AM1342">
            <v>173307</v>
          </cell>
        </row>
        <row r="1343">
          <cell r="I1343" t="str">
            <v>FMO</v>
          </cell>
          <cell r="J1343">
            <v>7916</v>
          </cell>
          <cell r="K1343">
            <v>72</v>
          </cell>
          <cell r="L1343">
            <v>7988</v>
          </cell>
          <cell r="M1343">
            <v>29688</v>
          </cell>
          <cell r="N1343">
            <v>37676</v>
          </cell>
          <cell r="O1343">
            <v>668260</v>
          </cell>
          <cell r="P1343">
            <v>160962</v>
          </cell>
          <cell r="Q1343">
            <v>829222</v>
          </cell>
          <cell r="R1343">
            <v>402</v>
          </cell>
          <cell r="S1343">
            <v>829624</v>
          </cell>
          <cell r="T1343">
            <v>105</v>
          </cell>
          <cell r="U1343">
            <v>3</v>
          </cell>
          <cell r="V1343">
            <v>108</v>
          </cell>
          <cell r="W1343">
            <v>0</v>
          </cell>
          <cell r="X1343">
            <v>108</v>
          </cell>
          <cell r="Y1343">
            <v>3682</v>
          </cell>
          <cell r="Z1343">
            <v>23</v>
          </cell>
          <cell r="AA1343">
            <v>3705</v>
          </cell>
          <cell r="AB1343">
            <v>29139</v>
          </cell>
          <cell r="AC1343">
            <v>32844</v>
          </cell>
          <cell r="AD1343">
            <v>282510</v>
          </cell>
          <cell r="AE1343">
            <v>71258</v>
          </cell>
          <cell r="AF1343">
            <v>353768</v>
          </cell>
          <cell r="AG1343">
            <v>518</v>
          </cell>
          <cell r="AH1343">
            <v>354286</v>
          </cell>
          <cell r="AI1343">
            <v>27</v>
          </cell>
          <cell r="AJ1343">
            <v>1</v>
          </cell>
          <cell r="AK1343">
            <v>28</v>
          </cell>
          <cell r="AL1343">
            <v>0</v>
          </cell>
          <cell r="AM1343">
            <v>28</v>
          </cell>
        </row>
        <row r="1344">
          <cell r="I1344" t="str">
            <v>NUE</v>
          </cell>
          <cell r="J1344">
            <v>24755</v>
          </cell>
          <cell r="K1344">
            <v>973</v>
          </cell>
          <cell r="L1344">
            <v>25728</v>
          </cell>
          <cell r="M1344">
            <v>22565</v>
          </cell>
          <cell r="N1344">
            <v>48293</v>
          </cell>
          <cell r="O1344">
            <v>3103303</v>
          </cell>
          <cell r="P1344">
            <v>160592</v>
          </cell>
          <cell r="Q1344">
            <v>3263895</v>
          </cell>
          <cell r="R1344">
            <v>14101</v>
          </cell>
          <cell r="S1344">
            <v>3277996</v>
          </cell>
          <cell r="T1344">
            <v>4100</v>
          </cell>
          <cell r="U1344">
            <v>55</v>
          </cell>
          <cell r="V1344">
            <v>4155</v>
          </cell>
          <cell r="W1344">
            <v>0</v>
          </cell>
          <cell r="X1344">
            <v>4155</v>
          </cell>
          <cell r="Y1344">
            <v>9791</v>
          </cell>
          <cell r="Z1344">
            <v>1204</v>
          </cell>
          <cell r="AA1344">
            <v>10995</v>
          </cell>
          <cell r="AB1344">
            <v>22099</v>
          </cell>
          <cell r="AC1344">
            <v>33094</v>
          </cell>
          <cell r="AD1344">
            <v>994267</v>
          </cell>
          <cell r="AE1344">
            <v>58252</v>
          </cell>
          <cell r="AF1344">
            <v>1052519</v>
          </cell>
          <cell r="AG1344">
            <v>10634</v>
          </cell>
          <cell r="AH1344">
            <v>1063153</v>
          </cell>
          <cell r="AI1344">
            <v>6066</v>
          </cell>
          <cell r="AJ1344">
            <v>16</v>
          </cell>
          <cell r="AK1344">
            <v>6083</v>
          </cell>
          <cell r="AL1344">
            <v>8</v>
          </cell>
          <cell r="AM1344">
            <v>6090</v>
          </cell>
        </row>
        <row r="1345">
          <cell r="I1345" t="str">
            <v>RLG</v>
          </cell>
          <cell r="J1345"/>
          <cell r="K1345"/>
          <cell r="L1345"/>
          <cell r="M1345"/>
          <cell r="N1345">
            <v>13308</v>
          </cell>
          <cell r="O1345">
            <v>29896</v>
          </cell>
          <cell r="P1345">
            <v>27618</v>
          </cell>
          <cell r="Q1345">
            <v>57514</v>
          </cell>
          <cell r="R1345">
            <v>1310</v>
          </cell>
          <cell r="S1345">
            <v>58824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/>
          <cell r="Z1345"/>
          <cell r="AA1345"/>
          <cell r="AB1345"/>
          <cell r="AC1345">
            <v>4771</v>
          </cell>
          <cell r="AD1345">
            <v>15623</v>
          </cell>
          <cell r="AE1345">
            <v>3407</v>
          </cell>
          <cell r="AF1345">
            <v>19030</v>
          </cell>
          <cell r="AG1345">
            <v>316</v>
          </cell>
          <cell r="AH1345">
            <v>19346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</row>
        <row r="1346">
          <cell r="I1346" t="str">
            <v>SCN</v>
          </cell>
          <cell r="J1346"/>
          <cell r="K1346"/>
          <cell r="L1346">
            <v>4640</v>
          </cell>
          <cell r="M1346">
            <v>2242</v>
          </cell>
          <cell r="N1346">
            <v>6882</v>
          </cell>
          <cell r="O1346">
            <v>273828</v>
          </cell>
          <cell r="P1346">
            <v>25515</v>
          </cell>
          <cell r="Q1346">
            <v>299343</v>
          </cell>
          <cell r="R1346">
            <v>691</v>
          </cell>
          <cell r="S1346">
            <v>300034</v>
          </cell>
          <cell r="T1346"/>
          <cell r="U1346"/>
          <cell r="V1346">
            <v>10</v>
          </cell>
          <cell r="W1346"/>
          <cell r="X1346">
            <v>10</v>
          </cell>
          <cell r="Y1346"/>
          <cell r="Z1346"/>
          <cell r="AA1346">
            <v>3952</v>
          </cell>
          <cell r="AB1346">
            <v>1948</v>
          </cell>
          <cell r="AC1346">
            <v>5900</v>
          </cell>
          <cell r="AD1346">
            <v>132168</v>
          </cell>
          <cell r="AE1346">
            <v>17814</v>
          </cell>
          <cell r="AF1346">
            <v>149982</v>
          </cell>
          <cell r="AG1346">
            <v>238</v>
          </cell>
          <cell r="AH1346">
            <v>150220</v>
          </cell>
          <cell r="AI1346"/>
          <cell r="AJ1346"/>
          <cell r="AK1346">
            <v>16</v>
          </cell>
          <cell r="AL1346"/>
          <cell r="AM1346">
            <v>16</v>
          </cell>
        </row>
        <row r="1347">
          <cell r="I1347" t="str">
            <v>STR</v>
          </cell>
          <cell r="J1347">
            <v>58747</v>
          </cell>
          <cell r="K1347">
            <v>2789</v>
          </cell>
          <cell r="L1347">
            <v>61536</v>
          </cell>
          <cell r="M1347">
            <v>25984</v>
          </cell>
          <cell r="N1347">
            <v>87520</v>
          </cell>
          <cell r="O1347">
            <v>6038818</v>
          </cell>
          <cell r="P1347">
            <v>934814</v>
          </cell>
          <cell r="Q1347">
            <v>6973632</v>
          </cell>
          <cell r="R1347">
            <v>13311</v>
          </cell>
          <cell r="S1347">
            <v>6986943</v>
          </cell>
          <cell r="T1347">
            <v>7850</v>
          </cell>
          <cell r="U1347">
            <v>17666</v>
          </cell>
          <cell r="V1347">
            <v>25516</v>
          </cell>
          <cell r="W1347">
            <v>8048</v>
          </cell>
          <cell r="X1347">
            <v>33564</v>
          </cell>
          <cell r="Y1347">
            <v>33740</v>
          </cell>
          <cell r="Z1347">
            <v>3284</v>
          </cell>
          <cell r="AA1347">
            <v>37024</v>
          </cell>
          <cell r="AB1347">
            <v>26751</v>
          </cell>
          <cell r="AC1347">
            <v>63775</v>
          </cell>
          <cell r="AD1347">
            <v>3068101</v>
          </cell>
          <cell r="AE1347">
            <v>500302</v>
          </cell>
          <cell r="AF1347">
            <v>3568403</v>
          </cell>
          <cell r="AG1347">
            <v>5325</v>
          </cell>
          <cell r="AH1347">
            <v>3573728</v>
          </cell>
          <cell r="AI1347">
            <v>22895</v>
          </cell>
          <cell r="AJ1347">
            <v>17151</v>
          </cell>
          <cell r="AK1347">
            <v>40046</v>
          </cell>
          <cell r="AL1347">
            <v>8548</v>
          </cell>
          <cell r="AM1347">
            <v>48594</v>
          </cell>
        </row>
        <row r="1348">
          <cell r="I1348" t="str">
            <v>NRN</v>
          </cell>
          <cell r="J1348"/>
          <cell r="K1348"/>
          <cell r="L1348">
            <v>11708</v>
          </cell>
          <cell r="M1348">
            <v>3825</v>
          </cell>
          <cell r="N1348">
            <v>15533</v>
          </cell>
          <cell r="O1348">
            <v>1036872</v>
          </cell>
          <cell r="P1348">
            <v>10</v>
          </cell>
          <cell r="Q1348">
            <v>1036882</v>
          </cell>
          <cell r="R1348">
            <v>0</v>
          </cell>
          <cell r="S1348">
            <v>1036882</v>
          </cell>
          <cell r="T1348"/>
          <cell r="U1348"/>
          <cell r="V1348">
            <v>0</v>
          </cell>
          <cell r="W1348"/>
          <cell r="X1348">
            <v>0</v>
          </cell>
          <cell r="Y1348"/>
          <cell r="Z1348"/>
          <cell r="AA1348">
            <v>7015</v>
          </cell>
          <cell r="AB1348">
            <v>2199</v>
          </cell>
          <cell r="AC1348">
            <v>9214</v>
          </cell>
          <cell r="AD1348">
            <v>587478</v>
          </cell>
          <cell r="AE1348">
            <v>0</v>
          </cell>
          <cell r="AF1348">
            <v>587478</v>
          </cell>
          <cell r="AG1348">
            <v>0</v>
          </cell>
          <cell r="AH1348">
            <v>587478</v>
          </cell>
          <cell r="AI1348"/>
          <cell r="AJ1348"/>
          <cell r="AK1348">
            <v>0</v>
          </cell>
          <cell r="AL1348"/>
          <cell r="AM1348">
            <v>0</v>
          </cell>
        </row>
        <row r="1349">
          <cell r="I1349" t="str">
            <v>GIB</v>
          </cell>
          <cell r="J1349">
            <v>3868</v>
          </cell>
          <cell r="K1349"/>
          <cell r="L1349">
            <v>3868</v>
          </cell>
          <cell r="M1349"/>
          <cell r="N1349">
            <v>3868</v>
          </cell>
          <cell r="O1349">
            <v>446187</v>
          </cell>
          <cell r="P1349">
            <v>0</v>
          </cell>
          <cell r="Q1349">
            <v>446187</v>
          </cell>
          <cell r="R1349"/>
          <cell r="S1349">
            <v>446187</v>
          </cell>
          <cell r="T1349">
            <v>121</v>
          </cell>
          <cell r="U1349">
            <v>0</v>
          </cell>
          <cell r="V1349">
            <v>121</v>
          </cell>
          <cell r="W1349"/>
          <cell r="X1349">
            <v>121</v>
          </cell>
          <cell r="Y1349">
            <v>3270</v>
          </cell>
          <cell r="Z1349"/>
          <cell r="AA1349">
            <v>3270</v>
          </cell>
          <cell r="AB1349"/>
          <cell r="AC1349">
            <v>3270</v>
          </cell>
          <cell r="AD1349">
            <v>262522</v>
          </cell>
          <cell r="AE1349">
            <v>0</v>
          </cell>
          <cell r="AF1349">
            <v>262522</v>
          </cell>
          <cell r="AG1349"/>
          <cell r="AH1349">
            <v>262522</v>
          </cell>
          <cell r="AI1349">
            <v>111</v>
          </cell>
          <cell r="AJ1349">
            <v>0</v>
          </cell>
          <cell r="AK1349">
            <v>111</v>
          </cell>
          <cell r="AL1349"/>
          <cell r="AM1349">
            <v>111</v>
          </cell>
        </row>
        <row r="1350">
          <cell r="I1350" t="str">
            <v>AXD</v>
          </cell>
          <cell r="J1350">
            <v>3549</v>
          </cell>
          <cell r="K1350">
            <v>0</v>
          </cell>
          <cell r="L1350">
            <v>3549</v>
          </cell>
          <cell r="M1350">
            <v>107</v>
          </cell>
          <cell r="N1350">
            <v>3656</v>
          </cell>
          <cell r="O1350">
            <v>1797</v>
          </cell>
          <cell r="P1350">
            <v>247785</v>
          </cell>
          <cell r="Q1350">
            <v>249582</v>
          </cell>
          <cell r="R1350"/>
          <cell r="S1350">
            <v>249582</v>
          </cell>
          <cell r="T1350">
            <v>0</v>
          </cell>
          <cell r="U1350">
            <v>160</v>
          </cell>
          <cell r="V1350">
            <v>160</v>
          </cell>
          <cell r="W1350"/>
          <cell r="X1350">
            <v>160</v>
          </cell>
          <cell r="Y1350"/>
          <cell r="Z1350"/>
          <cell r="AA1350">
            <v>2559</v>
          </cell>
          <cell r="AB1350"/>
          <cell r="AC1350">
            <v>2559</v>
          </cell>
          <cell r="AD1350">
            <v>786</v>
          </cell>
          <cell r="AE1350">
            <v>157903</v>
          </cell>
          <cell r="AF1350">
            <v>158689</v>
          </cell>
          <cell r="AG1350"/>
          <cell r="AH1350">
            <v>158689</v>
          </cell>
          <cell r="AI1350"/>
          <cell r="AJ1350"/>
          <cell r="AK1350"/>
          <cell r="AL1350"/>
          <cell r="AM1350"/>
        </row>
        <row r="1351">
          <cell r="I1351" t="str">
            <v>GPA</v>
          </cell>
          <cell r="J1351">
            <v>686</v>
          </cell>
          <cell r="K1351">
            <v>0</v>
          </cell>
          <cell r="L1351">
            <v>686</v>
          </cell>
          <cell r="M1351">
            <v>198</v>
          </cell>
          <cell r="N1351">
            <v>884</v>
          </cell>
          <cell r="O1351">
            <v>98428</v>
          </cell>
          <cell r="P1351">
            <v>0</v>
          </cell>
          <cell r="Q1351">
            <v>98428</v>
          </cell>
          <cell r="R1351">
            <v>3271</v>
          </cell>
          <cell r="S1351">
            <v>101699</v>
          </cell>
          <cell r="T1351"/>
          <cell r="U1351"/>
          <cell r="V1351"/>
          <cell r="W1351"/>
          <cell r="X1351"/>
          <cell r="Y1351"/>
          <cell r="Z1351"/>
          <cell r="AA1351">
            <v>628</v>
          </cell>
          <cell r="AB1351"/>
          <cell r="AC1351">
            <v>628</v>
          </cell>
          <cell r="AD1351">
            <v>68180</v>
          </cell>
          <cell r="AE1351">
            <v>411</v>
          </cell>
          <cell r="AF1351">
            <v>68591</v>
          </cell>
          <cell r="AG1351"/>
          <cell r="AH1351">
            <v>68591</v>
          </cell>
          <cell r="AI1351"/>
          <cell r="AJ1351"/>
          <cell r="AK1351"/>
          <cell r="AL1351"/>
          <cell r="AM1351"/>
        </row>
        <row r="1352">
          <cell r="I1352" t="str">
            <v>JTY</v>
          </cell>
          <cell r="J1352">
            <v>824</v>
          </cell>
          <cell r="K1352">
            <v>0</v>
          </cell>
          <cell r="L1352">
            <v>824</v>
          </cell>
          <cell r="M1352">
            <v>402</v>
          </cell>
          <cell r="N1352">
            <v>1226</v>
          </cell>
          <cell r="O1352">
            <v>0</v>
          </cell>
          <cell r="P1352">
            <v>22633</v>
          </cell>
          <cell r="Q1352">
            <v>22633</v>
          </cell>
          <cell r="R1352"/>
          <cell r="S1352">
            <v>22633</v>
          </cell>
          <cell r="T1352"/>
          <cell r="U1352">
            <v>19</v>
          </cell>
          <cell r="V1352">
            <v>19</v>
          </cell>
          <cell r="W1352">
            <v>1</v>
          </cell>
          <cell r="X1352">
            <v>20</v>
          </cell>
          <cell r="Y1352"/>
          <cell r="Z1352"/>
          <cell r="AA1352">
            <v>590</v>
          </cell>
          <cell r="AB1352"/>
          <cell r="AC1352">
            <v>590</v>
          </cell>
          <cell r="AD1352">
            <v>0</v>
          </cell>
          <cell r="AE1352">
            <v>15811</v>
          </cell>
          <cell r="AF1352">
            <v>15811</v>
          </cell>
          <cell r="AG1352"/>
          <cell r="AH1352">
            <v>15811</v>
          </cell>
          <cell r="AI1352"/>
          <cell r="AJ1352"/>
          <cell r="AK1352"/>
          <cell r="AL1352"/>
          <cell r="AM1352"/>
        </row>
        <row r="1353">
          <cell r="I1353" t="str">
            <v>ATH</v>
          </cell>
          <cell r="J1353">
            <v>184115</v>
          </cell>
          <cell r="K1353">
            <v>5049</v>
          </cell>
          <cell r="L1353">
            <v>189164</v>
          </cell>
          <cell r="M1353">
            <v>24187</v>
          </cell>
          <cell r="N1353">
            <v>213351</v>
          </cell>
          <cell r="O1353">
            <v>15249646</v>
          </cell>
          <cell r="P1353">
            <v>7354520</v>
          </cell>
          <cell r="Q1353">
            <v>22604166</v>
          </cell>
          <cell r="R1353">
            <v>100816</v>
          </cell>
          <cell r="S1353">
            <v>22704982</v>
          </cell>
          <cell r="T1353">
            <v>91976</v>
          </cell>
          <cell r="U1353">
            <v>5367</v>
          </cell>
          <cell r="V1353">
            <v>97342</v>
          </cell>
          <cell r="W1353">
            <v>4211</v>
          </cell>
          <cell r="X1353">
            <v>101553</v>
          </cell>
          <cell r="Y1353">
            <v>128579</v>
          </cell>
          <cell r="Z1353">
            <v>5445</v>
          </cell>
          <cell r="AA1353">
            <v>134024</v>
          </cell>
          <cell r="AB1353">
            <v>24926</v>
          </cell>
          <cell r="AC1353">
            <v>158950</v>
          </cell>
          <cell r="AD1353">
            <v>7657352</v>
          </cell>
          <cell r="AE1353">
            <v>4591001</v>
          </cell>
          <cell r="AF1353">
            <v>12248353</v>
          </cell>
          <cell r="AG1353">
            <v>62185</v>
          </cell>
          <cell r="AH1353">
            <v>12310538</v>
          </cell>
          <cell r="AI1353">
            <v>87260</v>
          </cell>
          <cell r="AJ1353">
            <v>5286</v>
          </cell>
          <cell r="AK1353">
            <v>92546</v>
          </cell>
          <cell r="AL1353">
            <v>4361</v>
          </cell>
          <cell r="AM1353">
            <v>96907</v>
          </cell>
        </row>
        <row r="1354">
          <cell r="I1354" t="str">
            <v>CHQ</v>
          </cell>
          <cell r="J1354">
            <v>21962</v>
          </cell>
          <cell r="K1354">
            <v>0</v>
          </cell>
          <cell r="L1354">
            <v>21962</v>
          </cell>
          <cell r="M1354">
            <v>1311</v>
          </cell>
          <cell r="N1354">
            <v>23273</v>
          </cell>
          <cell r="O1354">
            <v>2584902</v>
          </cell>
          <cell r="P1354">
            <v>677045</v>
          </cell>
          <cell r="Q1354">
            <v>3261947</v>
          </cell>
          <cell r="R1354">
            <v>25362</v>
          </cell>
          <cell r="S1354">
            <v>3287309</v>
          </cell>
          <cell r="T1354">
            <v>0</v>
          </cell>
          <cell r="U1354">
            <v>58</v>
          </cell>
          <cell r="V1354">
            <v>58</v>
          </cell>
          <cell r="W1354">
            <v>121</v>
          </cell>
          <cell r="X1354">
            <v>179</v>
          </cell>
          <cell r="Y1354">
            <v>15071</v>
          </cell>
          <cell r="Z1354">
            <v>0</v>
          </cell>
          <cell r="AA1354">
            <v>15071</v>
          </cell>
          <cell r="AB1354">
            <v>1086</v>
          </cell>
          <cell r="AC1354">
            <v>16157</v>
          </cell>
          <cell r="AD1354">
            <v>1325117</v>
          </cell>
          <cell r="AE1354">
            <v>453412</v>
          </cell>
          <cell r="AF1354">
            <v>1778529</v>
          </cell>
          <cell r="AG1354">
            <v>14834</v>
          </cell>
          <cell r="AH1354">
            <v>1793363</v>
          </cell>
          <cell r="AI1354">
            <v>0</v>
          </cell>
          <cell r="AJ1354">
            <v>73</v>
          </cell>
          <cell r="AK1354">
            <v>73</v>
          </cell>
          <cell r="AL1354">
            <v>134</v>
          </cell>
          <cell r="AM1354">
            <v>207</v>
          </cell>
        </row>
        <row r="1355">
          <cell r="I1355" t="str">
            <v>JKH</v>
          </cell>
          <cell r="J1355">
            <v>4848</v>
          </cell>
          <cell r="K1355">
            <v>0</v>
          </cell>
          <cell r="L1355">
            <v>4848</v>
          </cell>
          <cell r="M1355">
            <v>271</v>
          </cell>
          <cell r="N1355">
            <v>5119</v>
          </cell>
          <cell r="O1355">
            <v>0</v>
          </cell>
          <cell r="P1355">
            <v>241849</v>
          </cell>
          <cell r="Q1355">
            <v>241849</v>
          </cell>
          <cell r="R1355">
            <v>2648</v>
          </cell>
          <cell r="S1355">
            <v>244497</v>
          </cell>
          <cell r="T1355"/>
          <cell r="U1355">
            <v>117</v>
          </cell>
          <cell r="V1355">
            <v>117</v>
          </cell>
          <cell r="W1355">
            <v>14</v>
          </cell>
          <cell r="X1355">
            <v>131</v>
          </cell>
          <cell r="Y1355"/>
          <cell r="Z1355"/>
          <cell r="AA1355">
            <v>3810</v>
          </cell>
          <cell r="AB1355"/>
          <cell r="AC1355">
            <v>3810</v>
          </cell>
          <cell r="AD1355">
            <v>56</v>
          </cell>
          <cell r="AE1355">
            <v>168873</v>
          </cell>
          <cell r="AF1355">
            <v>168929</v>
          </cell>
          <cell r="AG1355"/>
          <cell r="AH1355">
            <v>168929</v>
          </cell>
          <cell r="AI1355"/>
          <cell r="AJ1355"/>
          <cell r="AK1355"/>
          <cell r="AL1355"/>
          <cell r="AM1355"/>
        </row>
        <row r="1356">
          <cell r="I1356" t="str">
            <v>HER</v>
          </cell>
          <cell r="J1356">
            <v>53549</v>
          </cell>
          <cell r="K1356">
            <v>6</v>
          </cell>
          <cell r="L1356">
            <v>53555</v>
          </cell>
          <cell r="M1356">
            <v>4586</v>
          </cell>
          <cell r="N1356">
            <v>58141</v>
          </cell>
          <cell r="O1356">
            <v>6821740</v>
          </cell>
          <cell r="P1356">
            <v>1234436</v>
          </cell>
          <cell r="Q1356">
            <v>8056176</v>
          </cell>
          <cell r="R1356">
            <v>29960</v>
          </cell>
          <cell r="S1356">
            <v>8086136</v>
          </cell>
          <cell r="T1356">
            <v>78</v>
          </cell>
          <cell r="U1356">
            <v>377</v>
          </cell>
          <cell r="V1356">
            <v>455</v>
          </cell>
          <cell r="W1356">
            <v>6</v>
          </cell>
          <cell r="X1356">
            <v>461</v>
          </cell>
          <cell r="Y1356"/>
          <cell r="Z1356"/>
          <cell r="AA1356">
            <v>38628</v>
          </cell>
          <cell r="AB1356"/>
          <cell r="AC1356">
            <v>38628</v>
          </cell>
          <cell r="AD1356">
            <v>4287268</v>
          </cell>
          <cell r="AE1356">
            <v>758968</v>
          </cell>
          <cell r="AF1356">
            <v>5046236</v>
          </cell>
          <cell r="AG1356"/>
          <cell r="AH1356">
            <v>5046236</v>
          </cell>
          <cell r="AI1356"/>
          <cell r="AJ1356"/>
          <cell r="AK1356"/>
          <cell r="AL1356"/>
          <cell r="AM1356"/>
        </row>
        <row r="1357">
          <cell r="I1357" t="str">
            <v>JIK</v>
          </cell>
          <cell r="J1357">
            <v>1234</v>
          </cell>
          <cell r="K1357">
            <v>0</v>
          </cell>
          <cell r="L1357">
            <v>1234</v>
          </cell>
          <cell r="M1357">
            <v>190</v>
          </cell>
          <cell r="N1357">
            <v>1424</v>
          </cell>
          <cell r="O1357">
            <v>0</v>
          </cell>
          <cell r="P1357">
            <v>57240</v>
          </cell>
          <cell r="Q1357">
            <v>57240</v>
          </cell>
          <cell r="R1357"/>
          <cell r="S1357">
            <v>57240</v>
          </cell>
          <cell r="T1357"/>
          <cell r="U1357">
            <v>31</v>
          </cell>
          <cell r="V1357">
            <v>31</v>
          </cell>
          <cell r="W1357">
            <v>10</v>
          </cell>
          <cell r="X1357">
            <v>41</v>
          </cell>
          <cell r="Y1357"/>
          <cell r="Z1357"/>
          <cell r="AA1357">
            <v>692</v>
          </cell>
          <cell r="AB1357"/>
          <cell r="AC1357">
            <v>692</v>
          </cell>
          <cell r="AD1357">
            <v>0</v>
          </cell>
          <cell r="AE1357">
            <v>42511</v>
          </cell>
          <cell r="AF1357">
            <v>42511</v>
          </cell>
          <cell r="AG1357"/>
          <cell r="AH1357">
            <v>42511</v>
          </cell>
          <cell r="AI1357"/>
          <cell r="AJ1357"/>
          <cell r="AK1357"/>
          <cell r="AL1357"/>
          <cell r="AM1357"/>
        </row>
        <row r="1358">
          <cell r="I1358" t="str">
            <v>IOA</v>
          </cell>
          <cell r="J1358">
            <v>874</v>
          </cell>
          <cell r="K1358">
            <v>0</v>
          </cell>
          <cell r="L1358">
            <v>874</v>
          </cell>
          <cell r="M1358">
            <v>543</v>
          </cell>
          <cell r="N1358">
            <v>1417</v>
          </cell>
          <cell r="O1358">
            <v>18259</v>
          </cell>
          <cell r="P1358">
            <v>50205</v>
          </cell>
          <cell r="Q1358">
            <v>68464</v>
          </cell>
          <cell r="R1358"/>
          <cell r="S1358">
            <v>68464</v>
          </cell>
          <cell r="T1358"/>
          <cell r="U1358">
            <v>0</v>
          </cell>
          <cell r="V1358">
            <v>0</v>
          </cell>
          <cell r="W1358"/>
          <cell r="X1358">
            <v>0</v>
          </cell>
          <cell r="Y1358"/>
          <cell r="Z1358"/>
          <cell r="AA1358">
            <v>1062</v>
          </cell>
          <cell r="AB1358"/>
          <cell r="AC1358">
            <v>1062</v>
          </cell>
          <cell r="AD1358">
            <v>13135</v>
          </cell>
          <cell r="AE1358">
            <v>43580</v>
          </cell>
          <cell r="AF1358">
            <v>56715</v>
          </cell>
          <cell r="AG1358"/>
          <cell r="AH1358">
            <v>56715</v>
          </cell>
          <cell r="AI1358"/>
          <cell r="AJ1358"/>
          <cell r="AK1358"/>
          <cell r="AL1358"/>
          <cell r="AM1358"/>
        </row>
        <row r="1359">
          <cell r="I1359" t="str">
            <v>KLX</v>
          </cell>
          <cell r="J1359">
            <v>3172</v>
          </cell>
          <cell r="K1359">
            <v>0</v>
          </cell>
          <cell r="L1359">
            <v>3172</v>
          </cell>
          <cell r="M1359">
            <v>833</v>
          </cell>
          <cell r="N1359">
            <v>4005</v>
          </cell>
          <cell r="O1359">
            <v>324959</v>
          </cell>
          <cell r="P1359">
            <v>24678</v>
          </cell>
          <cell r="Q1359">
            <v>349637</v>
          </cell>
          <cell r="R1359">
            <v>2059</v>
          </cell>
          <cell r="S1359">
            <v>351696</v>
          </cell>
          <cell r="T1359"/>
          <cell r="U1359"/>
          <cell r="V1359"/>
          <cell r="W1359"/>
          <cell r="X1359"/>
          <cell r="Y1359"/>
          <cell r="Z1359"/>
          <cell r="AA1359">
            <v>1966</v>
          </cell>
          <cell r="AB1359"/>
          <cell r="AC1359">
            <v>1966</v>
          </cell>
          <cell r="AD1359">
            <v>156591</v>
          </cell>
          <cell r="AE1359">
            <v>17343</v>
          </cell>
          <cell r="AF1359">
            <v>173934</v>
          </cell>
          <cell r="AG1359"/>
          <cell r="AH1359">
            <v>173934</v>
          </cell>
          <cell r="AI1359"/>
          <cell r="AJ1359"/>
          <cell r="AK1359"/>
          <cell r="AL1359"/>
          <cell r="AM1359"/>
        </row>
        <row r="1360">
          <cell r="I1360" t="str">
            <v>JKL</v>
          </cell>
          <cell r="J1360">
            <v>904</v>
          </cell>
          <cell r="K1360">
            <v>0</v>
          </cell>
          <cell r="L1360">
            <v>904</v>
          </cell>
          <cell r="M1360">
            <v>404</v>
          </cell>
          <cell r="N1360">
            <v>1308</v>
          </cell>
          <cell r="O1360">
            <v>0</v>
          </cell>
          <cell r="P1360">
            <v>13960</v>
          </cell>
          <cell r="Q1360">
            <v>13960</v>
          </cell>
          <cell r="R1360">
            <v>996</v>
          </cell>
          <cell r="S1360">
            <v>14956</v>
          </cell>
          <cell r="T1360"/>
          <cell r="U1360">
            <v>1</v>
          </cell>
          <cell r="V1360">
            <v>1</v>
          </cell>
          <cell r="W1360">
            <v>1</v>
          </cell>
          <cell r="X1360">
            <v>3</v>
          </cell>
          <cell r="Y1360"/>
          <cell r="Z1360"/>
          <cell r="AA1360">
            <v>890</v>
          </cell>
          <cell r="AB1360"/>
          <cell r="AC1360">
            <v>890</v>
          </cell>
          <cell r="AD1360">
            <v>0</v>
          </cell>
          <cell r="AE1360">
            <v>8888</v>
          </cell>
          <cell r="AF1360">
            <v>8888</v>
          </cell>
          <cell r="AG1360"/>
          <cell r="AH1360">
            <v>8888</v>
          </cell>
          <cell r="AI1360"/>
          <cell r="AJ1360"/>
          <cell r="AK1360"/>
          <cell r="AL1360"/>
          <cell r="AM1360"/>
        </row>
        <row r="1361">
          <cell r="I1361" t="str">
            <v>AOK</v>
          </cell>
          <cell r="J1361">
            <v>3430</v>
          </cell>
          <cell r="K1361">
            <v>0</v>
          </cell>
          <cell r="L1361">
            <v>3430</v>
          </cell>
          <cell r="M1361">
            <v>100</v>
          </cell>
          <cell r="N1361">
            <v>3530</v>
          </cell>
          <cell r="O1361">
            <v>176452</v>
          </cell>
          <cell r="P1361">
            <v>69529</v>
          </cell>
          <cell r="Q1361">
            <v>245981</v>
          </cell>
          <cell r="R1361">
            <v>20615</v>
          </cell>
          <cell r="S1361">
            <v>266596</v>
          </cell>
          <cell r="T1361">
            <v>0</v>
          </cell>
          <cell r="U1361">
            <v>22</v>
          </cell>
          <cell r="V1361">
            <v>22</v>
          </cell>
          <cell r="W1361">
            <v>3</v>
          </cell>
          <cell r="X1361">
            <v>25</v>
          </cell>
          <cell r="Y1361"/>
          <cell r="Z1361"/>
          <cell r="AA1361">
            <v>2832</v>
          </cell>
          <cell r="AB1361"/>
          <cell r="AC1361">
            <v>2832</v>
          </cell>
          <cell r="AD1361">
            <v>85886</v>
          </cell>
          <cell r="AE1361">
            <v>53691</v>
          </cell>
          <cell r="AF1361">
            <v>139577</v>
          </cell>
          <cell r="AG1361"/>
          <cell r="AH1361">
            <v>139577</v>
          </cell>
          <cell r="AI1361"/>
          <cell r="AJ1361"/>
          <cell r="AK1361"/>
          <cell r="AL1361"/>
          <cell r="AM1361"/>
        </row>
        <row r="1362">
          <cell r="I1362" t="str">
            <v>KSJ</v>
          </cell>
          <cell r="J1362">
            <v>316</v>
          </cell>
          <cell r="K1362">
            <v>0</v>
          </cell>
          <cell r="L1362">
            <v>316</v>
          </cell>
          <cell r="M1362">
            <v>33</v>
          </cell>
          <cell r="N1362">
            <v>349</v>
          </cell>
          <cell r="O1362">
            <v>0</v>
          </cell>
          <cell r="P1362">
            <v>2584</v>
          </cell>
          <cell r="Q1362">
            <v>2584</v>
          </cell>
          <cell r="R1362"/>
          <cell r="S1362">
            <v>2584</v>
          </cell>
          <cell r="T1362"/>
          <cell r="U1362">
            <v>12</v>
          </cell>
          <cell r="V1362">
            <v>12</v>
          </cell>
          <cell r="W1362">
            <v>1</v>
          </cell>
          <cell r="X1362">
            <v>13</v>
          </cell>
          <cell r="Y1362"/>
          <cell r="Z1362"/>
          <cell r="AA1362">
            <v>390</v>
          </cell>
          <cell r="AB1362"/>
          <cell r="AC1362">
            <v>390</v>
          </cell>
          <cell r="AD1362">
            <v>0</v>
          </cell>
          <cell r="AE1362">
            <v>2047</v>
          </cell>
          <cell r="AF1362">
            <v>2047</v>
          </cell>
          <cell r="AG1362"/>
          <cell r="AH1362">
            <v>2047</v>
          </cell>
          <cell r="AI1362"/>
          <cell r="AJ1362"/>
          <cell r="AK1362"/>
          <cell r="AL1362"/>
          <cell r="AM1362"/>
        </row>
        <row r="1363">
          <cell r="I1363" t="str">
            <v>KZS</v>
          </cell>
          <cell r="J1363">
            <v>362</v>
          </cell>
          <cell r="K1363">
            <v>0</v>
          </cell>
          <cell r="L1363">
            <v>362</v>
          </cell>
          <cell r="M1363">
            <v>48</v>
          </cell>
          <cell r="N1363">
            <v>410</v>
          </cell>
          <cell r="O1363">
            <v>0</v>
          </cell>
          <cell r="P1363">
            <v>6203</v>
          </cell>
          <cell r="Q1363">
            <v>6203</v>
          </cell>
          <cell r="R1363"/>
          <cell r="S1363">
            <v>6203</v>
          </cell>
          <cell r="T1363"/>
          <cell r="U1363">
            <v>1</v>
          </cell>
          <cell r="V1363">
            <v>1</v>
          </cell>
          <cell r="W1363">
            <v>1</v>
          </cell>
          <cell r="X1363">
            <v>1</v>
          </cell>
          <cell r="Y1363"/>
          <cell r="Z1363"/>
          <cell r="AA1363">
            <v>392</v>
          </cell>
          <cell r="AB1363"/>
          <cell r="AC1363">
            <v>392</v>
          </cell>
          <cell r="AD1363">
            <v>0</v>
          </cell>
          <cell r="AE1363">
            <v>5158</v>
          </cell>
          <cell r="AF1363">
            <v>5158</v>
          </cell>
          <cell r="AG1363"/>
          <cell r="AH1363">
            <v>5158</v>
          </cell>
          <cell r="AI1363"/>
          <cell r="AJ1363"/>
          <cell r="AK1363"/>
          <cell r="AL1363"/>
          <cell r="AM1363"/>
        </row>
        <row r="1364">
          <cell r="I1364" t="str">
            <v>KSO</v>
          </cell>
          <cell r="J1364">
            <v>294</v>
          </cell>
          <cell r="K1364">
            <v>0</v>
          </cell>
          <cell r="L1364">
            <v>294</v>
          </cell>
          <cell r="M1364">
            <v>18</v>
          </cell>
          <cell r="N1364">
            <v>312</v>
          </cell>
          <cell r="O1364">
            <v>0</v>
          </cell>
          <cell r="P1364">
            <v>3423</v>
          </cell>
          <cell r="Q1364">
            <v>3423</v>
          </cell>
          <cell r="R1364">
            <v>1625</v>
          </cell>
          <cell r="S1364">
            <v>5048</v>
          </cell>
          <cell r="T1364"/>
          <cell r="U1364"/>
          <cell r="V1364"/>
          <cell r="W1364"/>
          <cell r="X1364"/>
          <cell r="Y1364"/>
          <cell r="Z1364"/>
          <cell r="AA1364">
            <v>300</v>
          </cell>
          <cell r="AB1364"/>
          <cell r="AC1364">
            <v>300</v>
          </cell>
          <cell r="AD1364">
            <v>0</v>
          </cell>
          <cell r="AE1364">
            <v>2726</v>
          </cell>
          <cell r="AF1364">
            <v>2726</v>
          </cell>
          <cell r="AG1364"/>
          <cell r="AH1364">
            <v>2726</v>
          </cell>
          <cell r="AI1364"/>
          <cell r="AJ1364"/>
          <cell r="AK1364"/>
          <cell r="AL1364"/>
          <cell r="AM1364"/>
        </row>
        <row r="1365">
          <cell r="I1365" t="str">
            <v>KVA</v>
          </cell>
          <cell r="J1365">
            <v>2190</v>
          </cell>
          <cell r="K1365">
            <v>0</v>
          </cell>
          <cell r="L1365">
            <v>2190</v>
          </cell>
          <cell r="M1365">
            <v>397</v>
          </cell>
          <cell r="N1365">
            <v>2587</v>
          </cell>
          <cell r="O1365">
            <v>199363</v>
          </cell>
          <cell r="P1365">
            <v>43440</v>
          </cell>
          <cell r="Q1365">
            <v>242803</v>
          </cell>
          <cell r="R1365">
            <v>7642</v>
          </cell>
          <cell r="S1365">
            <v>250445</v>
          </cell>
          <cell r="T1365">
            <v>0</v>
          </cell>
          <cell r="U1365">
            <v>15</v>
          </cell>
          <cell r="V1365">
            <v>15</v>
          </cell>
          <cell r="W1365">
            <v>0</v>
          </cell>
          <cell r="X1365">
            <v>15</v>
          </cell>
          <cell r="Y1365">
            <v>1519</v>
          </cell>
          <cell r="Z1365">
            <v>0</v>
          </cell>
          <cell r="AA1365">
            <v>1519</v>
          </cell>
          <cell r="AB1365">
            <v>422</v>
          </cell>
          <cell r="AC1365">
            <v>1941</v>
          </cell>
          <cell r="AD1365">
            <v>111392</v>
          </cell>
          <cell r="AE1365">
            <v>32320</v>
          </cell>
          <cell r="AF1365">
            <v>143712</v>
          </cell>
          <cell r="AG1365">
            <v>4918</v>
          </cell>
          <cell r="AH1365">
            <v>148630</v>
          </cell>
          <cell r="AI1365">
            <v>0</v>
          </cell>
          <cell r="AJ1365">
            <v>47</v>
          </cell>
          <cell r="AK1365">
            <v>47</v>
          </cell>
          <cell r="AL1365">
            <v>0</v>
          </cell>
          <cell r="AM1365">
            <v>47</v>
          </cell>
        </row>
        <row r="1366">
          <cell r="I1366" t="str">
            <v>EFL</v>
          </cell>
          <cell r="J1366">
            <v>6870</v>
          </cell>
          <cell r="K1366">
            <v>0</v>
          </cell>
          <cell r="L1366">
            <v>6870</v>
          </cell>
          <cell r="M1366">
            <v>1068</v>
          </cell>
          <cell r="N1366">
            <v>7938</v>
          </cell>
          <cell r="O1366">
            <v>707502</v>
          </cell>
          <cell r="P1366">
            <v>90889</v>
          </cell>
          <cell r="Q1366">
            <v>798391</v>
          </cell>
          <cell r="R1366">
            <v>16423</v>
          </cell>
          <cell r="S1366">
            <v>814814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3674</v>
          </cell>
          <cell r="Z1366">
            <v>0</v>
          </cell>
          <cell r="AA1366">
            <v>3674</v>
          </cell>
          <cell r="AB1366">
            <v>1145</v>
          </cell>
          <cell r="AC1366">
            <v>4819</v>
          </cell>
          <cell r="AD1366">
            <v>234139</v>
          </cell>
          <cell r="AE1366">
            <v>58648</v>
          </cell>
          <cell r="AF1366">
            <v>292787</v>
          </cell>
          <cell r="AG1366">
            <v>8295</v>
          </cell>
          <cell r="AH1366">
            <v>301082</v>
          </cell>
          <cell r="AI1366">
            <v>0</v>
          </cell>
          <cell r="AJ1366">
            <v>1</v>
          </cell>
          <cell r="AK1366">
            <v>1</v>
          </cell>
          <cell r="AL1366">
            <v>0</v>
          </cell>
          <cell r="AM1366">
            <v>1</v>
          </cell>
        </row>
        <row r="1367">
          <cell r="I1367" t="str">
            <v>CFU</v>
          </cell>
          <cell r="J1367">
            <v>26082</v>
          </cell>
          <cell r="K1367">
            <v>0</v>
          </cell>
          <cell r="L1367">
            <v>26082</v>
          </cell>
          <cell r="M1367">
            <v>3406</v>
          </cell>
          <cell r="N1367">
            <v>29488</v>
          </cell>
          <cell r="O1367">
            <v>3387221</v>
          </cell>
          <cell r="P1367">
            <v>343838</v>
          </cell>
          <cell r="Q1367">
            <v>3731059</v>
          </cell>
          <cell r="R1367">
            <v>11059</v>
          </cell>
          <cell r="S1367">
            <v>3742118</v>
          </cell>
          <cell r="T1367">
            <v>0</v>
          </cell>
          <cell r="U1367">
            <v>39</v>
          </cell>
          <cell r="V1367">
            <v>39</v>
          </cell>
          <cell r="W1367">
            <v>0</v>
          </cell>
          <cell r="X1367">
            <v>39</v>
          </cell>
          <cell r="Y1367">
            <v>17537</v>
          </cell>
          <cell r="Z1367">
            <v>0</v>
          </cell>
          <cell r="AA1367">
            <v>17537</v>
          </cell>
          <cell r="AB1367">
            <v>3681</v>
          </cell>
          <cell r="AC1367">
            <v>21218</v>
          </cell>
          <cell r="AD1367">
            <v>1807785</v>
          </cell>
          <cell r="AE1367">
            <v>211814</v>
          </cell>
          <cell r="AF1367">
            <v>2019599</v>
          </cell>
          <cell r="AG1367">
            <v>16638</v>
          </cell>
          <cell r="AH1367">
            <v>2036237</v>
          </cell>
          <cell r="AI1367">
            <v>0</v>
          </cell>
          <cell r="AJ1367">
            <v>61</v>
          </cell>
          <cell r="AK1367">
            <v>61</v>
          </cell>
          <cell r="AL1367">
            <v>6</v>
          </cell>
          <cell r="AM1367">
            <v>67</v>
          </cell>
        </row>
        <row r="1368">
          <cell r="I1368" t="str">
            <v>KIT</v>
          </cell>
          <cell r="J1368">
            <v>775</v>
          </cell>
          <cell r="K1368">
            <v>0</v>
          </cell>
          <cell r="L1368">
            <v>775</v>
          </cell>
          <cell r="M1368">
            <v>96</v>
          </cell>
          <cell r="N1368">
            <v>871</v>
          </cell>
          <cell r="O1368">
            <v>1301</v>
          </cell>
          <cell r="P1368">
            <v>32456</v>
          </cell>
          <cell r="Q1368">
            <v>33757</v>
          </cell>
          <cell r="R1368"/>
          <cell r="S1368">
            <v>33757</v>
          </cell>
          <cell r="T1368"/>
          <cell r="U1368">
            <v>19</v>
          </cell>
          <cell r="V1368">
            <v>19</v>
          </cell>
          <cell r="W1368">
            <v>5</v>
          </cell>
          <cell r="X1368">
            <v>24</v>
          </cell>
          <cell r="Y1368"/>
          <cell r="Z1368"/>
          <cell r="AA1368">
            <v>756</v>
          </cell>
          <cell r="AB1368"/>
          <cell r="AC1368">
            <v>756</v>
          </cell>
          <cell r="AD1368">
            <v>0</v>
          </cell>
          <cell r="AE1368">
            <v>25075</v>
          </cell>
          <cell r="AF1368">
            <v>25075</v>
          </cell>
          <cell r="AG1368"/>
          <cell r="AH1368">
            <v>25075</v>
          </cell>
          <cell r="AI1368"/>
          <cell r="AJ1368"/>
          <cell r="AK1368"/>
          <cell r="AL1368"/>
          <cell r="AM1368"/>
        </row>
        <row r="1369">
          <cell r="I1369" t="str">
            <v>KGS</v>
          </cell>
          <cell r="J1369">
            <v>20325</v>
          </cell>
          <cell r="K1369">
            <v>0</v>
          </cell>
          <cell r="L1369">
            <v>20325</v>
          </cell>
          <cell r="M1369">
            <v>1150</v>
          </cell>
          <cell r="N1369">
            <v>21475</v>
          </cell>
          <cell r="O1369">
            <v>2484821</v>
          </cell>
          <cell r="P1369">
            <v>260104</v>
          </cell>
          <cell r="Q1369">
            <v>2744925</v>
          </cell>
          <cell r="R1369">
            <v>44013</v>
          </cell>
          <cell r="S1369">
            <v>2788938</v>
          </cell>
          <cell r="T1369">
            <v>0</v>
          </cell>
          <cell r="U1369">
            <v>81</v>
          </cell>
          <cell r="V1369">
            <v>81</v>
          </cell>
          <cell r="W1369">
            <v>5</v>
          </cell>
          <cell r="X1369">
            <v>86</v>
          </cell>
          <cell r="Y1369">
            <v>12992</v>
          </cell>
          <cell r="Z1369">
            <v>1</v>
          </cell>
          <cell r="AA1369">
            <v>12993</v>
          </cell>
          <cell r="AB1369">
            <v>1214</v>
          </cell>
          <cell r="AC1369">
            <v>14207</v>
          </cell>
          <cell r="AD1369">
            <v>1367140</v>
          </cell>
          <cell r="AE1369">
            <v>170534</v>
          </cell>
          <cell r="AF1369">
            <v>1537674</v>
          </cell>
          <cell r="AG1369">
            <v>33015</v>
          </cell>
          <cell r="AH1369">
            <v>1570689</v>
          </cell>
          <cell r="AI1369">
            <v>0</v>
          </cell>
          <cell r="AJ1369">
            <v>104</v>
          </cell>
          <cell r="AK1369">
            <v>104</v>
          </cell>
          <cell r="AL1369">
            <v>8</v>
          </cell>
          <cell r="AM1369">
            <v>112</v>
          </cell>
        </row>
        <row r="1370">
          <cell r="I1370" t="str">
            <v>KZI</v>
          </cell>
          <cell r="J1370">
            <v>304</v>
          </cell>
          <cell r="K1370">
            <v>0</v>
          </cell>
          <cell r="L1370">
            <v>304</v>
          </cell>
          <cell r="M1370">
            <v>380</v>
          </cell>
          <cell r="N1370">
            <v>684</v>
          </cell>
          <cell r="O1370">
            <v>0</v>
          </cell>
          <cell r="P1370">
            <v>3753</v>
          </cell>
          <cell r="Q1370">
            <v>3753</v>
          </cell>
          <cell r="R1370">
            <v>1442</v>
          </cell>
          <cell r="S1370">
            <v>5195</v>
          </cell>
          <cell r="T1370"/>
          <cell r="U1370"/>
          <cell r="V1370"/>
          <cell r="W1370"/>
          <cell r="X1370"/>
          <cell r="Y1370"/>
          <cell r="Z1370"/>
          <cell r="AA1370">
            <v>286</v>
          </cell>
          <cell r="AB1370"/>
          <cell r="AC1370">
            <v>286</v>
          </cell>
          <cell r="AD1370">
            <v>0</v>
          </cell>
          <cell r="AE1370">
            <v>2674</v>
          </cell>
          <cell r="AF1370">
            <v>2674</v>
          </cell>
          <cell r="AG1370"/>
          <cell r="AH1370">
            <v>2674</v>
          </cell>
          <cell r="AI1370"/>
          <cell r="AJ1370"/>
          <cell r="AK1370"/>
          <cell r="AL1370"/>
          <cell r="AM1370"/>
        </row>
        <row r="1371">
          <cell r="I1371" t="str">
            <v>LRS</v>
          </cell>
          <cell r="J1371">
            <v>967</v>
          </cell>
          <cell r="K1371">
            <v>0</v>
          </cell>
          <cell r="L1371">
            <v>967</v>
          </cell>
          <cell r="M1371">
            <v>82</v>
          </cell>
          <cell r="N1371">
            <v>1049</v>
          </cell>
          <cell r="O1371">
            <v>0</v>
          </cell>
          <cell r="P1371">
            <v>19073</v>
          </cell>
          <cell r="Q1371">
            <v>19073</v>
          </cell>
          <cell r="R1371">
            <v>901</v>
          </cell>
          <cell r="S1371">
            <v>19974</v>
          </cell>
          <cell r="T1371"/>
          <cell r="U1371">
            <v>16</v>
          </cell>
          <cell r="V1371">
            <v>16</v>
          </cell>
          <cell r="W1371">
            <v>2</v>
          </cell>
          <cell r="X1371">
            <v>17</v>
          </cell>
          <cell r="Y1371"/>
          <cell r="Z1371"/>
          <cell r="AA1371">
            <v>907</v>
          </cell>
          <cell r="AB1371"/>
          <cell r="AC1371">
            <v>907</v>
          </cell>
          <cell r="AD1371">
            <v>0</v>
          </cell>
          <cell r="AE1371">
            <v>15254</v>
          </cell>
          <cell r="AF1371">
            <v>15254</v>
          </cell>
          <cell r="AG1371"/>
          <cell r="AH1371">
            <v>15254</v>
          </cell>
          <cell r="AI1371"/>
          <cell r="AJ1371"/>
          <cell r="AK1371"/>
          <cell r="AL1371"/>
          <cell r="AM1371"/>
        </row>
        <row r="1372">
          <cell r="I1372" t="str">
            <v>LXS</v>
          </cell>
          <cell r="J1372">
            <v>2685</v>
          </cell>
          <cell r="K1372">
            <v>0</v>
          </cell>
          <cell r="L1372">
            <v>2685</v>
          </cell>
          <cell r="M1372">
            <v>116</v>
          </cell>
          <cell r="N1372">
            <v>2801</v>
          </cell>
          <cell r="O1372">
            <v>26747</v>
          </cell>
          <cell r="P1372">
            <v>83036</v>
          </cell>
          <cell r="Q1372">
            <v>109783</v>
          </cell>
          <cell r="R1372">
            <v>8350</v>
          </cell>
          <cell r="S1372">
            <v>118133</v>
          </cell>
          <cell r="T1372"/>
          <cell r="U1372">
            <v>61</v>
          </cell>
          <cell r="V1372">
            <v>61</v>
          </cell>
          <cell r="W1372">
            <v>40</v>
          </cell>
          <cell r="X1372">
            <v>101</v>
          </cell>
          <cell r="Y1372"/>
          <cell r="Z1372"/>
          <cell r="AA1372">
            <v>2494</v>
          </cell>
          <cell r="AB1372"/>
          <cell r="AC1372">
            <v>2494</v>
          </cell>
          <cell r="AD1372">
            <v>4126</v>
          </cell>
          <cell r="AE1372">
            <v>73448</v>
          </cell>
          <cell r="AF1372">
            <v>77574</v>
          </cell>
          <cell r="AG1372"/>
          <cell r="AH1372">
            <v>77574</v>
          </cell>
          <cell r="AI1372"/>
          <cell r="AJ1372"/>
          <cell r="AK1372"/>
          <cell r="AL1372"/>
          <cell r="AM1372"/>
        </row>
        <row r="1373">
          <cell r="I1373" t="str">
            <v>JMK</v>
          </cell>
          <cell r="J1373">
            <v>13727</v>
          </cell>
          <cell r="K1373">
            <v>0</v>
          </cell>
          <cell r="L1373">
            <v>13727</v>
          </cell>
          <cell r="M1373">
            <v>5694</v>
          </cell>
          <cell r="N1373">
            <v>19421</v>
          </cell>
          <cell r="O1373">
            <v>1157578</v>
          </cell>
          <cell r="P1373">
            <v>488507</v>
          </cell>
          <cell r="Q1373">
            <v>1646085</v>
          </cell>
          <cell r="R1373">
            <v>27426</v>
          </cell>
          <cell r="S1373">
            <v>1673511</v>
          </cell>
          <cell r="T1373">
            <v>1</v>
          </cell>
          <cell r="U1373">
            <v>28</v>
          </cell>
          <cell r="V1373">
            <v>28</v>
          </cell>
          <cell r="W1373">
            <v>2</v>
          </cell>
          <cell r="X1373">
            <v>30</v>
          </cell>
          <cell r="Y1373">
            <v>10207</v>
          </cell>
          <cell r="Z1373">
            <v>0</v>
          </cell>
          <cell r="AA1373">
            <v>10207</v>
          </cell>
          <cell r="AB1373">
            <v>6088</v>
          </cell>
          <cell r="AC1373">
            <v>16295</v>
          </cell>
          <cell r="AD1373">
            <v>730208</v>
          </cell>
          <cell r="AE1373">
            <v>280625</v>
          </cell>
          <cell r="AF1373">
            <v>1010833</v>
          </cell>
          <cell r="AG1373">
            <v>25991</v>
          </cell>
          <cell r="AH1373">
            <v>1036824</v>
          </cell>
          <cell r="AI1373">
            <v>3</v>
          </cell>
          <cell r="AJ1373">
            <v>68</v>
          </cell>
          <cell r="AK1373">
            <v>71</v>
          </cell>
          <cell r="AL1373">
            <v>5</v>
          </cell>
          <cell r="AM1373">
            <v>75</v>
          </cell>
        </row>
        <row r="1374">
          <cell r="I1374" t="str">
            <v>MLO</v>
          </cell>
          <cell r="J1374">
            <v>2234</v>
          </cell>
          <cell r="K1374">
            <v>0</v>
          </cell>
          <cell r="L1374">
            <v>2234</v>
          </cell>
          <cell r="M1374">
            <v>204</v>
          </cell>
          <cell r="N1374">
            <v>2438</v>
          </cell>
          <cell r="O1374">
            <v>0</v>
          </cell>
          <cell r="P1374">
            <v>86191</v>
          </cell>
          <cell r="Q1374">
            <v>86191</v>
          </cell>
          <cell r="R1374"/>
          <cell r="S1374">
            <v>86191</v>
          </cell>
          <cell r="T1374"/>
          <cell r="U1374">
            <v>22</v>
          </cell>
          <cell r="V1374">
            <v>22</v>
          </cell>
          <cell r="W1374">
            <v>2</v>
          </cell>
          <cell r="X1374">
            <v>25</v>
          </cell>
          <cell r="Y1374"/>
          <cell r="Z1374"/>
          <cell r="AA1374">
            <v>2016</v>
          </cell>
          <cell r="AB1374"/>
          <cell r="AC1374">
            <v>2016</v>
          </cell>
          <cell r="AD1374">
            <v>0</v>
          </cell>
          <cell r="AE1374">
            <v>64711</v>
          </cell>
          <cell r="AF1374">
            <v>64711</v>
          </cell>
          <cell r="AG1374"/>
          <cell r="AH1374">
            <v>64711</v>
          </cell>
          <cell r="AI1374"/>
          <cell r="AJ1374"/>
          <cell r="AK1374"/>
          <cell r="AL1374"/>
          <cell r="AM1374"/>
        </row>
        <row r="1375">
          <cell r="I1375" t="str">
            <v>MJT</v>
          </cell>
          <cell r="J1375">
            <v>6002</v>
          </cell>
          <cell r="K1375">
            <v>0</v>
          </cell>
          <cell r="L1375">
            <v>6002</v>
          </cell>
          <cell r="M1375">
            <v>182</v>
          </cell>
          <cell r="N1375">
            <v>6184</v>
          </cell>
          <cell r="O1375">
            <v>94478</v>
          </cell>
          <cell r="P1375">
            <v>326619</v>
          </cell>
          <cell r="Q1375">
            <v>421097</v>
          </cell>
          <cell r="R1375">
            <v>17705</v>
          </cell>
          <cell r="S1375">
            <v>438802</v>
          </cell>
          <cell r="T1375">
            <v>0</v>
          </cell>
          <cell r="U1375">
            <v>109</v>
          </cell>
          <cell r="V1375">
            <v>109</v>
          </cell>
          <cell r="W1375">
            <v>55</v>
          </cell>
          <cell r="X1375">
            <v>164</v>
          </cell>
          <cell r="Y1375">
            <v>4572</v>
          </cell>
          <cell r="Z1375">
            <v>1</v>
          </cell>
          <cell r="AA1375">
            <v>4573</v>
          </cell>
          <cell r="AB1375">
            <v>358</v>
          </cell>
          <cell r="AC1375">
            <v>4931</v>
          </cell>
          <cell r="AD1375">
            <v>38844</v>
          </cell>
          <cell r="AE1375">
            <v>235332</v>
          </cell>
          <cell r="AF1375">
            <v>274176</v>
          </cell>
          <cell r="AG1375">
            <v>9604</v>
          </cell>
          <cell r="AH1375">
            <v>283780</v>
          </cell>
          <cell r="AI1375">
            <v>0</v>
          </cell>
          <cell r="AJ1375">
            <v>143</v>
          </cell>
          <cell r="AK1375">
            <v>143</v>
          </cell>
          <cell r="AL1375">
            <v>71</v>
          </cell>
          <cell r="AM1375">
            <v>214</v>
          </cell>
        </row>
        <row r="1376">
          <cell r="I1376" t="str">
            <v>JNX</v>
          </cell>
          <cell r="J1376">
            <v>3114</v>
          </cell>
          <cell r="K1376">
            <v>0</v>
          </cell>
          <cell r="L1376">
            <v>3114</v>
          </cell>
          <cell r="M1376">
            <v>348</v>
          </cell>
          <cell r="N1376">
            <v>3462</v>
          </cell>
          <cell r="O1376">
            <v>0</v>
          </cell>
          <cell r="P1376">
            <v>123220</v>
          </cell>
          <cell r="Q1376">
            <v>123220</v>
          </cell>
          <cell r="R1376"/>
          <cell r="S1376">
            <v>123220</v>
          </cell>
          <cell r="T1376"/>
          <cell r="U1376"/>
          <cell r="V1376"/>
          <cell r="W1376"/>
          <cell r="X1376"/>
          <cell r="Y1376"/>
          <cell r="Z1376"/>
          <cell r="AA1376">
            <v>2820</v>
          </cell>
          <cell r="AB1376"/>
          <cell r="AC1376">
            <v>2820</v>
          </cell>
          <cell r="AD1376">
            <v>0</v>
          </cell>
          <cell r="AE1376">
            <v>92034</v>
          </cell>
          <cell r="AF1376">
            <v>92034</v>
          </cell>
          <cell r="AG1376"/>
          <cell r="AH1376">
            <v>92034</v>
          </cell>
          <cell r="AI1376"/>
          <cell r="AJ1376"/>
          <cell r="AK1376"/>
          <cell r="AL1376"/>
          <cell r="AM1376"/>
        </row>
        <row r="1377">
          <cell r="I1377" t="str">
            <v>PAS</v>
          </cell>
          <cell r="J1377">
            <v>5082</v>
          </cell>
          <cell r="K1377">
            <v>0</v>
          </cell>
          <cell r="L1377">
            <v>5082</v>
          </cell>
          <cell r="M1377">
            <v>1188</v>
          </cell>
          <cell r="N1377">
            <v>6270</v>
          </cell>
          <cell r="O1377">
            <v>4218</v>
          </cell>
          <cell r="P1377">
            <v>288242</v>
          </cell>
          <cell r="Q1377">
            <v>292460</v>
          </cell>
          <cell r="R1377">
            <v>783</v>
          </cell>
          <cell r="S1377">
            <v>293243</v>
          </cell>
          <cell r="T1377"/>
          <cell r="U1377">
            <v>22</v>
          </cell>
          <cell r="V1377">
            <v>22</v>
          </cell>
          <cell r="W1377"/>
          <cell r="X1377">
            <v>22</v>
          </cell>
          <cell r="Y1377"/>
          <cell r="Z1377"/>
          <cell r="AA1377">
            <v>3803</v>
          </cell>
          <cell r="AB1377"/>
          <cell r="AC1377">
            <v>3803</v>
          </cell>
          <cell r="AD1377">
            <v>1868</v>
          </cell>
          <cell r="AE1377">
            <v>201035</v>
          </cell>
          <cell r="AF1377">
            <v>202903</v>
          </cell>
          <cell r="AG1377"/>
          <cell r="AH1377">
            <v>202903</v>
          </cell>
          <cell r="AI1377"/>
          <cell r="AJ1377"/>
          <cell r="AK1377"/>
          <cell r="AL1377"/>
          <cell r="AM1377"/>
        </row>
        <row r="1378">
          <cell r="I1378" t="str">
            <v>PVK</v>
          </cell>
          <cell r="J1378">
            <v>5746</v>
          </cell>
          <cell r="K1378">
            <v>0</v>
          </cell>
          <cell r="L1378">
            <v>5746</v>
          </cell>
          <cell r="M1378">
            <v>864</v>
          </cell>
          <cell r="N1378">
            <v>6610</v>
          </cell>
          <cell r="O1378">
            <v>745091</v>
          </cell>
          <cell r="P1378">
            <v>4286</v>
          </cell>
          <cell r="Q1378">
            <v>749377</v>
          </cell>
          <cell r="R1378">
            <v>21465</v>
          </cell>
          <cell r="S1378">
            <v>770842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3583</v>
          </cell>
          <cell r="Z1378">
            <v>0</v>
          </cell>
          <cell r="AA1378">
            <v>3583</v>
          </cell>
          <cell r="AB1378">
            <v>937</v>
          </cell>
          <cell r="AC1378">
            <v>4520</v>
          </cell>
          <cell r="AD1378">
            <v>346713</v>
          </cell>
          <cell r="AE1378">
            <v>2996</v>
          </cell>
          <cell r="AF1378">
            <v>349709</v>
          </cell>
          <cell r="AG1378">
            <v>18361</v>
          </cell>
          <cell r="AH1378">
            <v>368070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</row>
        <row r="1379">
          <cell r="I1379" t="str">
            <v>RHO</v>
          </cell>
          <cell r="J1379">
            <v>38944</v>
          </cell>
          <cell r="K1379">
            <v>0</v>
          </cell>
          <cell r="L1379">
            <v>38944</v>
          </cell>
          <cell r="M1379">
            <v>3066</v>
          </cell>
          <cell r="N1379">
            <v>42010</v>
          </cell>
          <cell r="O1379">
            <v>5102531</v>
          </cell>
          <cell r="P1379">
            <v>706929</v>
          </cell>
          <cell r="Q1379">
            <v>5809460</v>
          </cell>
          <cell r="R1379">
            <v>43343</v>
          </cell>
          <cell r="S1379">
            <v>5852803</v>
          </cell>
          <cell r="T1379">
            <v>3</v>
          </cell>
          <cell r="U1379">
            <v>217</v>
          </cell>
          <cell r="V1379">
            <v>221</v>
          </cell>
          <cell r="W1379">
            <v>19</v>
          </cell>
          <cell r="X1379">
            <v>239</v>
          </cell>
          <cell r="Y1379">
            <v>26034</v>
          </cell>
          <cell r="Z1379">
            <v>1</v>
          </cell>
          <cell r="AA1379">
            <v>26035</v>
          </cell>
          <cell r="AB1379">
            <v>2782</v>
          </cell>
          <cell r="AC1379">
            <v>28817</v>
          </cell>
          <cell r="AD1379">
            <v>2801248</v>
          </cell>
          <cell r="AE1379">
            <v>514194</v>
          </cell>
          <cell r="AF1379">
            <v>3315442</v>
          </cell>
          <cell r="AG1379">
            <v>45615</v>
          </cell>
          <cell r="AH1379">
            <v>3361057</v>
          </cell>
          <cell r="AI1379">
            <v>4</v>
          </cell>
          <cell r="AJ1379">
            <v>271</v>
          </cell>
          <cell r="AK1379">
            <v>275</v>
          </cell>
          <cell r="AL1379">
            <v>26</v>
          </cell>
          <cell r="AM1379">
            <v>301</v>
          </cell>
        </row>
        <row r="1380">
          <cell r="I1380" t="str">
            <v>SMI</v>
          </cell>
          <cell r="J1380">
            <v>5164</v>
          </cell>
          <cell r="K1380">
            <v>0</v>
          </cell>
          <cell r="L1380">
            <v>5164</v>
          </cell>
          <cell r="M1380">
            <v>536</v>
          </cell>
          <cell r="N1380">
            <v>5700</v>
          </cell>
          <cell r="O1380">
            <v>249530</v>
          </cell>
          <cell r="P1380">
            <v>166873</v>
          </cell>
          <cell r="Q1380">
            <v>416403</v>
          </cell>
          <cell r="R1380">
            <v>34792</v>
          </cell>
          <cell r="S1380">
            <v>451195</v>
          </cell>
          <cell r="T1380">
            <v>0</v>
          </cell>
          <cell r="U1380">
            <v>123</v>
          </cell>
          <cell r="V1380">
            <v>123</v>
          </cell>
          <cell r="W1380">
            <v>9</v>
          </cell>
          <cell r="X1380">
            <v>132</v>
          </cell>
          <cell r="Y1380">
            <v>3937</v>
          </cell>
          <cell r="Z1380">
            <v>0</v>
          </cell>
          <cell r="AA1380">
            <v>3937</v>
          </cell>
          <cell r="AB1380">
            <v>691</v>
          </cell>
          <cell r="AC1380">
            <v>4628</v>
          </cell>
          <cell r="AD1380">
            <v>123931</v>
          </cell>
          <cell r="AE1380">
            <v>127240</v>
          </cell>
          <cell r="AF1380">
            <v>251171</v>
          </cell>
          <cell r="AG1380">
            <v>18022</v>
          </cell>
          <cell r="AH1380">
            <v>269193</v>
          </cell>
          <cell r="AI1380">
            <v>0</v>
          </cell>
          <cell r="AJ1380">
            <v>142</v>
          </cell>
          <cell r="AK1380">
            <v>142</v>
          </cell>
          <cell r="AL1380">
            <v>13</v>
          </cell>
          <cell r="AM1380">
            <v>156</v>
          </cell>
        </row>
        <row r="1381">
          <cell r="I1381" t="str">
            <v>JTR</v>
          </cell>
          <cell r="J1381">
            <v>22197</v>
          </cell>
          <cell r="K1381">
            <v>0</v>
          </cell>
          <cell r="L1381">
            <v>22197</v>
          </cell>
          <cell r="M1381">
            <v>2140</v>
          </cell>
          <cell r="N1381">
            <v>24337</v>
          </cell>
          <cell r="O1381">
            <v>1648259</v>
          </cell>
          <cell r="P1381">
            <v>1059385</v>
          </cell>
          <cell r="Q1381">
            <v>2707644</v>
          </cell>
          <cell r="R1381">
            <v>32603</v>
          </cell>
          <cell r="S1381">
            <v>2740247</v>
          </cell>
          <cell r="T1381">
            <v>0</v>
          </cell>
          <cell r="U1381">
            <v>54</v>
          </cell>
          <cell r="V1381">
            <v>54</v>
          </cell>
          <cell r="W1381">
            <v>0</v>
          </cell>
          <cell r="X1381">
            <v>54</v>
          </cell>
          <cell r="Y1381">
            <v>14097</v>
          </cell>
          <cell r="Z1381">
            <v>0</v>
          </cell>
          <cell r="AA1381">
            <v>14097</v>
          </cell>
          <cell r="AB1381">
            <v>1966</v>
          </cell>
          <cell r="AC1381">
            <v>16063</v>
          </cell>
          <cell r="AD1381">
            <v>956274</v>
          </cell>
          <cell r="AE1381">
            <v>559324</v>
          </cell>
          <cell r="AF1381">
            <v>1515598</v>
          </cell>
          <cell r="AG1381">
            <v>26667</v>
          </cell>
          <cell r="AH1381">
            <v>1542265</v>
          </cell>
          <cell r="AI1381">
            <v>0</v>
          </cell>
          <cell r="AJ1381">
            <v>57</v>
          </cell>
          <cell r="AK1381">
            <v>57</v>
          </cell>
          <cell r="AL1381">
            <v>1</v>
          </cell>
          <cell r="AM1381">
            <v>59</v>
          </cell>
        </row>
        <row r="1382">
          <cell r="I1382" t="str">
            <v>JSH</v>
          </cell>
          <cell r="J1382">
            <v>832</v>
          </cell>
          <cell r="K1382">
            <v>0</v>
          </cell>
          <cell r="L1382">
            <v>832</v>
          </cell>
          <cell r="M1382">
            <v>180</v>
          </cell>
          <cell r="N1382">
            <v>1012</v>
          </cell>
          <cell r="O1382">
            <v>0</v>
          </cell>
          <cell r="P1382">
            <v>22692</v>
          </cell>
          <cell r="Q1382">
            <v>22692</v>
          </cell>
          <cell r="R1382"/>
          <cell r="S1382">
            <v>22692</v>
          </cell>
          <cell r="T1382"/>
          <cell r="U1382"/>
          <cell r="V1382"/>
          <cell r="W1382"/>
          <cell r="X1382"/>
          <cell r="Y1382"/>
          <cell r="Z1382"/>
          <cell r="AA1382">
            <v>798</v>
          </cell>
          <cell r="AB1382"/>
          <cell r="AC1382">
            <v>798</v>
          </cell>
          <cell r="AD1382">
            <v>0</v>
          </cell>
          <cell r="AE1382">
            <v>17158</v>
          </cell>
          <cell r="AF1382">
            <v>17158</v>
          </cell>
          <cell r="AG1382"/>
          <cell r="AH1382">
            <v>17158</v>
          </cell>
          <cell r="AI1382"/>
          <cell r="AJ1382"/>
          <cell r="AK1382"/>
          <cell r="AL1382"/>
          <cell r="AM1382"/>
        </row>
        <row r="1383">
          <cell r="I1383" t="str">
            <v>JSI</v>
          </cell>
          <cell r="J1383">
            <v>4333</v>
          </cell>
          <cell r="K1383">
            <v>0</v>
          </cell>
          <cell r="L1383">
            <v>4333</v>
          </cell>
          <cell r="M1383">
            <v>510</v>
          </cell>
          <cell r="N1383">
            <v>4843</v>
          </cell>
          <cell r="O1383">
            <v>440709</v>
          </cell>
          <cell r="P1383">
            <v>49542</v>
          </cell>
          <cell r="Q1383">
            <v>490251</v>
          </cell>
          <cell r="R1383">
            <v>19773</v>
          </cell>
          <cell r="S1383">
            <v>510024</v>
          </cell>
          <cell r="T1383">
            <v>0</v>
          </cell>
          <cell r="U1383">
            <v>1</v>
          </cell>
          <cell r="V1383">
            <v>1</v>
          </cell>
          <cell r="W1383">
            <v>0</v>
          </cell>
          <cell r="X1383">
            <v>1</v>
          </cell>
          <cell r="Y1383">
            <v>2452</v>
          </cell>
          <cell r="Z1383">
            <v>0</v>
          </cell>
          <cell r="AA1383">
            <v>2452</v>
          </cell>
          <cell r="AB1383">
            <v>520</v>
          </cell>
          <cell r="AC1383">
            <v>2972</v>
          </cell>
          <cell r="AD1383">
            <v>160657</v>
          </cell>
          <cell r="AE1383">
            <v>34406</v>
          </cell>
          <cell r="AF1383">
            <v>195063</v>
          </cell>
          <cell r="AG1383">
            <v>9883</v>
          </cell>
          <cell r="AH1383">
            <v>204946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</row>
        <row r="1384">
          <cell r="I1384" t="str">
            <v>SKU</v>
          </cell>
          <cell r="J1384">
            <v>690</v>
          </cell>
          <cell r="K1384">
            <v>0</v>
          </cell>
          <cell r="L1384">
            <v>690</v>
          </cell>
          <cell r="M1384">
            <v>58</v>
          </cell>
          <cell r="N1384">
            <v>748</v>
          </cell>
          <cell r="O1384">
            <v>6771</v>
          </cell>
          <cell r="P1384">
            <v>12110</v>
          </cell>
          <cell r="Q1384">
            <v>18881</v>
          </cell>
          <cell r="R1384">
            <v>2</v>
          </cell>
          <cell r="S1384">
            <v>18883</v>
          </cell>
          <cell r="T1384"/>
          <cell r="U1384">
            <v>5</v>
          </cell>
          <cell r="V1384">
            <v>5</v>
          </cell>
          <cell r="W1384">
            <v>0</v>
          </cell>
          <cell r="X1384">
            <v>6</v>
          </cell>
          <cell r="Y1384"/>
          <cell r="Z1384"/>
          <cell r="AA1384">
            <v>671</v>
          </cell>
          <cell r="AB1384"/>
          <cell r="AC1384">
            <v>671</v>
          </cell>
          <cell r="AD1384">
            <v>3261</v>
          </cell>
          <cell r="AE1384">
            <v>10269</v>
          </cell>
          <cell r="AF1384">
            <v>13530</v>
          </cell>
          <cell r="AG1384"/>
          <cell r="AH1384">
            <v>13530</v>
          </cell>
          <cell r="AI1384"/>
          <cell r="AJ1384"/>
          <cell r="AK1384"/>
          <cell r="AL1384"/>
          <cell r="AM1384"/>
        </row>
        <row r="1385">
          <cell r="I1385" t="str">
            <v>JSY</v>
          </cell>
          <cell r="J1385">
            <v>564</v>
          </cell>
          <cell r="K1385">
            <v>0</v>
          </cell>
          <cell r="L1385">
            <v>564</v>
          </cell>
          <cell r="M1385">
            <v>2232</v>
          </cell>
          <cell r="N1385">
            <v>2796</v>
          </cell>
          <cell r="O1385">
            <v>0</v>
          </cell>
          <cell r="P1385">
            <v>15885</v>
          </cell>
          <cell r="Q1385">
            <v>15885</v>
          </cell>
          <cell r="R1385"/>
          <cell r="S1385">
            <v>15885</v>
          </cell>
          <cell r="T1385"/>
          <cell r="U1385">
            <v>2</v>
          </cell>
          <cell r="V1385">
            <v>2</v>
          </cell>
          <cell r="W1385"/>
          <cell r="X1385">
            <v>2</v>
          </cell>
          <cell r="Y1385"/>
          <cell r="Z1385"/>
          <cell r="AA1385">
            <v>442</v>
          </cell>
          <cell r="AB1385"/>
          <cell r="AC1385">
            <v>442</v>
          </cell>
          <cell r="AD1385">
            <v>0</v>
          </cell>
          <cell r="AE1385">
            <v>10398</v>
          </cell>
          <cell r="AF1385">
            <v>10398</v>
          </cell>
          <cell r="AG1385"/>
          <cell r="AH1385">
            <v>10398</v>
          </cell>
          <cell r="AI1385"/>
          <cell r="AJ1385"/>
          <cell r="AK1385"/>
          <cell r="AL1385"/>
          <cell r="AM1385"/>
        </row>
        <row r="1386">
          <cell r="I1386" t="str">
            <v>SKG</v>
          </cell>
          <cell r="J1386">
            <v>44081</v>
          </cell>
          <cell r="K1386">
            <v>1415</v>
          </cell>
          <cell r="L1386">
            <v>45496</v>
          </cell>
          <cell r="M1386">
            <v>3523</v>
          </cell>
          <cell r="N1386">
            <v>49019</v>
          </cell>
          <cell r="O1386">
            <v>3984848</v>
          </cell>
          <cell r="P1386">
            <v>1921630</v>
          </cell>
          <cell r="Q1386">
            <v>5906478</v>
          </cell>
          <cell r="R1386">
            <v>8709</v>
          </cell>
          <cell r="S1386">
            <v>5915187</v>
          </cell>
          <cell r="T1386">
            <v>1893</v>
          </cell>
          <cell r="U1386">
            <v>2608</v>
          </cell>
          <cell r="V1386">
            <v>4500</v>
          </cell>
          <cell r="W1386">
            <v>214</v>
          </cell>
          <cell r="X1386">
            <v>4714</v>
          </cell>
          <cell r="Y1386">
            <v>31961</v>
          </cell>
          <cell r="Z1386">
            <v>1068</v>
          </cell>
          <cell r="AA1386">
            <v>33029</v>
          </cell>
          <cell r="AB1386">
            <v>4195</v>
          </cell>
          <cell r="AC1386">
            <v>37224</v>
          </cell>
          <cell r="AD1386">
            <v>2194986</v>
          </cell>
          <cell r="AE1386">
            <v>1239605</v>
          </cell>
          <cell r="AF1386">
            <v>3434591</v>
          </cell>
          <cell r="AG1386">
            <v>2686</v>
          </cell>
          <cell r="AH1386">
            <v>3437277</v>
          </cell>
          <cell r="AI1386">
            <v>1687</v>
          </cell>
          <cell r="AJ1386">
            <v>2607</v>
          </cell>
          <cell r="AK1386">
            <v>4294</v>
          </cell>
          <cell r="AL1386">
            <v>91</v>
          </cell>
          <cell r="AM1386">
            <v>4385</v>
          </cell>
        </row>
        <row r="1387">
          <cell r="I1387" t="str">
            <v>VOL</v>
          </cell>
          <cell r="J1387">
            <v>441</v>
          </cell>
          <cell r="K1387">
            <v>0</v>
          </cell>
          <cell r="L1387">
            <v>441</v>
          </cell>
          <cell r="M1387">
            <v>100</v>
          </cell>
          <cell r="N1387">
            <v>541</v>
          </cell>
          <cell r="O1387">
            <v>42140</v>
          </cell>
          <cell r="P1387">
            <v>3064</v>
          </cell>
          <cell r="Q1387">
            <v>45204</v>
          </cell>
          <cell r="R1387"/>
          <cell r="S1387">
            <v>45204</v>
          </cell>
          <cell r="T1387"/>
          <cell r="U1387"/>
          <cell r="V1387"/>
          <cell r="W1387"/>
          <cell r="X1387"/>
          <cell r="Y1387"/>
          <cell r="Z1387"/>
          <cell r="AA1387">
            <v>248</v>
          </cell>
          <cell r="AB1387"/>
          <cell r="AC1387">
            <v>248</v>
          </cell>
          <cell r="AD1387">
            <v>14562</v>
          </cell>
          <cell r="AE1387">
            <v>3084</v>
          </cell>
          <cell r="AF1387">
            <v>17646</v>
          </cell>
          <cell r="AG1387"/>
          <cell r="AH1387">
            <v>17646</v>
          </cell>
          <cell r="AI1387"/>
          <cell r="AJ1387"/>
          <cell r="AK1387"/>
          <cell r="AL1387"/>
          <cell r="AM1387"/>
        </row>
        <row r="1388">
          <cell r="I1388" t="str">
            <v>ZTH</v>
          </cell>
          <cell r="J1388">
            <v>12587</v>
          </cell>
          <cell r="K1388">
            <v>0</v>
          </cell>
          <cell r="L1388">
            <v>12587</v>
          </cell>
          <cell r="M1388">
            <v>813</v>
          </cell>
          <cell r="N1388">
            <v>13400</v>
          </cell>
          <cell r="O1388">
            <v>1807363</v>
          </cell>
          <cell r="P1388">
            <v>90036</v>
          </cell>
          <cell r="Q1388">
            <v>1897399</v>
          </cell>
          <cell r="R1388">
            <v>4228</v>
          </cell>
          <cell r="S1388">
            <v>1901627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8472</v>
          </cell>
          <cell r="Z1388">
            <v>0</v>
          </cell>
          <cell r="AA1388">
            <v>8472</v>
          </cell>
          <cell r="AB1388">
            <v>954</v>
          </cell>
          <cell r="AC1388">
            <v>9426</v>
          </cell>
          <cell r="AD1388">
            <v>943245</v>
          </cell>
          <cell r="AE1388">
            <v>54614</v>
          </cell>
          <cell r="AF1388">
            <v>997859</v>
          </cell>
          <cell r="AG1388">
            <v>12794</v>
          </cell>
          <cell r="AH1388">
            <v>1010653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</row>
        <row r="1389">
          <cell r="I1389" t="str">
            <v>BUD</v>
          </cell>
          <cell r="J1389">
            <v>81611</v>
          </cell>
          <cell r="K1389">
            <v>5671</v>
          </cell>
          <cell r="L1389">
            <v>87282</v>
          </cell>
          <cell r="M1389">
            <v>11347</v>
          </cell>
          <cell r="N1389">
            <v>98629</v>
          </cell>
          <cell r="O1389">
            <v>12173948</v>
          </cell>
          <cell r="P1389"/>
          <cell r="Q1389">
            <v>12173948</v>
          </cell>
          <cell r="R1389">
            <v>12830</v>
          </cell>
          <cell r="S1389">
            <v>12186778</v>
          </cell>
          <cell r="T1389">
            <v>132651</v>
          </cell>
          <cell r="U1389"/>
          <cell r="V1389">
            <v>132651</v>
          </cell>
          <cell r="W1389">
            <v>1166</v>
          </cell>
          <cell r="X1389">
            <v>133816</v>
          </cell>
          <cell r="Y1389">
            <v>37813</v>
          </cell>
          <cell r="Z1389">
            <v>6396</v>
          </cell>
          <cell r="AA1389">
            <v>44209</v>
          </cell>
          <cell r="AB1389">
            <v>10988</v>
          </cell>
          <cell r="AC1389">
            <v>55197</v>
          </cell>
          <cell r="AD1389">
            <v>4600319</v>
          </cell>
          <cell r="AE1389"/>
          <cell r="AF1389">
            <v>4600319</v>
          </cell>
          <cell r="AG1389">
            <v>4045</v>
          </cell>
          <cell r="AH1389">
            <v>4604364</v>
          </cell>
          <cell r="AI1389">
            <v>124448</v>
          </cell>
          <cell r="AJ1389"/>
          <cell r="AK1389">
            <v>124448</v>
          </cell>
          <cell r="AL1389">
            <v>1396</v>
          </cell>
          <cell r="AM1389">
            <v>125844</v>
          </cell>
        </row>
        <row r="1390">
          <cell r="I1390" t="str">
            <v>AEY</v>
          </cell>
          <cell r="J1390">
            <v>4938</v>
          </cell>
          <cell r="K1390"/>
          <cell r="L1390">
            <v>4938</v>
          </cell>
          <cell r="M1390">
            <v>1885</v>
          </cell>
          <cell r="N1390">
            <v>6823</v>
          </cell>
          <cell r="O1390">
            <v>31315</v>
          </cell>
          <cell r="P1390">
            <v>162974</v>
          </cell>
          <cell r="Q1390">
            <v>194289</v>
          </cell>
          <cell r="R1390">
            <v>116</v>
          </cell>
          <cell r="S1390">
            <v>194405</v>
          </cell>
          <cell r="T1390">
            <v>45</v>
          </cell>
          <cell r="U1390">
            <v>400</v>
          </cell>
          <cell r="V1390">
            <v>445</v>
          </cell>
          <cell r="W1390">
            <v>0</v>
          </cell>
          <cell r="X1390">
            <v>445</v>
          </cell>
          <cell r="Y1390"/>
          <cell r="Z1390"/>
          <cell r="AA1390">
            <v>4376</v>
          </cell>
          <cell r="AB1390">
            <v>6600</v>
          </cell>
          <cell r="AC1390">
            <v>10976</v>
          </cell>
          <cell r="AD1390">
            <v>2891</v>
          </cell>
          <cell r="AE1390">
            <v>136863</v>
          </cell>
          <cell r="AF1390">
            <v>139754</v>
          </cell>
          <cell r="AG1390"/>
          <cell r="AH1390">
            <v>139754</v>
          </cell>
          <cell r="AI1390">
            <v>42</v>
          </cell>
          <cell r="AJ1390">
            <v>286</v>
          </cell>
          <cell r="AK1390">
            <v>328</v>
          </cell>
          <cell r="AL1390">
            <v>2</v>
          </cell>
          <cell r="AM1390">
            <v>330</v>
          </cell>
        </row>
        <row r="1391">
          <cell r="I1391" t="str">
            <v>BIU</v>
          </cell>
          <cell r="J1391">
            <v>764</v>
          </cell>
          <cell r="K1391"/>
          <cell r="L1391">
            <v>764</v>
          </cell>
          <cell r="M1391">
            <v>90</v>
          </cell>
          <cell r="N1391">
            <v>854</v>
          </cell>
          <cell r="O1391"/>
          <cell r="P1391">
            <v>4696</v>
          </cell>
          <cell r="Q1391">
            <v>4696</v>
          </cell>
          <cell r="R1391"/>
          <cell r="S1391">
            <v>4696</v>
          </cell>
          <cell r="T1391"/>
          <cell r="U1391">
            <v>17</v>
          </cell>
          <cell r="V1391">
            <v>17</v>
          </cell>
          <cell r="W1391"/>
          <cell r="X1391">
            <v>17</v>
          </cell>
          <cell r="Y1391">
            <v>681</v>
          </cell>
          <cell r="Z1391"/>
          <cell r="AA1391">
            <v>681</v>
          </cell>
          <cell r="AB1391">
            <v>59</v>
          </cell>
          <cell r="AC1391">
            <v>740</v>
          </cell>
          <cell r="AD1391"/>
          <cell r="AE1391">
            <v>3670</v>
          </cell>
          <cell r="AF1391">
            <v>3670</v>
          </cell>
          <cell r="AG1391"/>
          <cell r="AH1391">
            <v>3670</v>
          </cell>
          <cell r="AI1391"/>
          <cell r="AJ1391">
            <v>17</v>
          </cell>
          <cell r="AK1391">
            <v>17</v>
          </cell>
          <cell r="AL1391"/>
          <cell r="AM1391">
            <v>17</v>
          </cell>
        </row>
        <row r="1392">
          <cell r="I1392" t="str">
            <v>EGS</v>
          </cell>
          <cell r="J1392"/>
          <cell r="K1392"/>
          <cell r="L1392">
            <v>2146</v>
          </cell>
          <cell r="M1392">
            <v>540</v>
          </cell>
          <cell r="N1392">
            <v>2686</v>
          </cell>
          <cell r="O1392">
            <v>2103</v>
          </cell>
          <cell r="P1392">
            <v>88346</v>
          </cell>
          <cell r="Q1392">
            <v>90449</v>
          </cell>
          <cell r="R1392">
            <v>210</v>
          </cell>
          <cell r="S1392">
            <v>90659</v>
          </cell>
          <cell r="T1392"/>
          <cell r="U1392">
            <v>161</v>
          </cell>
          <cell r="V1392">
            <v>161</v>
          </cell>
          <cell r="W1392"/>
          <cell r="X1392">
            <v>161</v>
          </cell>
          <cell r="Y1392"/>
          <cell r="Z1392"/>
          <cell r="AA1392">
            <v>2044</v>
          </cell>
          <cell r="AB1392">
            <v>882</v>
          </cell>
          <cell r="AC1392">
            <v>2926</v>
          </cell>
          <cell r="AD1392">
            <v>1280</v>
          </cell>
          <cell r="AE1392">
            <v>76226</v>
          </cell>
          <cell r="AF1392">
            <v>77506</v>
          </cell>
          <cell r="AG1392"/>
          <cell r="AH1392">
            <v>77506</v>
          </cell>
          <cell r="AI1392"/>
          <cell r="AJ1392">
            <v>151</v>
          </cell>
          <cell r="AK1392">
            <v>151</v>
          </cell>
          <cell r="AL1392"/>
          <cell r="AM1392">
            <v>151</v>
          </cell>
        </row>
        <row r="1393">
          <cell r="I1393" t="str">
            <v>GJR</v>
          </cell>
          <cell r="J1393">
            <v>139</v>
          </cell>
          <cell r="K1393"/>
          <cell r="L1393">
            <v>139</v>
          </cell>
          <cell r="M1393">
            <v>5</v>
          </cell>
          <cell r="N1393">
            <v>144</v>
          </cell>
          <cell r="O1393"/>
          <cell r="P1393">
            <v>97</v>
          </cell>
          <cell r="Q1393">
            <v>97</v>
          </cell>
          <cell r="R1393"/>
          <cell r="S1393">
            <v>97</v>
          </cell>
          <cell r="T1393"/>
          <cell r="U1393">
            <v>6</v>
          </cell>
          <cell r="V1393">
            <v>6</v>
          </cell>
          <cell r="W1393"/>
          <cell r="X1393">
            <v>6</v>
          </cell>
          <cell r="Y1393">
            <v>164</v>
          </cell>
          <cell r="Z1393"/>
          <cell r="AA1393">
            <v>164</v>
          </cell>
          <cell r="AB1393">
            <v>2</v>
          </cell>
          <cell r="AC1393">
            <v>166</v>
          </cell>
          <cell r="AD1393"/>
          <cell r="AE1393">
            <v>153</v>
          </cell>
          <cell r="AF1393">
            <v>153</v>
          </cell>
          <cell r="AG1393"/>
          <cell r="AH1393">
            <v>153</v>
          </cell>
          <cell r="AI1393"/>
          <cell r="AJ1393">
            <v>7</v>
          </cell>
          <cell r="AK1393">
            <v>7</v>
          </cell>
          <cell r="AL1393"/>
          <cell r="AM1393">
            <v>7</v>
          </cell>
        </row>
        <row r="1394">
          <cell r="I1394" t="str">
            <v>GRY</v>
          </cell>
          <cell r="J1394"/>
          <cell r="K1394"/>
          <cell r="L1394">
            <v>290</v>
          </cell>
          <cell r="M1394">
            <v>8</v>
          </cell>
          <cell r="N1394">
            <v>298</v>
          </cell>
          <cell r="O1394"/>
          <cell r="P1394">
            <v>2047</v>
          </cell>
          <cell r="Q1394">
            <v>2047</v>
          </cell>
          <cell r="R1394"/>
          <cell r="S1394">
            <v>2047</v>
          </cell>
          <cell r="T1394"/>
          <cell r="U1394">
            <v>3</v>
          </cell>
          <cell r="V1394">
            <v>3</v>
          </cell>
          <cell r="W1394"/>
          <cell r="X1394">
            <v>3</v>
          </cell>
          <cell r="Y1394"/>
          <cell r="Z1394"/>
          <cell r="AA1394">
            <v>298</v>
          </cell>
          <cell r="AB1394">
            <v>26</v>
          </cell>
          <cell r="AC1394">
            <v>324</v>
          </cell>
          <cell r="AD1394"/>
          <cell r="AE1394">
            <v>1605</v>
          </cell>
          <cell r="AF1394">
            <v>1605</v>
          </cell>
          <cell r="AG1394"/>
          <cell r="AH1394">
            <v>1605</v>
          </cell>
          <cell r="AI1394"/>
          <cell r="AJ1394">
            <v>6</v>
          </cell>
          <cell r="AK1394">
            <v>6</v>
          </cell>
          <cell r="AL1394"/>
          <cell r="AM1394">
            <v>6</v>
          </cell>
        </row>
        <row r="1395">
          <cell r="I1395" t="str">
            <v>HFN</v>
          </cell>
          <cell r="J1395">
            <v>845</v>
          </cell>
          <cell r="K1395"/>
          <cell r="L1395">
            <v>845</v>
          </cell>
          <cell r="M1395">
            <v>98</v>
          </cell>
          <cell r="N1395">
            <v>943</v>
          </cell>
          <cell r="O1395"/>
          <cell r="P1395">
            <v>9815</v>
          </cell>
          <cell r="Q1395">
            <v>9815</v>
          </cell>
          <cell r="R1395"/>
          <cell r="S1395">
            <v>9815</v>
          </cell>
          <cell r="T1395"/>
          <cell r="U1395">
            <v>28</v>
          </cell>
          <cell r="V1395">
            <v>28</v>
          </cell>
          <cell r="W1395"/>
          <cell r="X1395">
            <v>28</v>
          </cell>
          <cell r="Y1395">
            <v>814</v>
          </cell>
          <cell r="Z1395"/>
          <cell r="AA1395">
            <v>814</v>
          </cell>
          <cell r="AB1395">
            <v>136</v>
          </cell>
          <cell r="AC1395">
            <v>950</v>
          </cell>
          <cell r="AD1395"/>
          <cell r="AE1395">
            <v>8478</v>
          </cell>
          <cell r="AF1395">
            <v>8478</v>
          </cell>
          <cell r="AG1395"/>
          <cell r="AH1395">
            <v>8478</v>
          </cell>
          <cell r="AI1395"/>
          <cell r="AJ1395">
            <v>24</v>
          </cell>
          <cell r="AK1395">
            <v>24</v>
          </cell>
          <cell r="AL1395"/>
          <cell r="AM1395">
            <v>24</v>
          </cell>
        </row>
        <row r="1396">
          <cell r="I1396" t="str">
            <v>HZK</v>
          </cell>
          <cell r="J1396">
            <v>751</v>
          </cell>
          <cell r="K1396"/>
          <cell r="L1396">
            <v>751</v>
          </cell>
          <cell r="M1396">
            <v>31</v>
          </cell>
          <cell r="N1396">
            <v>782</v>
          </cell>
          <cell r="O1396"/>
          <cell r="P1396">
            <v>8597</v>
          </cell>
          <cell r="Q1396">
            <v>8597</v>
          </cell>
          <cell r="R1396"/>
          <cell r="S1396">
            <v>8597</v>
          </cell>
          <cell r="T1396"/>
          <cell r="U1396">
            <v>10</v>
          </cell>
          <cell r="V1396">
            <v>10</v>
          </cell>
          <cell r="W1396"/>
          <cell r="X1396">
            <v>10</v>
          </cell>
          <cell r="Y1396">
            <v>709</v>
          </cell>
          <cell r="Z1396"/>
          <cell r="AA1396">
            <v>709</v>
          </cell>
          <cell r="AB1396">
            <v>29</v>
          </cell>
          <cell r="AC1396">
            <v>738</v>
          </cell>
          <cell r="AD1396"/>
          <cell r="AE1396">
            <v>6868</v>
          </cell>
          <cell r="AF1396">
            <v>6868</v>
          </cell>
          <cell r="AG1396"/>
          <cell r="AH1396">
            <v>6868</v>
          </cell>
          <cell r="AI1396"/>
          <cell r="AJ1396">
            <v>11</v>
          </cell>
          <cell r="AK1396">
            <v>11</v>
          </cell>
          <cell r="AL1396"/>
          <cell r="AM1396">
            <v>11</v>
          </cell>
        </row>
        <row r="1397">
          <cell r="I1397" t="str">
            <v>IFJ</v>
          </cell>
          <cell r="J1397"/>
          <cell r="K1397"/>
          <cell r="L1397">
            <v>1223</v>
          </cell>
          <cell r="M1397">
            <v>251</v>
          </cell>
          <cell r="N1397">
            <v>1474</v>
          </cell>
          <cell r="O1397"/>
          <cell r="P1397">
            <v>31180</v>
          </cell>
          <cell r="Q1397">
            <v>31180</v>
          </cell>
          <cell r="R1397"/>
          <cell r="S1397">
            <v>31180</v>
          </cell>
          <cell r="T1397"/>
          <cell r="U1397">
            <v>57</v>
          </cell>
          <cell r="V1397">
            <v>57</v>
          </cell>
          <cell r="W1397"/>
          <cell r="X1397">
            <v>57</v>
          </cell>
          <cell r="Y1397"/>
          <cell r="Z1397"/>
          <cell r="AA1397">
            <v>1121</v>
          </cell>
          <cell r="AB1397">
            <v>581</v>
          </cell>
          <cell r="AC1397">
            <v>1702</v>
          </cell>
          <cell r="AD1397"/>
          <cell r="AE1397">
            <v>26223</v>
          </cell>
          <cell r="AF1397">
            <v>26223</v>
          </cell>
          <cell r="AG1397"/>
          <cell r="AH1397">
            <v>26223</v>
          </cell>
          <cell r="AI1397"/>
          <cell r="AJ1397">
            <v>51</v>
          </cell>
          <cell r="AK1397">
            <v>51</v>
          </cell>
          <cell r="AL1397"/>
          <cell r="AM1397">
            <v>51</v>
          </cell>
        </row>
        <row r="1398">
          <cell r="I1398" t="str">
            <v>KEF</v>
          </cell>
          <cell r="J1398">
            <v>45415</v>
          </cell>
          <cell r="K1398"/>
          <cell r="L1398">
            <v>45415</v>
          </cell>
          <cell r="M1398">
            <v>28208</v>
          </cell>
          <cell r="N1398">
            <v>73623</v>
          </cell>
          <cell r="O1398">
            <v>6094978</v>
          </cell>
          <cell r="P1398">
            <v>1187</v>
          </cell>
          <cell r="Q1398">
            <v>6096165</v>
          </cell>
          <cell r="R1398">
            <v>505</v>
          </cell>
          <cell r="S1398">
            <v>6096670</v>
          </cell>
          <cell r="T1398">
            <v>54228</v>
          </cell>
          <cell r="U1398">
            <v>1</v>
          </cell>
          <cell r="V1398">
            <v>54229</v>
          </cell>
          <cell r="W1398">
            <v>1098</v>
          </cell>
          <cell r="X1398">
            <v>55327</v>
          </cell>
          <cell r="Y1398">
            <v>21158</v>
          </cell>
          <cell r="Z1398"/>
          <cell r="AA1398">
            <v>21158</v>
          </cell>
          <cell r="AB1398">
            <v>46681</v>
          </cell>
          <cell r="AC1398">
            <v>67839</v>
          </cell>
          <cell r="AD1398">
            <v>2151129</v>
          </cell>
          <cell r="AE1398">
            <v>330</v>
          </cell>
          <cell r="AF1398">
            <v>2151459</v>
          </cell>
          <cell r="AG1398">
            <v>635</v>
          </cell>
          <cell r="AH1398">
            <v>2152094</v>
          </cell>
          <cell r="AI1398">
            <v>58170</v>
          </cell>
          <cell r="AJ1398">
            <v>18</v>
          </cell>
          <cell r="AK1398">
            <v>58188</v>
          </cell>
          <cell r="AL1398">
            <v>1085</v>
          </cell>
          <cell r="AM1398">
            <v>59273</v>
          </cell>
        </row>
        <row r="1399">
          <cell r="I1399" t="str">
            <v>RKV</v>
          </cell>
          <cell r="J1399">
            <v>16053</v>
          </cell>
          <cell r="K1399">
            <v>4</v>
          </cell>
          <cell r="L1399">
            <v>16057</v>
          </cell>
          <cell r="M1399">
            <v>5468</v>
          </cell>
          <cell r="N1399">
            <v>21525</v>
          </cell>
          <cell r="O1399">
            <v>15879</v>
          </cell>
          <cell r="P1399">
            <v>327483</v>
          </cell>
          <cell r="Q1399">
            <v>343362</v>
          </cell>
          <cell r="R1399"/>
          <cell r="S1399">
            <v>343362</v>
          </cell>
          <cell r="T1399">
            <v>39</v>
          </cell>
          <cell r="U1399">
            <v>671</v>
          </cell>
          <cell r="V1399">
            <v>710</v>
          </cell>
          <cell r="W1399">
            <v>0</v>
          </cell>
          <cell r="X1399">
            <v>710</v>
          </cell>
          <cell r="Y1399">
            <v>16806</v>
          </cell>
          <cell r="Z1399">
            <v>17</v>
          </cell>
          <cell r="AA1399">
            <v>16823</v>
          </cell>
          <cell r="AB1399">
            <v>4275</v>
          </cell>
          <cell r="AC1399">
            <v>21098</v>
          </cell>
          <cell r="AD1399">
            <v>5311</v>
          </cell>
          <cell r="AE1399">
            <v>288705</v>
          </cell>
          <cell r="AF1399">
            <v>294016</v>
          </cell>
          <cell r="AG1399"/>
          <cell r="AH1399">
            <v>294016</v>
          </cell>
          <cell r="AI1399">
            <v>47</v>
          </cell>
          <cell r="AJ1399">
            <v>535</v>
          </cell>
          <cell r="AK1399">
            <v>582</v>
          </cell>
          <cell r="AL1399">
            <v>0</v>
          </cell>
          <cell r="AM1399">
            <v>582</v>
          </cell>
        </row>
        <row r="1400">
          <cell r="I1400" t="str">
            <v>THO</v>
          </cell>
          <cell r="J1400">
            <v>460</v>
          </cell>
          <cell r="K1400"/>
          <cell r="L1400">
            <v>460</v>
          </cell>
          <cell r="M1400">
            <v>28</v>
          </cell>
          <cell r="N1400">
            <v>488</v>
          </cell>
          <cell r="O1400"/>
          <cell r="P1400">
            <v>797</v>
          </cell>
          <cell r="Q1400">
            <v>797</v>
          </cell>
          <cell r="R1400">
            <v>641</v>
          </cell>
          <cell r="S1400">
            <v>1438</v>
          </cell>
          <cell r="T1400"/>
          <cell r="U1400">
            <v>5</v>
          </cell>
          <cell r="V1400">
            <v>5</v>
          </cell>
          <cell r="W1400"/>
          <cell r="X1400">
            <v>5</v>
          </cell>
          <cell r="Y1400">
            <v>488</v>
          </cell>
          <cell r="Z1400"/>
          <cell r="AA1400">
            <v>488</v>
          </cell>
          <cell r="AB1400">
            <v>30</v>
          </cell>
          <cell r="AC1400">
            <v>518</v>
          </cell>
          <cell r="AD1400"/>
          <cell r="AE1400">
            <v>964</v>
          </cell>
          <cell r="AF1400">
            <v>964</v>
          </cell>
          <cell r="AG1400">
            <v>783</v>
          </cell>
          <cell r="AH1400">
            <v>1747</v>
          </cell>
          <cell r="AI1400"/>
          <cell r="AJ1400">
            <v>6</v>
          </cell>
          <cell r="AK1400">
            <v>6</v>
          </cell>
          <cell r="AL1400"/>
          <cell r="AM1400">
            <v>6</v>
          </cell>
        </row>
        <row r="1401">
          <cell r="I1401" t="str">
            <v>VEY</v>
          </cell>
          <cell r="J1401">
            <v>235</v>
          </cell>
          <cell r="K1401"/>
          <cell r="L1401">
            <v>235</v>
          </cell>
          <cell r="M1401">
            <v>265</v>
          </cell>
          <cell r="N1401">
            <v>500</v>
          </cell>
          <cell r="O1401"/>
          <cell r="P1401">
            <v>3378</v>
          </cell>
          <cell r="Q1401">
            <v>3378</v>
          </cell>
          <cell r="R1401"/>
          <cell r="S1401">
            <v>3378</v>
          </cell>
          <cell r="T1401"/>
          <cell r="U1401">
            <v>3</v>
          </cell>
          <cell r="V1401">
            <v>3</v>
          </cell>
          <cell r="W1401"/>
          <cell r="X1401">
            <v>3</v>
          </cell>
          <cell r="Y1401">
            <v>277</v>
          </cell>
          <cell r="Z1401"/>
          <cell r="AA1401">
            <v>277</v>
          </cell>
          <cell r="AB1401">
            <v>215</v>
          </cell>
          <cell r="AC1401">
            <v>492</v>
          </cell>
          <cell r="AD1401"/>
          <cell r="AE1401">
            <v>3510</v>
          </cell>
          <cell r="AF1401">
            <v>3510</v>
          </cell>
          <cell r="AG1401"/>
          <cell r="AH1401">
            <v>3510</v>
          </cell>
          <cell r="AI1401"/>
          <cell r="AJ1401">
            <v>6</v>
          </cell>
          <cell r="AK1401">
            <v>6</v>
          </cell>
          <cell r="AL1401"/>
          <cell r="AM1401">
            <v>6</v>
          </cell>
        </row>
        <row r="1402">
          <cell r="I1402" t="str">
            <v>VPN</v>
          </cell>
          <cell r="J1402">
            <v>488</v>
          </cell>
          <cell r="K1402"/>
          <cell r="L1402">
            <v>488</v>
          </cell>
          <cell r="M1402">
            <v>18</v>
          </cell>
          <cell r="N1402">
            <v>506</v>
          </cell>
          <cell r="O1402"/>
          <cell r="P1402">
            <v>935</v>
          </cell>
          <cell r="Q1402">
            <v>935</v>
          </cell>
          <cell r="R1402">
            <v>669</v>
          </cell>
          <cell r="S1402">
            <v>1604</v>
          </cell>
          <cell r="T1402"/>
          <cell r="U1402">
            <v>12</v>
          </cell>
          <cell r="V1402">
            <v>12</v>
          </cell>
          <cell r="W1402"/>
          <cell r="X1402">
            <v>12</v>
          </cell>
          <cell r="Y1402">
            <v>534</v>
          </cell>
          <cell r="Z1402"/>
          <cell r="AA1402">
            <v>534</v>
          </cell>
          <cell r="AB1402">
            <v>42</v>
          </cell>
          <cell r="AC1402">
            <v>576</v>
          </cell>
          <cell r="AD1402"/>
          <cell r="AE1402">
            <v>1090</v>
          </cell>
          <cell r="AF1402">
            <v>1090</v>
          </cell>
          <cell r="AG1402">
            <v>840</v>
          </cell>
          <cell r="AH1402">
            <v>1930</v>
          </cell>
          <cell r="AI1402"/>
          <cell r="AJ1402">
            <v>12</v>
          </cell>
          <cell r="AK1402">
            <v>12</v>
          </cell>
          <cell r="AL1402"/>
          <cell r="AM1402">
            <v>12</v>
          </cell>
        </row>
        <row r="1403">
          <cell r="I1403" t="str">
            <v>ORK</v>
          </cell>
          <cell r="J1403">
            <v>16671</v>
          </cell>
          <cell r="K1403">
            <v>2</v>
          </cell>
          <cell r="L1403">
            <v>16673</v>
          </cell>
          <cell r="M1403">
            <v>21361</v>
          </cell>
          <cell r="N1403">
            <v>38034</v>
          </cell>
          <cell r="O1403">
            <v>2236033</v>
          </cell>
          <cell r="P1403">
            <v>0</v>
          </cell>
          <cell r="Q1403">
            <v>2236033</v>
          </cell>
          <cell r="R1403">
            <v>896</v>
          </cell>
          <cell r="S1403">
            <v>2236929</v>
          </cell>
          <cell r="T1403">
            <v>26</v>
          </cell>
          <cell r="U1403">
            <v>0</v>
          </cell>
          <cell r="V1403">
            <v>26</v>
          </cell>
          <cell r="W1403">
            <v>0</v>
          </cell>
          <cell r="X1403">
            <v>26</v>
          </cell>
          <cell r="Y1403">
            <v>3207</v>
          </cell>
          <cell r="Z1403">
            <v>202</v>
          </cell>
          <cell r="AA1403">
            <v>3409</v>
          </cell>
          <cell r="AB1403">
            <v>26929</v>
          </cell>
          <cell r="AC1403">
            <v>30338</v>
          </cell>
          <cell r="AD1403">
            <v>254483</v>
          </cell>
          <cell r="AE1403">
            <v>317</v>
          </cell>
          <cell r="AF1403">
            <v>254800</v>
          </cell>
          <cell r="AG1403">
            <v>104</v>
          </cell>
          <cell r="AH1403">
            <v>254904</v>
          </cell>
          <cell r="AI1403">
            <v>823</v>
          </cell>
          <cell r="AJ1403">
            <v>39</v>
          </cell>
          <cell r="AK1403">
            <v>862</v>
          </cell>
          <cell r="AL1403">
            <v>0</v>
          </cell>
          <cell r="AM1403">
            <v>862</v>
          </cell>
        </row>
        <row r="1404">
          <cell r="I1404" t="str">
            <v>CFN</v>
          </cell>
          <cell r="J1404">
            <v>1484</v>
          </cell>
          <cell r="K1404"/>
          <cell r="L1404">
            <v>1484</v>
          </cell>
          <cell r="M1404">
            <v>794</v>
          </cell>
          <cell r="N1404">
            <v>2278</v>
          </cell>
          <cell r="O1404">
            <v>635</v>
          </cell>
          <cell r="P1404">
            <v>36248</v>
          </cell>
          <cell r="Q1404">
            <v>36883</v>
          </cell>
          <cell r="R1404"/>
          <cell r="S1404">
            <v>36883</v>
          </cell>
          <cell r="T1404"/>
          <cell r="U1404"/>
          <cell r="V1404"/>
          <cell r="W1404"/>
          <cell r="X1404"/>
          <cell r="Y1404">
            <v>1347</v>
          </cell>
          <cell r="Z1404"/>
          <cell r="AA1404">
            <v>1347</v>
          </cell>
          <cell r="AB1404">
            <v>925</v>
          </cell>
          <cell r="AC1404">
            <v>2272</v>
          </cell>
          <cell r="AD1404">
            <v>1803</v>
          </cell>
          <cell r="AE1404">
            <v>12800</v>
          </cell>
          <cell r="AF1404">
            <v>14603</v>
          </cell>
          <cell r="AG1404"/>
          <cell r="AH1404">
            <v>14603</v>
          </cell>
          <cell r="AI1404"/>
          <cell r="AJ1404"/>
          <cell r="AK1404"/>
          <cell r="AL1404"/>
          <cell r="AM1404"/>
        </row>
        <row r="1405">
          <cell r="I1405" t="str">
            <v>DUB</v>
          </cell>
          <cell r="J1405">
            <v>193140</v>
          </cell>
          <cell r="K1405">
            <v>6159</v>
          </cell>
          <cell r="L1405">
            <v>199299</v>
          </cell>
          <cell r="M1405">
            <v>13150</v>
          </cell>
          <cell r="N1405">
            <v>212449</v>
          </cell>
          <cell r="O1405">
            <v>27681197</v>
          </cell>
          <cell r="P1405">
            <v>128549</v>
          </cell>
          <cell r="Q1405">
            <v>27809746</v>
          </cell>
          <cell r="R1405">
            <v>275180</v>
          </cell>
          <cell r="S1405">
            <v>28084926</v>
          </cell>
          <cell r="T1405">
            <v>135155</v>
          </cell>
          <cell r="U1405">
            <v>5106</v>
          </cell>
          <cell r="V1405">
            <v>140261</v>
          </cell>
          <cell r="W1405">
            <v>2258</v>
          </cell>
          <cell r="X1405">
            <v>142519</v>
          </cell>
          <cell r="Y1405">
            <v>75068</v>
          </cell>
          <cell r="Z1405">
            <v>7410</v>
          </cell>
          <cell r="AA1405">
            <v>82478</v>
          </cell>
          <cell r="AB1405">
            <v>9642</v>
          </cell>
          <cell r="AC1405">
            <v>92120</v>
          </cell>
          <cell r="AD1405">
            <v>8235131</v>
          </cell>
          <cell r="AE1405">
            <v>37924</v>
          </cell>
          <cell r="AF1405">
            <v>8273055</v>
          </cell>
          <cell r="AG1405">
            <v>182152</v>
          </cell>
          <cell r="AH1405">
            <v>8455207</v>
          </cell>
          <cell r="AI1405">
            <v>133297</v>
          </cell>
          <cell r="AJ1405">
            <v>8380</v>
          </cell>
          <cell r="AK1405">
            <v>141677</v>
          </cell>
          <cell r="AL1405">
            <v>2793</v>
          </cell>
          <cell r="AM1405">
            <v>144470</v>
          </cell>
        </row>
        <row r="1406">
          <cell r="I1406" t="str">
            <v>KIR</v>
          </cell>
          <cell r="J1406">
            <v>3219</v>
          </cell>
          <cell r="K1406"/>
          <cell r="L1406">
            <v>3219</v>
          </cell>
          <cell r="M1406"/>
          <cell r="N1406">
            <v>3219</v>
          </cell>
          <cell r="O1406"/>
          <cell r="P1406"/>
          <cell r="Q1406">
            <v>355043</v>
          </cell>
          <cell r="R1406"/>
          <cell r="S1406">
            <v>355043</v>
          </cell>
          <cell r="T1406"/>
          <cell r="U1406"/>
          <cell r="V1406"/>
          <cell r="W1406"/>
          <cell r="X1406"/>
          <cell r="Y1406">
            <v>1907</v>
          </cell>
          <cell r="Z1406"/>
          <cell r="AA1406">
            <v>1907</v>
          </cell>
          <cell r="AB1406"/>
          <cell r="AC1406">
            <v>1907</v>
          </cell>
          <cell r="AD1406"/>
          <cell r="AE1406"/>
          <cell r="AF1406">
            <v>115398</v>
          </cell>
          <cell r="AG1406"/>
          <cell r="AH1406">
            <v>115398</v>
          </cell>
          <cell r="AI1406"/>
          <cell r="AJ1406"/>
          <cell r="AK1406"/>
          <cell r="AL1406"/>
          <cell r="AM1406"/>
        </row>
        <row r="1407">
          <cell r="I1407" t="str">
            <v>NOC</v>
          </cell>
          <cell r="J1407"/>
          <cell r="K1407"/>
          <cell r="L1407">
            <v>5091</v>
          </cell>
          <cell r="M1407">
            <v>0</v>
          </cell>
          <cell r="N1407">
            <v>5091</v>
          </cell>
          <cell r="O1407">
            <v>142800</v>
          </cell>
          <cell r="P1407">
            <v>566740</v>
          </cell>
          <cell r="Q1407">
            <v>709540</v>
          </cell>
          <cell r="R1407"/>
          <cell r="S1407">
            <v>709540</v>
          </cell>
          <cell r="T1407"/>
          <cell r="U1407"/>
          <cell r="V1407"/>
          <cell r="W1407"/>
          <cell r="X1407"/>
          <cell r="Y1407"/>
          <cell r="Z1407"/>
          <cell r="AA1407">
            <v>1479</v>
          </cell>
          <cell r="AB1407">
            <v>0</v>
          </cell>
          <cell r="AC1407">
            <v>1479</v>
          </cell>
          <cell r="AD1407">
            <v>33000</v>
          </cell>
          <cell r="AE1407">
            <v>141027</v>
          </cell>
          <cell r="AF1407">
            <v>174027</v>
          </cell>
          <cell r="AG1407"/>
          <cell r="AH1407">
            <v>174027</v>
          </cell>
          <cell r="AI1407"/>
          <cell r="AJ1407"/>
          <cell r="AK1407"/>
          <cell r="AL1407"/>
          <cell r="AM1407"/>
        </row>
        <row r="1408">
          <cell r="I1408" t="str">
            <v>SNN</v>
          </cell>
          <cell r="J1408">
            <v>9693</v>
          </cell>
          <cell r="K1408">
            <v>2326</v>
          </cell>
          <cell r="L1408">
            <v>12019</v>
          </cell>
          <cell r="M1408">
            <v>13238</v>
          </cell>
          <cell r="N1408">
            <v>25257</v>
          </cell>
          <cell r="O1408">
            <v>1410336</v>
          </cell>
          <cell r="P1408">
            <v>700</v>
          </cell>
          <cell r="Q1408">
            <v>1411036</v>
          </cell>
          <cell r="R1408">
            <v>102868</v>
          </cell>
          <cell r="S1408">
            <v>1513904</v>
          </cell>
          <cell r="T1408">
            <v>14411</v>
          </cell>
          <cell r="U1408">
            <v>2760</v>
          </cell>
          <cell r="V1408">
            <v>17171</v>
          </cell>
          <cell r="W1408">
            <v>0</v>
          </cell>
          <cell r="X1408">
            <v>17171</v>
          </cell>
          <cell r="Y1408">
            <v>2673</v>
          </cell>
          <cell r="Z1408">
            <v>2652</v>
          </cell>
          <cell r="AA1408">
            <v>5325</v>
          </cell>
          <cell r="AB1408">
            <v>6956</v>
          </cell>
          <cell r="AC1408">
            <v>12281</v>
          </cell>
          <cell r="AD1408">
            <v>321474</v>
          </cell>
          <cell r="AE1408">
            <v>534</v>
          </cell>
          <cell r="AF1408">
            <v>322008</v>
          </cell>
          <cell r="AG1408">
            <v>55892</v>
          </cell>
          <cell r="AH1408">
            <v>377900</v>
          </cell>
          <cell r="AI1408">
            <v>10337</v>
          </cell>
          <cell r="AJ1408">
            <v>5543</v>
          </cell>
          <cell r="AK1408">
            <v>15880</v>
          </cell>
          <cell r="AL1408">
            <v>0</v>
          </cell>
          <cell r="AM1408">
            <v>15880</v>
          </cell>
        </row>
        <row r="1409">
          <cell r="I1409" t="str">
            <v>WAT</v>
          </cell>
          <cell r="J1409">
            <v>0</v>
          </cell>
          <cell r="K1409">
            <v>47</v>
          </cell>
          <cell r="L1409">
            <v>47</v>
          </cell>
          <cell r="M1409">
            <v>22944</v>
          </cell>
          <cell r="N1409">
            <v>22991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10</v>
          </cell>
          <cell r="U1409"/>
          <cell r="V1409">
            <v>10</v>
          </cell>
          <cell r="W1409"/>
          <cell r="X1409">
            <v>10</v>
          </cell>
          <cell r="Y1409">
            <v>0</v>
          </cell>
          <cell r="Z1409">
            <v>42</v>
          </cell>
          <cell r="AA1409">
            <v>42</v>
          </cell>
          <cell r="AB1409">
            <v>32741</v>
          </cell>
          <cell r="AC1409">
            <v>32783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24</v>
          </cell>
          <cell r="AJ1409"/>
          <cell r="AK1409">
            <v>24</v>
          </cell>
          <cell r="AL1409"/>
          <cell r="AM1409">
            <v>24</v>
          </cell>
        </row>
        <row r="1410">
          <cell r="I1410" t="str">
            <v>ALL</v>
          </cell>
          <cell r="J1410"/>
          <cell r="K1410"/>
          <cell r="L1410"/>
          <cell r="M1410">
            <v>2878</v>
          </cell>
          <cell r="N1410">
            <v>2878</v>
          </cell>
          <cell r="O1410">
            <v>854</v>
          </cell>
          <cell r="P1410">
            <v>182</v>
          </cell>
          <cell r="Q1410">
            <v>1036</v>
          </cell>
          <cell r="R1410">
            <v>0</v>
          </cell>
          <cell r="S1410">
            <v>1036</v>
          </cell>
          <cell r="T1410"/>
          <cell r="U1410"/>
          <cell r="V1410"/>
          <cell r="W1410"/>
          <cell r="X1410"/>
          <cell r="Y1410"/>
          <cell r="Z1410"/>
          <cell r="AA1410"/>
          <cell r="AB1410">
            <v>3481</v>
          </cell>
          <cell r="AC1410">
            <v>3481</v>
          </cell>
          <cell r="AD1410">
            <v>2896</v>
          </cell>
          <cell r="AE1410">
            <v>435</v>
          </cell>
          <cell r="AF1410">
            <v>3331</v>
          </cell>
          <cell r="AG1410">
            <v>0</v>
          </cell>
          <cell r="AH1410">
            <v>3331</v>
          </cell>
          <cell r="AI1410"/>
          <cell r="AJ1410"/>
          <cell r="AK1410"/>
          <cell r="AL1410"/>
          <cell r="AM1410"/>
        </row>
        <row r="1411">
          <cell r="I1411" t="str">
            <v>AHO</v>
          </cell>
          <cell r="J1411">
            <v>11604</v>
          </cell>
          <cell r="K1411"/>
          <cell r="L1411">
            <v>11604</v>
          </cell>
          <cell r="M1411">
            <v>988</v>
          </cell>
          <cell r="N1411">
            <v>12592</v>
          </cell>
          <cell r="O1411">
            <v>415096</v>
          </cell>
          <cell r="P1411">
            <v>1111956</v>
          </cell>
          <cell r="Q1411">
            <v>1527052</v>
          </cell>
          <cell r="R1411">
            <v>5553</v>
          </cell>
          <cell r="S1411">
            <v>1532605</v>
          </cell>
          <cell r="T1411">
            <v>0</v>
          </cell>
          <cell r="U1411">
            <v>4</v>
          </cell>
          <cell r="V1411">
            <v>4</v>
          </cell>
          <cell r="W1411">
            <v>0</v>
          </cell>
          <cell r="X1411">
            <v>4</v>
          </cell>
          <cell r="Y1411">
            <v>7760</v>
          </cell>
          <cell r="Z1411"/>
          <cell r="AA1411">
            <v>7760</v>
          </cell>
          <cell r="AB1411">
            <v>924</v>
          </cell>
          <cell r="AC1411">
            <v>8684</v>
          </cell>
          <cell r="AD1411">
            <v>195705</v>
          </cell>
          <cell r="AE1411">
            <v>710733</v>
          </cell>
          <cell r="AF1411">
            <v>906438</v>
          </cell>
          <cell r="AG1411">
            <v>1301</v>
          </cell>
          <cell r="AH1411">
            <v>907739</v>
          </cell>
          <cell r="AI1411">
            <v>0</v>
          </cell>
          <cell r="AJ1411">
            <v>9</v>
          </cell>
          <cell r="AK1411">
            <v>9</v>
          </cell>
          <cell r="AL1411">
            <v>0</v>
          </cell>
          <cell r="AM1411">
            <v>9</v>
          </cell>
        </row>
        <row r="1412">
          <cell r="I1412" t="str">
            <v>AOI</v>
          </cell>
          <cell r="J1412">
            <v>3753</v>
          </cell>
          <cell r="K1412">
            <v>864</v>
          </cell>
          <cell r="L1412">
            <v>4617</v>
          </cell>
          <cell r="M1412">
            <v>6174</v>
          </cell>
          <cell r="N1412">
            <v>10791</v>
          </cell>
          <cell r="O1412">
            <v>314486</v>
          </cell>
          <cell r="P1412">
            <v>152721</v>
          </cell>
          <cell r="Q1412">
            <v>467207</v>
          </cell>
          <cell r="R1412">
            <v>415</v>
          </cell>
          <cell r="S1412">
            <v>467622</v>
          </cell>
          <cell r="T1412">
            <v>3900</v>
          </cell>
          <cell r="U1412">
            <v>3689</v>
          </cell>
          <cell r="V1412">
            <v>7589</v>
          </cell>
          <cell r="W1412">
            <v>1</v>
          </cell>
          <cell r="X1412">
            <v>7590</v>
          </cell>
          <cell r="Y1412">
            <v>2233</v>
          </cell>
          <cell r="Z1412">
            <v>897</v>
          </cell>
          <cell r="AA1412">
            <v>3130</v>
          </cell>
          <cell r="AB1412">
            <v>5830</v>
          </cell>
          <cell r="AC1412">
            <v>8960</v>
          </cell>
          <cell r="AD1412">
            <v>133201</v>
          </cell>
          <cell r="AE1412">
            <v>107533</v>
          </cell>
          <cell r="AF1412">
            <v>240734</v>
          </cell>
          <cell r="AG1412">
            <v>508</v>
          </cell>
          <cell r="AH1412">
            <v>241242</v>
          </cell>
          <cell r="AI1412">
            <v>1485</v>
          </cell>
          <cell r="AJ1412">
            <v>5409</v>
          </cell>
          <cell r="AK1412">
            <v>6894</v>
          </cell>
          <cell r="AL1412">
            <v>0</v>
          </cell>
          <cell r="AM1412">
            <v>6894</v>
          </cell>
        </row>
        <row r="1413">
          <cell r="I1413" t="str">
            <v>AOT</v>
          </cell>
          <cell r="J1413">
            <v>0</v>
          </cell>
          <cell r="K1413">
            <v>0</v>
          </cell>
          <cell r="L1413">
            <v>0</v>
          </cell>
          <cell r="M1413">
            <v>10955</v>
          </cell>
          <cell r="N1413">
            <v>10955</v>
          </cell>
          <cell r="O1413">
            <v>191</v>
          </cell>
          <cell r="P1413">
            <v>34</v>
          </cell>
          <cell r="Q1413">
            <v>225</v>
          </cell>
          <cell r="R1413">
            <v>0</v>
          </cell>
          <cell r="S1413">
            <v>225</v>
          </cell>
          <cell r="T1413"/>
          <cell r="U1413"/>
          <cell r="V1413"/>
          <cell r="W1413"/>
          <cell r="X1413"/>
          <cell r="Y1413">
            <v>8</v>
          </cell>
          <cell r="Z1413">
            <v>0</v>
          </cell>
          <cell r="AA1413">
            <v>8</v>
          </cell>
          <cell r="AB1413">
            <v>10213</v>
          </cell>
          <cell r="AC1413">
            <v>10221</v>
          </cell>
          <cell r="AD1413">
            <v>79</v>
          </cell>
          <cell r="AE1413">
            <v>451</v>
          </cell>
          <cell r="AF1413">
            <v>530</v>
          </cell>
          <cell r="AG1413">
            <v>0</v>
          </cell>
          <cell r="AH1413">
            <v>530</v>
          </cell>
          <cell r="AI1413"/>
          <cell r="AJ1413"/>
          <cell r="AK1413"/>
          <cell r="AL1413"/>
          <cell r="AM1413"/>
        </row>
        <row r="1414">
          <cell r="I1414" t="str">
            <v>BRI</v>
          </cell>
          <cell r="J1414">
            <v>45368</v>
          </cell>
          <cell r="K1414">
            <v>163</v>
          </cell>
          <cell r="L1414">
            <v>45531</v>
          </cell>
          <cell r="M1414">
            <v>6307</v>
          </cell>
          <cell r="N1414">
            <v>51838</v>
          </cell>
          <cell r="O1414">
            <v>2682315</v>
          </cell>
          <cell r="P1414">
            <v>3508175</v>
          </cell>
          <cell r="Q1414">
            <v>6190490</v>
          </cell>
          <cell r="R1414">
            <v>14970</v>
          </cell>
          <cell r="S1414">
            <v>6205460</v>
          </cell>
          <cell r="T1414">
            <v>19</v>
          </cell>
          <cell r="U1414">
            <v>65</v>
          </cell>
          <cell r="V1414">
            <v>84</v>
          </cell>
          <cell r="W1414">
            <v>2348</v>
          </cell>
          <cell r="X1414">
            <v>2432</v>
          </cell>
          <cell r="Y1414">
            <v>26713</v>
          </cell>
          <cell r="Z1414">
            <v>149</v>
          </cell>
          <cell r="AA1414">
            <v>26862</v>
          </cell>
          <cell r="AB1414">
            <v>6072</v>
          </cell>
          <cell r="AC1414">
            <v>32934</v>
          </cell>
          <cell r="AD1414">
            <v>1149463</v>
          </cell>
          <cell r="AE1414">
            <v>2132153</v>
          </cell>
          <cell r="AF1414">
            <v>3281616</v>
          </cell>
          <cell r="AG1414">
            <v>7623</v>
          </cell>
          <cell r="AH1414">
            <v>3289239</v>
          </cell>
          <cell r="AI1414">
            <v>26</v>
          </cell>
          <cell r="AJ1414">
            <v>81</v>
          </cell>
          <cell r="AK1414">
            <v>107</v>
          </cell>
          <cell r="AL1414">
            <v>2296</v>
          </cell>
          <cell r="AM1414">
            <v>2403</v>
          </cell>
        </row>
        <row r="1415">
          <cell r="I1415" t="str">
            <v>BLQ</v>
          </cell>
          <cell r="J1415">
            <v>61343</v>
          </cell>
          <cell r="K1415">
            <v>4162</v>
          </cell>
          <cell r="L1415">
            <v>65505</v>
          </cell>
          <cell r="M1415">
            <v>5645</v>
          </cell>
          <cell r="N1415">
            <v>71150</v>
          </cell>
          <cell r="O1415">
            <v>6264559</v>
          </cell>
          <cell r="P1415">
            <v>2212801</v>
          </cell>
          <cell r="Q1415">
            <v>8477360</v>
          </cell>
          <cell r="R1415">
            <v>7930</v>
          </cell>
          <cell r="S1415">
            <v>8485290</v>
          </cell>
          <cell r="T1415">
            <v>40909</v>
          </cell>
          <cell r="U1415">
            <v>2017</v>
          </cell>
          <cell r="V1415">
            <v>42926</v>
          </cell>
          <cell r="W1415">
            <v>47</v>
          </cell>
          <cell r="X1415">
            <v>42973</v>
          </cell>
          <cell r="Y1415">
            <v>34863</v>
          </cell>
          <cell r="Z1415">
            <v>3166</v>
          </cell>
          <cell r="AA1415">
            <v>38029</v>
          </cell>
          <cell r="AB1415">
            <v>4441</v>
          </cell>
          <cell r="AC1415">
            <v>42470</v>
          </cell>
          <cell r="AD1415">
            <v>2557849</v>
          </cell>
          <cell r="AE1415">
            <v>1532866</v>
          </cell>
          <cell r="AF1415">
            <v>4090715</v>
          </cell>
          <cell r="AG1415">
            <v>5572</v>
          </cell>
          <cell r="AH1415">
            <v>4096287</v>
          </cell>
          <cell r="AI1415">
            <v>37797</v>
          </cell>
          <cell r="AJ1415">
            <v>1057</v>
          </cell>
          <cell r="AK1415">
            <v>38854</v>
          </cell>
          <cell r="AL1415">
            <v>0</v>
          </cell>
          <cell r="AM1415">
            <v>38854</v>
          </cell>
        </row>
        <row r="1416">
          <cell r="I1416" t="str">
            <v>BZO</v>
          </cell>
          <cell r="J1416">
            <v>1293</v>
          </cell>
          <cell r="K1416">
            <v>0</v>
          </cell>
          <cell r="L1416">
            <v>1293</v>
          </cell>
          <cell r="M1416">
            <v>14190</v>
          </cell>
          <cell r="N1416">
            <v>15483</v>
          </cell>
          <cell r="O1416">
            <v>30895</v>
          </cell>
          <cell r="P1416">
            <v>13039</v>
          </cell>
          <cell r="Q1416">
            <v>43934</v>
          </cell>
          <cell r="R1416">
            <v>343</v>
          </cell>
          <cell r="S1416">
            <v>44277</v>
          </cell>
          <cell r="T1416">
            <v>10</v>
          </cell>
          <cell r="U1416">
            <v>6</v>
          </cell>
          <cell r="V1416">
            <v>16</v>
          </cell>
          <cell r="W1416"/>
          <cell r="X1416">
            <v>16</v>
          </cell>
          <cell r="Y1416">
            <v>294</v>
          </cell>
          <cell r="Z1416">
            <v>0</v>
          </cell>
          <cell r="AA1416">
            <v>294</v>
          </cell>
          <cell r="AB1416">
            <v>13329</v>
          </cell>
          <cell r="AC1416">
            <v>13623</v>
          </cell>
          <cell r="AD1416">
            <v>4989</v>
          </cell>
          <cell r="AE1416">
            <v>3383</v>
          </cell>
          <cell r="AF1416">
            <v>8372</v>
          </cell>
          <cell r="AG1416">
            <v>247</v>
          </cell>
          <cell r="AH1416">
            <v>8619</v>
          </cell>
          <cell r="AI1416">
            <v>0</v>
          </cell>
          <cell r="AJ1416">
            <v>0</v>
          </cell>
          <cell r="AK1416">
            <v>0</v>
          </cell>
          <cell r="AL1416"/>
          <cell r="AM1416">
            <v>0</v>
          </cell>
        </row>
        <row r="1417">
          <cell r="I1417" t="str">
            <v>BDS</v>
          </cell>
          <cell r="J1417">
            <v>22280</v>
          </cell>
          <cell r="K1417">
            <v>158</v>
          </cell>
          <cell r="L1417">
            <v>22438</v>
          </cell>
          <cell r="M1417">
            <v>3127</v>
          </cell>
          <cell r="N1417">
            <v>25565</v>
          </cell>
          <cell r="O1417">
            <v>756087</v>
          </cell>
          <cell r="P1417">
            <v>2302912</v>
          </cell>
          <cell r="Q1417">
            <v>3058999</v>
          </cell>
          <cell r="R1417">
            <v>6969</v>
          </cell>
          <cell r="S1417">
            <v>3065968</v>
          </cell>
          <cell r="T1417">
            <v>57</v>
          </cell>
          <cell r="U1417">
            <v>14</v>
          </cell>
          <cell r="V1417">
            <v>70</v>
          </cell>
          <cell r="W1417">
            <v>0</v>
          </cell>
          <cell r="X1417">
            <v>70</v>
          </cell>
          <cell r="Y1417">
            <v>13764</v>
          </cell>
          <cell r="Z1417">
            <v>4</v>
          </cell>
          <cell r="AA1417">
            <v>13768</v>
          </cell>
          <cell r="AB1417">
            <v>3021</v>
          </cell>
          <cell r="AC1417">
            <v>16789</v>
          </cell>
          <cell r="AD1417">
            <v>366518</v>
          </cell>
          <cell r="AE1417">
            <v>1483609</v>
          </cell>
          <cell r="AF1417">
            <v>1850127</v>
          </cell>
          <cell r="AG1417">
            <v>3323</v>
          </cell>
          <cell r="AH1417">
            <v>1853450</v>
          </cell>
          <cell r="AI1417">
            <v>0</v>
          </cell>
          <cell r="AJ1417">
            <v>20</v>
          </cell>
          <cell r="AK1417">
            <v>20</v>
          </cell>
          <cell r="AL1417">
            <v>0</v>
          </cell>
          <cell r="AM1417">
            <v>20</v>
          </cell>
        </row>
        <row r="1418">
          <cell r="I1418" t="str">
            <v>CAG</v>
          </cell>
          <cell r="J1418">
            <v>30838</v>
          </cell>
          <cell r="K1418">
            <v>1579</v>
          </cell>
          <cell r="L1418">
            <v>32417</v>
          </cell>
          <cell r="M1418">
            <v>5323</v>
          </cell>
          <cell r="N1418">
            <v>37740</v>
          </cell>
          <cell r="O1418">
            <v>1048392</v>
          </cell>
          <cell r="P1418">
            <v>3337815</v>
          </cell>
          <cell r="Q1418">
            <v>4386207</v>
          </cell>
          <cell r="R1418">
            <v>5937</v>
          </cell>
          <cell r="S1418">
            <v>4392144</v>
          </cell>
          <cell r="T1418">
            <v>14</v>
          </cell>
          <cell r="U1418">
            <v>3371</v>
          </cell>
          <cell r="V1418">
            <v>3385</v>
          </cell>
          <cell r="W1418">
            <v>3376</v>
          </cell>
          <cell r="X1418">
            <v>6761</v>
          </cell>
          <cell r="Y1418">
            <v>21665</v>
          </cell>
          <cell r="Z1418">
            <v>1643</v>
          </cell>
          <cell r="AA1418">
            <v>23308</v>
          </cell>
          <cell r="AB1418">
            <v>4977</v>
          </cell>
          <cell r="AC1418">
            <v>28285</v>
          </cell>
          <cell r="AD1418">
            <v>478302</v>
          </cell>
          <cell r="AE1418">
            <v>2259841</v>
          </cell>
          <cell r="AF1418">
            <v>2738143</v>
          </cell>
          <cell r="AG1418">
            <v>10376</v>
          </cell>
          <cell r="AH1418">
            <v>2748519</v>
          </cell>
          <cell r="AI1418">
            <v>16</v>
          </cell>
          <cell r="AJ1418">
            <v>3376</v>
          </cell>
          <cell r="AK1418">
            <v>3391</v>
          </cell>
          <cell r="AL1418">
            <v>3303</v>
          </cell>
          <cell r="AM1418">
            <v>6694</v>
          </cell>
        </row>
        <row r="1419">
          <cell r="I1419" t="str">
            <v>CTA</v>
          </cell>
          <cell r="J1419">
            <v>68148</v>
          </cell>
          <cell r="K1419">
            <v>1438</v>
          </cell>
          <cell r="L1419">
            <v>69586</v>
          </cell>
          <cell r="M1419">
            <v>2919</v>
          </cell>
          <cell r="N1419">
            <v>72505</v>
          </cell>
          <cell r="O1419">
            <v>3335180</v>
          </cell>
          <cell r="P1419">
            <v>6749641</v>
          </cell>
          <cell r="Q1419">
            <v>10084821</v>
          </cell>
          <cell r="R1419">
            <v>8721</v>
          </cell>
          <cell r="S1419">
            <v>10093542</v>
          </cell>
          <cell r="T1419">
            <v>66</v>
          </cell>
          <cell r="U1419">
            <v>5782</v>
          </cell>
          <cell r="V1419">
            <v>5848</v>
          </cell>
          <cell r="W1419">
            <v>3491</v>
          </cell>
          <cell r="X1419">
            <v>9339</v>
          </cell>
          <cell r="Y1419">
            <v>46770</v>
          </cell>
          <cell r="Z1419">
            <v>1367</v>
          </cell>
          <cell r="AA1419">
            <v>48137</v>
          </cell>
          <cell r="AB1419">
            <v>2282</v>
          </cell>
          <cell r="AC1419">
            <v>50419</v>
          </cell>
          <cell r="AD1419">
            <v>1480543</v>
          </cell>
          <cell r="AE1419">
            <v>4632940</v>
          </cell>
          <cell r="AF1419">
            <v>6113483</v>
          </cell>
          <cell r="AG1419">
            <v>5805</v>
          </cell>
          <cell r="AH1419">
            <v>6119288</v>
          </cell>
          <cell r="AI1419">
            <v>24</v>
          </cell>
          <cell r="AJ1419">
            <v>4183</v>
          </cell>
          <cell r="AK1419">
            <v>4207</v>
          </cell>
          <cell r="AL1419">
            <v>3396</v>
          </cell>
          <cell r="AM1419">
            <v>7603</v>
          </cell>
        </row>
        <row r="1420">
          <cell r="I1420" t="str">
            <v>CIY</v>
          </cell>
          <cell r="J1420">
            <v>2502</v>
          </cell>
          <cell r="K1420">
            <v>0</v>
          </cell>
          <cell r="L1420">
            <v>2502</v>
          </cell>
          <cell r="M1420">
            <v>818</v>
          </cell>
          <cell r="N1420">
            <v>3320</v>
          </cell>
          <cell r="O1420">
            <v>47677</v>
          </cell>
          <cell r="P1420">
            <v>320448</v>
          </cell>
          <cell r="Q1420">
            <v>368125</v>
          </cell>
          <cell r="R1420">
            <v>560</v>
          </cell>
          <cell r="S1420">
            <v>368685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1877</v>
          </cell>
          <cell r="Z1420">
            <v>1</v>
          </cell>
          <cell r="AA1420">
            <v>1878</v>
          </cell>
          <cell r="AB1420">
            <v>907</v>
          </cell>
          <cell r="AC1420">
            <v>2785</v>
          </cell>
          <cell r="AD1420">
            <v>43484</v>
          </cell>
          <cell r="AE1420">
            <v>157632</v>
          </cell>
          <cell r="AF1420">
            <v>201116</v>
          </cell>
          <cell r="AG1420">
            <v>741</v>
          </cell>
          <cell r="AH1420">
            <v>201857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</row>
        <row r="1421">
          <cell r="I1421" t="str">
            <v>CRV</v>
          </cell>
          <cell r="J1421">
            <v>1110</v>
          </cell>
          <cell r="K1421">
            <v>0</v>
          </cell>
          <cell r="L1421">
            <v>1110</v>
          </cell>
          <cell r="M1421">
            <v>42</v>
          </cell>
          <cell r="N1421">
            <v>1152</v>
          </cell>
          <cell r="O1421">
            <v>0</v>
          </cell>
          <cell r="P1421">
            <v>172885</v>
          </cell>
          <cell r="Q1421">
            <v>172885</v>
          </cell>
          <cell r="R1421">
            <v>0</v>
          </cell>
          <cell r="S1421">
            <v>172885</v>
          </cell>
          <cell r="T1421"/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688</v>
          </cell>
          <cell r="Z1421">
            <v>0</v>
          </cell>
          <cell r="AA1421">
            <v>688</v>
          </cell>
          <cell r="AB1421">
            <v>72</v>
          </cell>
          <cell r="AC1421">
            <v>760</v>
          </cell>
          <cell r="AD1421">
            <v>61</v>
          </cell>
          <cell r="AE1421">
            <v>96882</v>
          </cell>
          <cell r="AF1421">
            <v>96943</v>
          </cell>
          <cell r="AG1421">
            <v>0</v>
          </cell>
          <cell r="AH1421">
            <v>96943</v>
          </cell>
          <cell r="AI1421"/>
          <cell r="AJ1421">
            <v>0</v>
          </cell>
          <cell r="AK1421">
            <v>0</v>
          </cell>
          <cell r="AL1421">
            <v>0</v>
          </cell>
          <cell r="AM1421">
            <v>0</v>
          </cell>
        </row>
        <row r="1422">
          <cell r="I1422" t="str">
            <v>CUF</v>
          </cell>
          <cell r="J1422">
            <v>1184</v>
          </cell>
          <cell r="K1422"/>
          <cell r="L1422">
            <v>1184</v>
          </cell>
          <cell r="M1422">
            <v>2355</v>
          </cell>
          <cell r="N1422">
            <v>3539</v>
          </cell>
          <cell r="O1422">
            <v>21596</v>
          </cell>
          <cell r="P1422">
            <v>138102</v>
          </cell>
          <cell r="Q1422">
            <v>159698</v>
          </cell>
          <cell r="R1422">
            <v>0</v>
          </cell>
          <cell r="S1422">
            <v>159698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713</v>
          </cell>
          <cell r="Z1422"/>
          <cell r="AA1422">
            <v>713</v>
          </cell>
          <cell r="AB1422">
            <v>3008</v>
          </cell>
          <cell r="AC1422">
            <v>3721</v>
          </cell>
          <cell r="AD1422">
            <v>17966</v>
          </cell>
          <cell r="AE1422">
            <v>62445</v>
          </cell>
          <cell r="AF1422">
            <v>80411</v>
          </cell>
          <cell r="AG1422">
            <v>515</v>
          </cell>
          <cell r="AH1422">
            <v>80926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</row>
        <row r="1423">
          <cell r="I1423" t="str">
            <v>EBA</v>
          </cell>
          <cell r="J1423">
            <v>795</v>
          </cell>
          <cell r="K1423">
            <v>0</v>
          </cell>
          <cell r="L1423">
            <v>795</v>
          </cell>
          <cell r="M1423">
            <v>4403</v>
          </cell>
          <cell r="N1423">
            <v>5198</v>
          </cell>
          <cell r="O1423">
            <v>1352</v>
          </cell>
          <cell r="P1423">
            <v>4348</v>
          </cell>
          <cell r="Q1423">
            <v>5700</v>
          </cell>
          <cell r="R1423">
            <v>119</v>
          </cell>
          <cell r="S1423">
            <v>5819</v>
          </cell>
          <cell r="T1423"/>
          <cell r="U1423"/>
          <cell r="V1423"/>
          <cell r="W1423"/>
          <cell r="X1423"/>
          <cell r="Y1423">
            <v>675</v>
          </cell>
          <cell r="Z1423">
            <v>0</v>
          </cell>
          <cell r="AA1423">
            <v>675</v>
          </cell>
          <cell r="AB1423">
            <v>3985</v>
          </cell>
          <cell r="AC1423">
            <v>4660</v>
          </cell>
          <cell r="AD1423">
            <v>991</v>
          </cell>
          <cell r="AE1423">
            <v>2888</v>
          </cell>
          <cell r="AF1423">
            <v>3879</v>
          </cell>
          <cell r="AG1423">
            <v>321</v>
          </cell>
          <cell r="AH1423">
            <v>4200</v>
          </cell>
          <cell r="AI1423"/>
          <cell r="AJ1423"/>
          <cell r="AK1423"/>
          <cell r="AL1423"/>
          <cell r="AM1423"/>
        </row>
        <row r="1424">
          <cell r="I1424" t="str">
            <v>FLR</v>
          </cell>
          <cell r="J1424">
            <v>22702</v>
          </cell>
          <cell r="K1424">
            <v>0</v>
          </cell>
          <cell r="L1424">
            <v>22702</v>
          </cell>
          <cell r="M1424">
            <v>8532</v>
          </cell>
          <cell r="N1424">
            <v>31234</v>
          </cell>
          <cell r="O1424">
            <v>2053085</v>
          </cell>
          <cell r="P1424">
            <v>161227</v>
          </cell>
          <cell r="Q1424">
            <v>2214312</v>
          </cell>
          <cell r="R1424">
            <v>118</v>
          </cell>
          <cell r="S1424">
            <v>2214430</v>
          </cell>
          <cell r="T1424">
            <v>61</v>
          </cell>
          <cell r="U1424">
            <v>4</v>
          </cell>
          <cell r="V1424">
            <v>65</v>
          </cell>
          <cell r="W1424">
            <v>0</v>
          </cell>
          <cell r="X1424">
            <v>66</v>
          </cell>
          <cell r="Y1424">
            <v>10411</v>
          </cell>
          <cell r="Z1424">
            <v>2</v>
          </cell>
          <cell r="AA1424">
            <v>10413</v>
          </cell>
          <cell r="AB1424">
            <v>5764</v>
          </cell>
          <cell r="AC1424">
            <v>16177</v>
          </cell>
          <cell r="AD1424">
            <v>744226</v>
          </cell>
          <cell r="AE1424">
            <v>84210</v>
          </cell>
          <cell r="AF1424">
            <v>828436</v>
          </cell>
          <cell r="AG1424">
            <v>158</v>
          </cell>
          <cell r="AH1424">
            <v>828594</v>
          </cell>
          <cell r="AI1424">
            <v>4</v>
          </cell>
          <cell r="AJ1424">
            <v>1</v>
          </cell>
          <cell r="AK1424">
            <v>5</v>
          </cell>
          <cell r="AL1424">
            <v>0</v>
          </cell>
          <cell r="AM1424">
            <v>5</v>
          </cell>
        </row>
        <row r="1425">
          <cell r="I1425" t="str">
            <v>FOG</v>
          </cell>
          <cell r="J1425">
            <v>148</v>
          </cell>
          <cell r="K1425">
            <v>0</v>
          </cell>
          <cell r="L1425">
            <v>148</v>
          </cell>
          <cell r="M1425">
            <v>518</v>
          </cell>
          <cell r="N1425">
            <v>666</v>
          </cell>
          <cell r="O1425">
            <v>0</v>
          </cell>
          <cell r="P1425">
            <v>7062</v>
          </cell>
          <cell r="Q1425">
            <v>7062</v>
          </cell>
          <cell r="R1425">
            <v>0</v>
          </cell>
          <cell r="S1425">
            <v>7062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239</v>
          </cell>
          <cell r="AC1425">
            <v>239</v>
          </cell>
          <cell r="AD1425">
            <v>0</v>
          </cell>
          <cell r="AE1425">
            <v>70</v>
          </cell>
          <cell r="AF1425">
            <v>70</v>
          </cell>
          <cell r="AG1425">
            <v>0</v>
          </cell>
          <cell r="AH1425">
            <v>70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</row>
        <row r="1426">
          <cell r="I1426" t="str">
            <v>FRL</v>
          </cell>
          <cell r="J1426">
            <v>994</v>
          </cell>
          <cell r="K1426">
            <v>0</v>
          </cell>
          <cell r="L1426">
            <v>994</v>
          </cell>
          <cell r="M1426">
            <v>711</v>
          </cell>
          <cell r="N1426">
            <v>1705</v>
          </cell>
          <cell r="O1426">
            <v>36511</v>
          </cell>
          <cell r="P1426">
            <v>46575</v>
          </cell>
          <cell r="Q1426">
            <v>83086</v>
          </cell>
          <cell r="R1426">
            <v>0</v>
          </cell>
          <cell r="S1426">
            <v>83086</v>
          </cell>
          <cell r="T1426"/>
          <cell r="U1426"/>
          <cell r="V1426"/>
          <cell r="W1426"/>
          <cell r="X1426"/>
          <cell r="Y1426">
            <v>909</v>
          </cell>
          <cell r="Z1426">
            <v>0</v>
          </cell>
          <cell r="AA1426">
            <v>909</v>
          </cell>
          <cell r="AB1426">
            <v>337</v>
          </cell>
          <cell r="AC1426">
            <v>1246</v>
          </cell>
          <cell r="AD1426">
            <v>2876</v>
          </cell>
          <cell r="AE1426">
            <v>27292</v>
          </cell>
          <cell r="AF1426">
            <v>30168</v>
          </cell>
          <cell r="AG1426">
            <v>0</v>
          </cell>
          <cell r="AH1426">
            <v>30168</v>
          </cell>
          <cell r="AI1426"/>
          <cell r="AJ1426"/>
          <cell r="AK1426"/>
          <cell r="AL1426"/>
          <cell r="AM1426"/>
        </row>
        <row r="1427">
          <cell r="I1427" t="str">
            <v>GOA</v>
          </cell>
          <cell r="J1427">
            <v>9998</v>
          </cell>
          <cell r="K1427">
            <v>0</v>
          </cell>
          <cell r="L1427">
            <v>9998</v>
          </cell>
          <cell r="M1427">
            <v>6057</v>
          </cell>
          <cell r="N1427">
            <v>16055</v>
          </cell>
          <cell r="O1427">
            <v>480836</v>
          </cell>
          <cell r="P1427">
            <v>744993</v>
          </cell>
          <cell r="Q1427">
            <v>1225829</v>
          </cell>
          <cell r="R1427">
            <v>867</v>
          </cell>
          <cell r="S1427">
            <v>1226696</v>
          </cell>
          <cell r="T1427">
            <v>0</v>
          </cell>
          <cell r="U1427">
            <v>54</v>
          </cell>
          <cell r="V1427">
            <v>54</v>
          </cell>
          <cell r="W1427">
            <v>0</v>
          </cell>
          <cell r="X1427">
            <v>55</v>
          </cell>
          <cell r="Y1427">
            <v>5685</v>
          </cell>
          <cell r="Z1427">
            <v>0</v>
          </cell>
          <cell r="AA1427">
            <v>5685</v>
          </cell>
          <cell r="AB1427">
            <v>7234</v>
          </cell>
          <cell r="AC1427">
            <v>12919</v>
          </cell>
          <cell r="AD1427">
            <v>184261</v>
          </cell>
          <cell r="AE1427">
            <v>426062</v>
          </cell>
          <cell r="AF1427">
            <v>610323</v>
          </cell>
          <cell r="AG1427">
            <v>269</v>
          </cell>
          <cell r="AH1427">
            <v>610592</v>
          </cell>
          <cell r="AI1427">
            <v>13</v>
          </cell>
          <cell r="AJ1427">
            <v>18</v>
          </cell>
          <cell r="AK1427">
            <v>30</v>
          </cell>
          <cell r="AL1427">
            <v>1</v>
          </cell>
          <cell r="AM1427">
            <v>31</v>
          </cell>
        </row>
        <row r="1428">
          <cell r="I1428" t="str">
            <v>GRS</v>
          </cell>
          <cell r="J1428">
            <v>44</v>
          </cell>
          <cell r="K1428">
            <v>0</v>
          </cell>
          <cell r="L1428">
            <v>44</v>
          </cell>
          <cell r="M1428">
            <v>2244</v>
          </cell>
          <cell r="N1428">
            <v>2288</v>
          </cell>
          <cell r="O1428">
            <v>4244</v>
          </cell>
          <cell r="P1428">
            <v>388</v>
          </cell>
          <cell r="Q1428">
            <v>4632</v>
          </cell>
          <cell r="R1428">
            <v>1</v>
          </cell>
          <cell r="S1428">
            <v>4633</v>
          </cell>
          <cell r="T1428"/>
          <cell r="U1428"/>
          <cell r="V1428"/>
          <cell r="W1428"/>
          <cell r="X1428"/>
          <cell r="Y1428">
            <v>10</v>
          </cell>
          <cell r="Z1428">
            <v>0</v>
          </cell>
          <cell r="AA1428">
            <v>10</v>
          </cell>
          <cell r="AB1428">
            <v>1845</v>
          </cell>
          <cell r="AC1428">
            <v>1855</v>
          </cell>
          <cell r="AD1428">
            <v>2259</v>
          </cell>
          <cell r="AE1428">
            <v>283</v>
          </cell>
          <cell r="AF1428">
            <v>2542</v>
          </cell>
          <cell r="AG1428">
            <v>0</v>
          </cell>
          <cell r="AH1428">
            <v>2542</v>
          </cell>
          <cell r="AI1428"/>
          <cell r="AJ1428"/>
          <cell r="AK1428"/>
          <cell r="AL1428"/>
          <cell r="AM1428"/>
        </row>
        <row r="1429">
          <cell r="I1429" t="str">
            <v>SUF</v>
          </cell>
          <cell r="J1429">
            <v>18772</v>
          </cell>
          <cell r="K1429">
            <v>645</v>
          </cell>
          <cell r="L1429">
            <v>19417</v>
          </cell>
          <cell r="M1429">
            <v>1388</v>
          </cell>
          <cell r="N1429">
            <v>20805</v>
          </cell>
          <cell r="O1429">
            <v>541187</v>
          </cell>
          <cell r="P1429">
            <v>2100908</v>
          </cell>
          <cell r="Q1429">
            <v>2642095</v>
          </cell>
          <cell r="R1429">
            <v>8920</v>
          </cell>
          <cell r="S1429">
            <v>2651015</v>
          </cell>
          <cell r="T1429">
            <v>0</v>
          </cell>
          <cell r="U1429">
            <v>105</v>
          </cell>
          <cell r="V1429">
            <v>105</v>
          </cell>
          <cell r="W1429">
            <v>2126</v>
          </cell>
          <cell r="X1429">
            <v>2231</v>
          </cell>
          <cell r="Y1429">
            <v>11992</v>
          </cell>
          <cell r="Z1429">
            <v>488</v>
          </cell>
          <cell r="AA1429">
            <v>12480</v>
          </cell>
          <cell r="AB1429">
            <v>847</v>
          </cell>
          <cell r="AC1429">
            <v>13327</v>
          </cell>
          <cell r="AD1429">
            <v>275766</v>
          </cell>
          <cell r="AE1429">
            <v>1444033</v>
          </cell>
          <cell r="AF1429">
            <v>1719799</v>
          </cell>
          <cell r="AG1429">
            <v>6616</v>
          </cell>
          <cell r="AH1429">
            <v>1726415</v>
          </cell>
          <cell r="AI1429">
            <v>0</v>
          </cell>
          <cell r="AJ1429">
            <v>39</v>
          </cell>
          <cell r="AK1429">
            <v>39</v>
          </cell>
          <cell r="AL1429">
            <v>1863</v>
          </cell>
          <cell r="AM1429">
            <v>1902</v>
          </cell>
        </row>
        <row r="1430">
          <cell r="I1430" t="str">
            <v>LMP</v>
          </cell>
          <cell r="J1430">
            <v>4320</v>
          </cell>
          <cell r="K1430">
            <v>0</v>
          </cell>
          <cell r="L1430">
            <v>4320</v>
          </cell>
          <cell r="M1430">
            <v>2180</v>
          </cell>
          <cell r="N1430">
            <v>6500</v>
          </cell>
          <cell r="O1430">
            <v>0</v>
          </cell>
          <cell r="P1430">
            <v>326023</v>
          </cell>
          <cell r="Q1430">
            <v>326023</v>
          </cell>
          <cell r="R1430">
            <v>0</v>
          </cell>
          <cell r="S1430">
            <v>326023</v>
          </cell>
          <cell r="T1430">
            <v>0</v>
          </cell>
          <cell r="U1430">
            <v>11</v>
          </cell>
          <cell r="V1430">
            <v>11</v>
          </cell>
          <cell r="W1430">
            <v>0</v>
          </cell>
          <cell r="X1430">
            <v>11</v>
          </cell>
          <cell r="Y1430">
            <v>4141</v>
          </cell>
          <cell r="Z1430">
            <v>0</v>
          </cell>
          <cell r="AA1430">
            <v>4141</v>
          </cell>
          <cell r="AB1430">
            <v>2848</v>
          </cell>
          <cell r="AC1430">
            <v>6989</v>
          </cell>
          <cell r="AD1430">
            <v>0</v>
          </cell>
          <cell r="AE1430">
            <v>283752</v>
          </cell>
          <cell r="AF1430">
            <v>283752</v>
          </cell>
          <cell r="AG1430">
            <v>0</v>
          </cell>
          <cell r="AH1430">
            <v>283752</v>
          </cell>
          <cell r="AI1430">
            <v>0</v>
          </cell>
          <cell r="AJ1430">
            <v>18</v>
          </cell>
          <cell r="AK1430">
            <v>18</v>
          </cell>
          <cell r="AL1430">
            <v>0</v>
          </cell>
          <cell r="AM1430">
            <v>18</v>
          </cell>
        </row>
        <row r="1431">
          <cell r="I1431" t="str">
            <v>BGY</v>
          </cell>
          <cell r="J1431">
            <v>83327</v>
          </cell>
          <cell r="K1431">
            <v>1569</v>
          </cell>
          <cell r="L1431">
            <v>84896</v>
          </cell>
          <cell r="M1431">
            <v>3950</v>
          </cell>
          <cell r="N1431">
            <v>88846</v>
          </cell>
          <cell r="O1431">
            <v>9755843</v>
          </cell>
          <cell r="P1431">
            <v>3394035</v>
          </cell>
          <cell r="Q1431">
            <v>13149878</v>
          </cell>
          <cell r="R1431">
            <v>3282</v>
          </cell>
          <cell r="S1431">
            <v>13153160</v>
          </cell>
          <cell r="T1431">
            <v>17881</v>
          </cell>
          <cell r="U1431">
            <v>2936</v>
          </cell>
          <cell r="V1431">
            <v>20817</v>
          </cell>
          <cell r="W1431">
            <v>0</v>
          </cell>
          <cell r="X1431">
            <v>20817</v>
          </cell>
          <cell r="Y1431">
            <v>46664</v>
          </cell>
          <cell r="Z1431">
            <v>1955</v>
          </cell>
          <cell r="AA1431">
            <v>48619</v>
          </cell>
          <cell r="AB1431">
            <v>3260</v>
          </cell>
          <cell r="AC1431">
            <v>51879</v>
          </cell>
          <cell r="AD1431">
            <v>4350682</v>
          </cell>
          <cell r="AE1431">
            <v>2109896</v>
          </cell>
          <cell r="AF1431">
            <v>6460578</v>
          </cell>
          <cell r="AG1431">
            <v>1684</v>
          </cell>
          <cell r="AH1431">
            <v>6462262</v>
          </cell>
          <cell r="AI1431">
            <v>23187</v>
          </cell>
          <cell r="AJ1431">
            <v>2846</v>
          </cell>
          <cell r="AK1431">
            <v>26033</v>
          </cell>
          <cell r="AL1431">
            <v>0</v>
          </cell>
          <cell r="AM1431">
            <v>26033</v>
          </cell>
        </row>
        <row r="1432">
          <cell r="I1432" t="str">
            <v>LIN</v>
          </cell>
          <cell r="J1432">
            <v>75384</v>
          </cell>
          <cell r="K1432">
            <v>4</v>
          </cell>
          <cell r="L1432">
            <v>75388</v>
          </cell>
          <cell r="M1432">
            <v>26568</v>
          </cell>
          <cell r="N1432">
            <v>101956</v>
          </cell>
          <cell r="O1432">
            <v>4633559</v>
          </cell>
          <cell r="P1432">
            <v>3035614</v>
          </cell>
          <cell r="Q1432">
            <v>7669173</v>
          </cell>
          <cell r="R1432">
            <v>683</v>
          </cell>
          <cell r="S1432">
            <v>7669856</v>
          </cell>
          <cell r="T1432">
            <v>747</v>
          </cell>
          <cell r="U1432">
            <v>932</v>
          </cell>
          <cell r="V1432">
            <v>1679</v>
          </cell>
          <cell r="W1432">
            <v>674</v>
          </cell>
          <cell r="X1432">
            <v>2353</v>
          </cell>
          <cell r="Y1432">
            <v>45355</v>
          </cell>
          <cell r="Z1432">
            <v>7</v>
          </cell>
          <cell r="AA1432">
            <v>45362</v>
          </cell>
          <cell r="AB1432">
            <v>10964</v>
          </cell>
          <cell r="AC1432">
            <v>56326</v>
          </cell>
          <cell r="AD1432">
            <v>1515411</v>
          </cell>
          <cell r="AE1432">
            <v>2791723</v>
          </cell>
          <cell r="AF1432">
            <v>4307134</v>
          </cell>
          <cell r="AG1432">
            <v>429</v>
          </cell>
          <cell r="AH1432">
            <v>4307563</v>
          </cell>
          <cell r="AI1432">
            <v>386</v>
          </cell>
          <cell r="AJ1432">
            <v>935</v>
          </cell>
          <cell r="AK1432">
            <v>1320</v>
          </cell>
          <cell r="AL1432">
            <v>563</v>
          </cell>
          <cell r="AM1432">
            <v>1883</v>
          </cell>
        </row>
        <row r="1433">
          <cell r="I1433" t="str">
            <v>MXP</v>
          </cell>
          <cell r="J1433">
            <v>148898</v>
          </cell>
          <cell r="K1433">
            <v>31670</v>
          </cell>
          <cell r="L1433">
            <v>180568</v>
          </cell>
          <cell r="M1433">
            <v>6058</v>
          </cell>
          <cell r="N1433">
            <v>186626</v>
          </cell>
          <cell r="O1433">
            <v>18548405</v>
          </cell>
          <cell r="P1433">
            <v>2665565</v>
          </cell>
          <cell r="Q1433">
            <v>21213970</v>
          </cell>
          <cell r="R1433">
            <v>122137</v>
          </cell>
          <cell r="S1433">
            <v>21336107</v>
          </cell>
          <cell r="T1433">
            <v>715494</v>
          </cell>
          <cell r="U1433">
            <v>3</v>
          </cell>
          <cell r="V1433">
            <v>715497</v>
          </cell>
          <cell r="W1433">
            <v>5757</v>
          </cell>
          <cell r="X1433">
            <v>721254</v>
          </cell>
          <cell r="Y1433">
            <v>81295</v>
          </cell>
          <cell r="Z1433">
            <v>31804</v>
          </cell>
          <cell r="AA1433">
            <v>113099</v>
          </cell>
          <cell r="AB1433">
            <v>2617</v>
          </cell>
          <cell r="AC1433">
            <v>115716</v>
          </cell>
          <cell r="AD1433">
            <v>5697184</v>
          </cell>
          <cell r="AE1433">
            <v>3874984</v>
          </cell>
          <cell r="AF1433">
            <v>9572168</v>
          </cell>
          <cell r="AG1433">
            <v>41141</v>
          </cell>
          <cell r="AH1433">
            <v>9613309</v>
          </cell>
          <cell r="AI1433">
            <v>715709</v>
          </cell>
          <cell r="AJ1433">
            <v>26065</v>
          </cell>
          <cell r="AK1433">
            <v>741774</v>
          </cell>
          <cell r="AL1433">
            <v>5468</v>
          </cell>
          <cell r="AM1433">
            <v>747242</v>
          </cell>
        </row>
        <row r="1434">
          <cell r="I1434" t="str">
            <v>VBS</v>
          </cell>
          <cell r="J1434">
            <v>30</v>
          </cell>
          <cell r="K1434">
            <v>5415</v>
          </cell>
          <cell r="L1434">
            <v>5445</v>
          </cell>
          <cell r="M1434">
            <v>7776</v>
          </cell>
          <cell r="N1434">
            <v>13221</v>
          </cell>
          <cell r="O1434">
            <v>2332</v>
          </cell>
          <cell r="P1434">
            <v>857</v>
          </cell>
          <cell r="Q1434">
            <v>3189</v>
          </cell>
          <cell r="R1434">
            <v>15</v>
          </cell>
          <cell r="S1434">
            <v>3204</v>
          </cell>
          <cell r="T1434">
            <v>17193</v>
          </cell>
          <cell r="U1434">
            <v>970</v>
          </cell>
          <cell r="V1434">
            <v>18164</v>
          </cell>
          <cell r="W1434">
            <v>11697</v>
          </cell>
          <cell r="X1434">
            <v>29860</v>
          </cell>
          <cell r="Y1434">
            <v>12</v>
          </cell>
          <cell r="Z1434">
            <v>5858</v>
          </cell>
          <cell r="AA1434">
            <v>5870</v>
          </cell>
          <cell r="AB1434">
            <v>6419</v>
          </cell>
          <cell r="AC1434">
            <v>12289</v>
          </cell>
          <cell r="AD1434">
            <v>1610</v>
          </cell>
          <cell r="AE1434">
            <v>684</v>
          </cell>
          <cell r="AF1434">
            <v>2294</v>
          </cell>
          <cell r="AG1434">
            <v>13</v>
          </cell>
          <cell r="AH1434">
            <v>2307</v>
          </cell>
          <cell r="AI1434">
            <v>16145</v>
          </cell>
          <cell r="AJ1434">
            <v>1056</v>
          </cell>
          <cell r="AK1434">
            <v>17201</v>
          </cell>
          <cell r="AL1434">
            <v>11915</v>
          </cell>
          <cell r="AM1434">
            <v>29116</v>
          </cell>
        </row>
        <row r="1435">
          <cell r="I1435" t="str">
            <v>NAP</v>
          </cell>
          <cell r="J1435">
            <v>74358</v>
          </cell>
          <cell r="K1435">
            <v>1000</v>
          </cell>
          <cell r="L1435">
            <v>75358</v>
          </cell>
          <cell r="M1435">
            <v>8598</v>
          </cell>
          <cell r="N1435">
            <v>83956</v>
          </cell>
          <cell r="O1435">
            <v>7001749</v>
          </cell>
          <cell r="P1435">
            <v>3908084</v>
          </cell>
          <cell r="Q1435">
            <v>10909833</v>
          </cell>
          <cell r="R1435">
            <v>8401</v>
          </cell>
          <cell r="S1435">
            <v>10918234</v>
          </cell>
          <cell r="T1435">
            <v>30</v>
          </cell>
          <cell r="U1435">
            <v>11319</v>
          </cell>
          <cell r="V1435">
            <v>11349</v>
          </cell>
          <cell r="W1435">
            <v>4</v>
          </cell>
          <cell r="X1435">
            <v>11353</v>
          </cell>
          <cell r="Y1435">
            <v>35667</v>
          </cell>
          <cell r="Z1435">
            <v>1149</v>
          </cell>
          <cell r="AA1435">
            <v>36816</v>
          </cell>
          <cell r="AB1435">
            <v>8463</v>
          </cell>
          <cell r="AC1435">
            <v>45279</v>
          </cell>
          <cell r="AD1435">
            <v>2521671</v>
          </cell>
          <cell r="AE1435">
            <v>2110960</v>
          </cell>
          <cell r="AF1435">
            <v>4632631</v>
          </cell>
          <cell r="AG1435">
            <v>3870</v>
          </cell>
          <cell r="AH1435">
            <v>4636501</v>
          </cell>
          <cell r="AI1435">
            <v>156</v>
          </cell>
          <cell r="AJ1435">
            <v>9537</v>
          </cell>
          <cell r="AK1435">
            <v>9693</v>
          </cell>
          <cell r="AL1435">
            <v>704</v>
          </cell>
          <cell r="AM1435">
            <v>10397</v>
          </cell>
        </row>
        <row r="1436">
          <cell r="I1436" t="str">
            <v>OLB</v>
          </cell>
          <cell r="J1436">
            <v>24395</v>
          </cell>
          <cell r="K1436">
            <v>275</v>
          </cell>
          <cell r="L1436">
            <v>24670</v>
          </cell>
          <cell r="M1436">
            <v>14294</v>
          </cell>
          <cell r="N1436">
            <v>38964</v>
          </cell>
          <cell r="O1436">
            <v>1263356</v>
          </cell>
          <cell r="P1436">
            <v>1894605</v>
          </cell>
          <cell r="Q1436">
            <v>3157961</v>
          </cell>
          <cell r="R1436">
            <v>2130</v>
          </cell>
          <cell r="S1436">
            <v>3160091</v>
          </cell>
          <cell r="T1436">
            <v>0</v>
          </cell>
          <cell r="U1436">
            <v>501</v>
          </cell>
          <cell r="V1436">
            <v>502</v>
          </cell>
          <cell r="W1436">
            <v>520</v>
          </cell>
          <cell r="X1436">
            <v>1022</v>
          </cell>
          <cell r="Y1436">
            <v>17211</v>
          </cell>
          <cell r="Z1436">
            <v>128</v>
          </cell>
          <cell r="AA1436">
            <v>17339</v>
          </cell>
          <cell r="AB1436">
            <v>13866</v>
          </cell>
          <cell r="AC1436">
            <v>31205</v>
          </cell>
          <cell r="AD1436">
            <v>669113</v>
          </cell>
          <cell r="AE1436">
            <v>1402504</v>
          </cell>
          <cell r="AF1436">
            <v>2071617</v>
          </cell>
          <cell r="AG1436">
            <v>2147</v>
          </cell>
          <cell r="AH1436">
            <v>2073764</v>
          </cell>
          <cell r="AI1436">
            <v>2</v>
          </cell>
          <cell r="AJ1436">
            <v>59</v>
          </cell>
          <cell r="AK1436">
            <v>61</v>
          </cell>
          <cell r="AL1436">
            <v>95</v>
          </cell>
          <cell r="AM1436">
            <v>156</v>
          </cell>
        </row>
        <row r="1437">
          <cell r="I1437" t="str">
            <v>PMO</v>
          </cell>
          <cell r="J1437">
            <v>52005</v>
          </cell>
          <cell r="K1437">
            <v>405</v>
          </cell>
          <cell r="L1437">
            <v>52410</v>
          </cell>
          <cell r="M1437">
            <v>3476</v>
          </cell>
          <cell r="N1437">
            <v>55886</v>
          </cell>
          <cell r="O1437">
            <v>1916495</v>
          </cell>
          <cell r="P1437">
            <v>5184777</v>
          </cell>
          <cell r="Q1437">
            <v>7101272</v>
          </cell>
          <cell r="R1437">
            <v>15501</v>
          </cell>
          <cell r="S1437">
            <v>7116773</v>
          </cell>
          <cell r="T1437">
            <v>0</v>
          </cell>
          <cell r="U1437">
            <v>420</v>
          </cell>
          <cell r="V1437">
            <v>420</v>
          </cell>
          <cell r="W1437">
            <v>1901</v>
          </cell>
          <cell r="X1437">
            <v>2321</v>
          </cell>
          <cell r="Y1437">
            <v>37453</v>
          </cell>
          <cell r="Z1437">
            <v>540</v>
          </cell>
          <cell r="AA1437">
            <v>37993</v>
          </cell>
          <cell r="AB1437">
            <v>3316</v>
          </cell>
          <cell r="AC1437">
            <v>41309</v>
          </cell>
          <cell r="AD1437">
            <v>933534</v>
          </cell>
          <cell r="AE1437">
            <v>3624619</v>
          </cell>
          <cell r="AF1437">
            <v>4558153</v>
          </cell>
          <cell r="AG1437">
            <v>13799</v>
          </cell>
          <cell r="AH1437">
            <v>4571952</v>
          </cell>
          <cell r="AI1437">
            <v>1</v>
          </cell>
          <cell r="AJ1437">
            <v>394</v>
          </cell>
          <cell r="AK1437">
            <v>395</v>
          </cell>
          <cell r="AL1437">
            <v>2682</v>
          </cell>
          <cell r="AM1437">
            <v>3077</v>
          </cell>
        </row>
        <row r="1438">
          <cell r="I1438" t="str">
            <v>PNL</v>
          </cell>
          <cell r="J1438">
            <v>3673</v>
          </cell>
          <cell r="K1438">
            <v>0</v>
          </cell>
          <cell r="L1438">
            <v>3673</v>
          </cell>
          <cell r="M1438">
            <v>423</v>
          </cell>
          <cell r="N1438">
            <v>4096</v>
          </cell>
          <cell r="O1438">
            <v>198</v>
          </cell>
          <cell r="P1438">
            <v>179571</v>
          </cell>
          <cell r="Q1438">
            <v>179769</v>
          </cell>
          <cell r="R1438">
            <v>22</v>
          </cell>
          <cell r="S1438">
            <v>179791</v>
          </cell>
          <cell r="T1438">
            <v>0</v>
          </cell>
          <cell r="U1438">
            <v>6</v>
          </cell>
          <cell r="V1438">
            <v>6</v>
          </cell>
          <cell r="W1438">
            <v>2</v>
          </cell>
          <cell r="X1438">
            <v>7</v>
          </cell>
          <cell r="Y1438">
            <v>3323</v>
          </cell>
          <cell r="Z1438">
            <v>0</v>
          </cell>
          <cell r="AA1438">
            <v>3323</v>
          </cell>
          <cell r="AB1438">
            <v>633</v>
          </cell>
          <cell r="AC1438">
            <v>3956</v>
          </cell>
          <cell r="AD1438">
            <v>163</v>
          </cell>
          <cell r="AE1438">
            <v>169233</v>
          </cell>
          <cell r="AF1438">
            <v>169396</v>
          </cell>
          <cell r="AG1438">
            <v>38</v>
          </cell>
          <cell r="AH1438">
            <v>169434</v>
          </cell>
          <cell r="AI1438">
            <v>0</v>
          </cell>
          <cell r="AJ1438">
            <v>10</v>
          </cell>
          <cell r="AK1438">
            <v>10</v>
          </cell>
          <cell r="AL1438">
            <v>4</v>
          </cell>
          <cell r="AM1438">
            <v>13</v>
          </cell>
        </row>
        <row r="1439">
          <cell r="I1439" t="str">
            <v>PMF</v>
          </cell>
          <cell r="J1439">
            <v>1096</v>
          </cell>
          <cell r="K1439">
            <v>2</v>
          </cell>
          <cell r="L1439">
            <v>1098</v>
          </cell>
          <cell r="M1439">
            <v>3622</v>
          </cell>
          <cell r="N1439">
            <v>4720</v>
          </cell>
          <cell r="O1439">
            <v>43595</v>
          </cell>
          <cell r="P1439">
            <v>72245</v>
          </cell>
          <cell r="Q1439">
            <v>115840</v>
          </cell>
          <cell r="R1439">
            <v>308</v>
          </cell>
          <cell r="S1439">
            <v>116148</v>
          </cell>
          <cell r="T1439">
            <v>2</v>
          </cell>
          <cell r="U1439">
            <v>3</v>
          </cell>
          <cell r="V1439">
            <v>5</v>
          </cell>
          <cell r="W1439">
            <v>0</v>
          </cell>
          <cell r="X1439">
            <v>5</v>
          </cell>
          <cell r="Y1439">
            <v>1393</v>
          </cell>
          <cell r="Z1439">
            <v>0</v>
          </cell>
          <cell r="AA1439">
            <v>1393</v>
          </cell>
          <cell r="AB1439">
            <v>3675</v>
          </cell>
          <cell r="AC1439">
            <v>5068</v>
          </cell>
          <cell r="AD1439">
            <v>21510</v>
          </cell>
          <cell r="AE1439">
            <v>73365</v>
          </cell>
          <cell r="AF1439">
            <v>94875</v>
          </cell>
          <cell r="AG1439">
            <v>2134</v>
          </cell>
          <cell r="AH1439">
            <v>97009</v>
          </cell>
          <cell r="AI1439">
            <v>7</v>
          </cell>
          <cell r="AJ1439">
            <v>1</v>
          </cell>
          <cell r="AK1439">
            <v>8</v>
          </cell>
          <cell r="AL1439">
            <v>4</v>
          </cell>
          <cell r="AM1439">
            <v>12</v>
          </cell>
        </row>
        <row r="1440">
          <cell r="I1440" t="str">
            <v>PEG</v>
          </cell>
          <cell r="J1440">
            <v>2700</v>
          </cell>
          <cell r="K1440"/>
          <cell r="L1440">
            <v>2700</v>
          </cell>
          <cell r="M1440">
            <v>2823</v>
          </cell>
          <cell r="N1440">
            <v>5523</v>
          </cell>
          <cell r="O1440">
            <v>256014</v>
          </cell>
          <cell r="P1440">
            <v>113208</v>
          </cell>
          <cell r="Q1440">
            <v>369222</v>
          </cell>
          <cell r="R1440">
            <v>0</v>
          </cell>
          <cell r="S1440">
            <v>369222</v>
          </cell>
          <cell r="T1440"/>
          <cell r="U1440"/>
          <cell r="V1440"/>
          <cell r="W1440"/>
          <cell r="X1440"/>
          <cell r="Y1440">
            <v>1376</v>
          </cell>
          <cell r="Z1440"/>
          <cell r="AA1440">
            <v>1376</v>
          </cell>
          <cell r="AB1440">
            <v>2285</v>
          </cell>
          <cell r="AC1440">
            <v>3661</v>
          </cell>
          <cell r="AD1440">
            <v>63220</v>
          </cell>
          <cell r="AE1440">
            <v>81719</v>
          </cell>
          <cell r="AF1440">
            <v>144939</v>
          </cell>
          <cell r="AG1440">
            <v>0</v>
          </cell>
          <cell r="AH1440">
            <v>144939</v>
          </cell>
          <cell r="AI1440"/>
          <cell r="AJ1440"/>
          <cell r="AK1440"/>
          <cell r="AL1440"/>
          <cell r="AM1440"/>
        </row>
        <row r="1441">
          <cell r="I1441" t="str">
            <v>PSR</v>
          </cell>
          <cell r="J1441">
            <v>5333</v>
          </cell>
          <cell r="K1441">
            <v>0</v>
          </cell>
          <cell r="L1441">
            <v>5333</v>
          </cell>
          <cell r="M1441">
            <v>3580</v>
          </cell>
          <cell r="N1441">
            <v>8913</v>
          </cell>
          <cell r="O1441">
            <v>357516</v>
          </cell>
          <cell r="P1441">
            <v>338941</v>
          </cell>
          <cell r="Q1441">
            <v>696457</v>
          </cell>
          <cell r="R1441">
            <v>161</v>
          </cell>
          <cell r="S1441">
            <v>696618</v>
          </cell>
          <cell r="T1441">
            <v>7</v>
          </cell>
          <cell r="U1441">
            <v>2</v>
          </cell>
          <cell r="V1441">
            <v>9</v>
          </cell>
          <cell r="W1441">
            <v>0</v>
          </cell>
          <cell r="X1441">
            <v>9</v>
          </cell>
          <cell r="Y1441">
            <v>3324</v>
          </cell>
          <cell r="Z1441">
            <v>0</v>
          </cell>
          <cell r="AA1441">
            <v>3324</v>
          </cell>
          <cell r="AB1441">
            <v>4575</v>
          </cell>
          <cell r="AC1441">
            <v>7899</v>
          </cell>
          <cell r="AD1441">
            <v>160443</v>
          </cell>
          <cell r="AE1441">
            <v>212252</v>
          </cell>
          <cell r="AF1441">
            <v>372695</v>
          </cell>
          <cell r="AG1441">
            <v>8</v>
          </cell>
          <cell r="AH1441">
            <v>372703</v>
          </cell>
          <cell r="AI1441">
            <v>17</v>
          </cell>
          <cell r="AJ1441">
            <v>0</v>
          </cell>
          <cell r="AK1441">
            <v>17</v>
          </cell>
          <cell r="AL1441">
            <v>0</v>
          </cell>
          <cell r="AM1441">
            <v>17</v>
          </cell>
        </row>
        <row r="1442">
          <cell r="I1442" t="str">
            <v>PSA</v>
          </cell>
          <cell r="J1442">
            <v>30200</v>
          </cell>
          <cell r="K1442">
            <v>1522</v>
          </cell>
          <cell r="L1442">
            <v>31722</v>
          </cell>
          <cell r="M1442">
            <v>5937</v>
          </cell>
          <cell r="N1442">
            <v>37659</v>
          </cell>
          <cell r="O1442">
            <v>3062046</v>
          </cell>
          <cell r="P1442">
            <v>1417682</v>
          </cell>
          <cell r="Q1442">
            <v>4479728</v>
          </cell>
          <cell r="R1442">
            <v>2463</v>
          </cell>
          <cell r="S1442">
            <v>4482191</v>
          </cell>
          <cell r="T1442">
            <v>10172</v>
          </cell>
          <cell r="U1442">
            <v>4241</v>
          </cell>
          <cell r="V1442">
            <v>14413</v>
          </cell>
          <cell r="W1442">
            <v>2</v>
          </cell>
          <cell r="X1442">
            <v>14415</v>
          </cell>
          <cell r="Y1442">
            <v>15832</v>
          </cell>
          <cell r="Z1442">
            <v>1866</v>
          </cell>
          <cell r="AA1442">
            <v>17698</v>
          </cell>
          <cell r="AB1442">
            <v>5698</v>
          </cell>
          <cell r="AC1442">
            <v>23396</v>
          </cell>
          <cell r="AD1442">
            <v>1097875</v>
          </cell>
          <cell r="AE1442">
            <v>889248</v>
          </cell>
          <cell r="AF1442">
            <v>1987123</v>
          </cell>
          <cell r="AG1442">
            <v>1057</v>
          </cell>
          <cell r="AH1442">
            <v>1988180</v>
          </cell>
          <cell r="AI1442">
            <v>11864</v>
          </cell>
          <cell r="AJ1442">
            <v>3112</v>
          </cell>
          <cell r="AK1442">
            <v>14976</v>
          </cell>
          <cell r="AL1442">
            <v>19</v>
          </cell>
          <cell r="AM1442">
            <v>14995</v>
          </cell>
        </row>
        <row r="1443">
          <cell r="I1443" t="str">
            <v>REG</v>
          </cell>
          <cell r="J1443">
            <v>3046</v>
          </cell>
          <cell r="K1443">
            <v>0</v>
          </cell>
          <cell r="L1443">
            <v>3046</v>
          </cell>
          <cell r="M1443">
            <v>2842</v>
          </cell>
          <cell r="N1443">
            <v>5888</v>
          </cell>
          <cell r="O1443">
            <v>896</v>
          </cell>
          <cell r="P1443">
            <v>286103</v>
          </cell>
          <cell r="Q1443">
            <v>286999</v>
          </cell>
          <cell r="R1443">
            <v>434</v>
          </cell>
          <cell r="S1443">
            <v>287433</v>
          </cell>
          <cell r="T1443">
            <v>0</v>
          </cell>
          <cell r="U1443">
            <v>15</v>
          </cell>
          <cell r="V1443">
            <v>15</v>
          </cell>
          <cell r="W1443">
            <v>0</v>
          </cell>
          <cell r="X1443">
            <v>15</v>
          </cell>
          <cell r="Y1443">
            <v>1422</v>
          </cell>
          <cell r="Z1443">
            <v>0</v>
          </cell>
          <cell r="AA1443">
            <v>1422</v>
          </cell>
          <cell r="AB1443">
            <v>2001</v>
          </cell>
          <cell r="AC1443">
            <v>3423</v>
          </cell>
          <cell r="AD1443">
            <v>38</v>
          </cell>
          <cell r="AE1443">
            <v>148927</v>
          </cell>
          <cell r="AF1443">
            <v>148965</v>
          </cell>
          <cell r="AG1443">
            <v>177</v>
          </cell>
          <cell r="AH1443">
            <v>149142</v>
          </cell>
          <cell r="AI1443">
            <v>0</v>
          </cell>
          <cell r="AJ1443">
            <v>9</v>
          </cell>
          <cell r="AK1443">
            <v>9</v>
          </cell>
          <cell r="AL1443">
            <v>0</v>
          </cell>
          <cell r="AM1443">
            <v>9</v>
          </cell>
        </row>
        <row r="1444">
          <cell r="I1444" t="str">
            <v>RMI</v>
          </cell>
          <cell r="J1444">
            <v>1459</v>
          </cell>
          <cell r="K1444">
            <v>1</v>
          </cell>
          <cell r="L1444">
            <v>1460</v>
          </cell>
          <cell r="M1444">
            <v>1768</v>
          </cell>
          <cell r="N1444">
            <v>3228</v>
          </cell>
          <cell r="O1444">
            <v>178150</v>
          </cell>
          <cell r="P1444">
            <v>37643</v>
          </cell>
          <cell r="Q1444">
            <v>215793</v>
          </cell>
          <cell r="R1444">
            <v>416</v>
          </cell>
          <cell r="S1444">
            <v>216209</v>
          </cell>
          <cell r="T1444">
            <v>29</v>
          </cell>
          <cell r="U1444">
            <v>0</v>
          </cell>
          <cell r="V1444">
            <v>29</v>
          </cell>
          <cell r="W1444">
            <v>0</v>
          </cell>
          <cell r="X1444">
            <v>29</v>
          </cell>
          <cell r="Y1444">
            <v>644</v>
          </cell>
          <cell r="Z1444">
            <v>0</v>
          </cell>
          <cell r="AA1444">
            <v>644</v>
          </cell>
          <cell r="AB1444">
            <v>1744</v>
          </cell>
          <cell r="AC1444">
            <v>2388</v>
          </cell>
          <cell r="AD1444">
            <v>40972</v>
          </cell>
          <cell r="AE1444">
            <v>25070</v>
          </cell>
          <cell r="AF1444">
            <v>66042</v>
          </cell>
          <cell r="AG1444">
            <v>598</v>
          </cell>
          <cell r="AH1444">
            <v>66640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</row>
        <row r="1445">
          <cell r="I1445" t="str">
            <v>CIA</v>
          </cell>
          <cell r="J1445">
            <v>21297</v>
          </cell>
          <cell r="K1445">
            <v>1137</v>
          </cell>
          <cell r="L1445">
            <v>22434</v>
          </cell>
          <cell r="M1445">
            <v>19883</v>
          </cell>
          <cell r="N1445">
            <v>42317</v>
          </cell>
          <cell r="O1445">
            <v>3238852</v>
          </cell>
          <cell r="P1445">
            <v>207565</v>
          </cell>
          <cell r="Q1445">
            <v>3446417</v>
          </cell>
          <cell r="R1445">
            <v>0</v>
          </cell>
          <cell r="S1445">
            <v>3446417</v>
          </cell>
          <cell r="T1445">
            <v>14680</v>
          </cell>
          <cell r="U1445">
            <v>31</v>
          </cell>
          <cell r="V1445">
            <v>14711</v>
          </cell>
          <cell r="W1445">
            <v>66</v>
          </cell>
          <cell r="X1445">
            <v>14777</v>
          </cell>
          <cell r="Y1445">
            <v>16456</v>
          </cell>
          <cell r="Z1445">
            <v>1746</v>
          </cell>
          <cell r="AA1445">
            <v>18202</v>
          </cell>
          <cell r="AB1445">
            <v>19017</v>
          </cell>
          <cell r="AC1445">
            <v>37219</v>
          </cell>
          <cell r="AD1445">
            <v>2169388</v>
          </cell>
          <cell r="AE1445">
            <v>129309</v>
          </cell>
          <cell r="AF1445">
            <v>2298697</v>
          </cell>
          <cell r="AG1445">
            <v>0</v>
          </cell>
          <cell r="AH1445">
            <v>2298697</v>
          </cell>
          <cell r="AI1445">
            <v>16087</v>
          </cell>
          <cell r="AJ1445">
            <v>63</v>
          </cell>
          <cell r="AK1445">
            <v>16150</v>
          </cell>
          <cell r="AL1445">
            <v>122</v>
          </cell>
          <cell r="AM1445">
            <v>16272</v>
          </cell>
        </row>
        <row r="1446">
          <cell r="I1446" t="str">
            <v>FCO</v>
          </cell>
          <cell r="J1446">
            <v>204443</v>
          </cell>
          <cell r="K1446">
            <v>3917</v>
          </cell>
          <cell r="L1446">
            <v>208360</v>
          </cell>
          <cell r="M1446">
            <v>4143</v>
          </cell>
          <cell r="N1446">
            <v>212503</v>
          </cell>
          <cell r="O1446">
            <v>22119717</v>
          </cell>
          <cell r="P1446">
            <v>7057913</v>
          </cell>
          <cell r="Q1446">
            <v>29177630</v>
          </cell>
          <cell r="R1446">
            <v>168735</v>
          </cell>
          <cell r="S1446">
            <v>29346365</v>
          </cell>
          <cell r="T1446">
            <v>133428</v>
          </cell>
          <cell r="U1446">
            <v>969</v>
          </cell>
          <cell r="V1446">
            <v>134397</v>
          </cell>
          <cell r="W1446">
            <v>6148</v>
          </cell>
          <cell r="X1446">
            <v>140545</v>
          </cell>
          <cell r="Y1446">
            <v>106417</v>
          </cell>
          <cell r="Z1446">
            <v>4407</v>
          </cell>
          <cell r="AA1446">
            <v>110824</v>
          </cell>
          <cell r="AB1446">
            <v>3148</v>
          </cell>
          <cell r="AC1446">
            <v>113972</v>
          </cell>
          <cell r="AD1446">
            <v>7173254</v>
          </cell>
          <cell r="AE1446">
            <v>4413132</v>
          </cell>
          <cell r="AF1446">
            <v>11586386</v>
          </cell>
          <cell r="AG1446">
            <v>68676</v>
          </cell>
          <cell r="AH1446">
            <v>11655062</v>
          </cell>
          <cell r="AI1446">
            <v>94066</v>
          </cell>
          <cell r="AJ1446">
            <v>889</v>
          </cell>
          <cell r="AK1446">
            <v>94955</v>
          </cell>
          <cell r="AL1446">
            <v>6229</v>
          </cell>
          <cell r="AM1446">
            <v>101185</v>
          </cell>
        </row>
        <row r="1447">
          <cell r="I1447" t="str">
            <v>QSR</v>
          </cell>
          <cell r="J1447">
            <v>0</v>
          </cell>
          <cell r="K1447">
            <v>0</v>
          </cell>
          <cell r="L1447">
            <v>0</v>
          </cell>
          <cell r="M1447">
            <v>273</v>
          </cell>
          <cell r="N1447">
            <v>273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984</v>
          </cell>
          <cell r="AC1447">
            <v>984</v>
          </cell>
          <cell r="AD1447">
            <v>0</v>
          </cell>
          <cell r="AE1447">
            <v>1660</v>
          </cell>
          <cell r="AF1447">
            <v>1660</v>
          </cell>
          <cell r="AG1447">
            <v>0</v>
          </cell>
          <cell r="AH1447">
            <v>1660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</row>
        <row r="1448">
          <cell r="I1448" t="str">
            <v>TAR</v>
          </cell>
          <cell r="J1448">
            <v>0</v>
          </cell>
          <cell r="K1448">
            <v>34</v>
          </cell>
          <cell r="L1448">
            <v>34</v>
          </cell>
          <cell r="M1448">
            <v>879</v>
          </cell>
          <cell r="N1448">
            <v>913</v>
          </cell>
          <cell r="O1448">
            <v>510</v>
          </cell>
          <cell r="P1448">
            <v>573</v>
          </cell>
          <cell r="Q1448">
            <v>1083</v>
          </cell>
          <cell r="R1448">
            <v>0</v>
          </cell>
          <cell r="S1448">
            <v>1083</v>
          </cell>
          <cell r="T1448">
            <v>909</v>
          </cell>
          <cell r="U1448">
            <v>0</v>
          </cell>
          <cell r="V1448">
            <v>909</v>
          </cell>
          <cell r="W1448">
            <v>0</v>
          </cell>
          <cell r="X1448">
            <v>909</v>
          </cell>
          <cell r="Y1448">
            <v>0</v>
          </cell>
          <cell r="Z1448">
            <v>52</v>
          </cell>
          <cell r="AA1448">
            <v>52</v>
          </cell>
          <cell r="AB1448">
            <v>834</v>
          </cell>
          <cell r="AC1448">
            <v>886</v>
          </cell>
          <cell r="AD1448">
            <v>324</v>
          </cell>
          <cell r="AE1448">
            <v>310</v>
          </cell>
          <cell r="AF1448">
            <v>634</v>
          </cell>
          <cell r="AG1448">
            <v>0</v>
          </cell>
          <cell r="AH1448">
            <v>634</v>
          </cell>
          <cell r="AI1448">
            <v>1494</v>
          </cell>
          <cell r="AJ1448">
            <v>0</v>
          </cell>
          <cell r="AK1448">
            <v>1494</v>
          </cell>
          <cell r="AL1448">
            <v>0</v>
          </cell>
          <cell r="AM1448">
            <v>1494</v>
          </cell>
        </row>
        <row r="1449">
          <cell r="I1449" t="str">
            <v>TPS</v>
          </cell>
          <cell r="J1449">
            <v>8223</v>
          </cell>
          <cell r="K1449"/>
          <cell r="L1449">
            <v>8223</v>
          </cell>
          <cell r="M1449">
            <v>695</v>
          </cell>
          <cell r="N1449">
            <v>8918</v>
          </cell>
          <cell r="O1449">
            <v>252980</v>
          </cell>
          <cell r="P1449">
            <v>637212</v>
          </cell>
          <cell r="Q1449">
            <v>890192</v>
          </cell>
          <cell r="R1449">
            <v>529</v>
          </cell>
          <cell r="S1449">
            <v>890721</v>
          </cell>
          <cell r="T1449"/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5740</v>
          </cell>
          <cell r="Z1449"/>
          <cell r="AA1449">
            <v>5740</v>
          </cell>
          <cell r="AB1449">
            <v>328</v>
          </cell>
          <cell r="AC1449">
            <v>6068</v>
          </cell>
          <cell r="AD1449">
            <v>56894</v>
          </cell>
          <cell r="AE1449">
            <v>366923</v>
          </cell>
          <cell r="AF1449">
            <v>423817</v>
          </cell>
          <cell r="AG1449">
            <v>3724</v>
          </cell>
          <cell r="AH1449">
            <v>427541</v>
          </cell>
          <cell r="AI1449"/>
          <cell r="AJ1449">
            <v>4</v>
          </cell>
          <cell r="AK1449">
            <v>4</v>
          </cell>
          <cell r="AL1449">
            <v>0</v>
          </cell>
          <cell r="AM1449">
            <v>4</v>
          </cell>
        </row>
        <row r="1450">
          <cell r="I1450" t="str">
            <v>TSF</v>
          </cell>
          <cell r="J1450">
            <v>16687</v>
          </cell>
          <cell r="K1450"/>
          <cell r="L1450">
            <v>16687</v>
          </cell>
          <cell r="M1450">
            <v>5079</v>
          </cell>
          <cell r="N1450">
            <v>21766</v>
          </cell>
          <cell r="O1450">
            <v>2346494</v>
          </cell>
          <cell r="P1450">
            <v>283997</v>
          </cell>
          <cell r="Q1450">
            <v>2630491</v>
          </cell>
          <cell r="R1450">
            <v>139</v>
          </cell>
          <cell r="S1450">
            <v>2630630</v>
          </cell>
          <cell r="T1450">
            <v>9</v>
          </cell>
          <cell r="U1450">
            <v>0</v>
          </cell>
          <cell r="V1450">
            <v>9</v>
          </cell>
          <cell r="W1450"/>
          <cell r="X1450">
            <v>9</v>
          </cell>
          <cell r="Y1450">
            <v>9027</v>
          </cell>
          <cell r="Z1450">
            <v>0</v>
          </cell>
          <cell r="AA1450">
            <v>9027</v>
          </cell>
          <cell r="AB1450">
            <v>4859</v>
          </cell>
          <cell r="AC1450">
            <v>13886</v>
          </cell>
          <cell r="AD1450">
            <v>974254</v>
          </cell>
          <cell r="AE1450">
            <v>244604</v>
          </cell>
          <cell r="AF1450">
            <v>1218858</v>
          </cell>
          <cell r="AG1450">
            <v>0</v>
          </cell>
          <cell r="AH1450">
            <v>1218858</v>
          </cell>
          <cell r="AI1450">
            <v>18</v>
          </cell>
          <cell r="AJ1450">
            <v>0</v>
          </cell>
          <cell r="AK1450">
            <v>18</v>
          </cell>
          <cell r="AL1450"/>
          <cell r="AM1450">
            <v>18</v>
          </cell>
        </row>
        <row r="1451">
          <cell r="I1451" t="str">
            <v>TRS</v>
          </cell>
          <cell r="J1451">
            <v>6030</v>
          </cell>
          <cell r="K1451">
            <v>2</v>
          </cell>
          <cell r="L1451">
            <v>6032</v>
          </cell>
          <cell r="M1451">
            <v>2185</v>
          </cell>
          <cell r="N1451">
            <v>8217</v>
          </cell>
          <cell r="O1451">
            <v>257620</v>
          </cell>
          <cell r="P1451">
            <v>439312</v>
          </cell>
          <cell r="Q1451">
            <v>696932</v>
          </cell>
          <cell r="R1451">
            <v>445</v>
          </cell>
          <cell r="S1451">
            <v>697377</v>
          </cell>
          <cell r="T1451">
            <v>168</v>
          </cell>
          <cell r="U1451">
            <v>56</v>
          </cell>
          <cell r="V1451">
            <v>224</v>
          </cell>
          <cell r="W1451">
            <v>1</v>
          </cell>
          <cell r="X1451">
            <v>224</v>
          </cell>
          <cell r="Y1451">
            <v>3651</v>
          </cell>
          <cell r="Z1451">
            <v>0</v>
          </cell>
          <cell r="AA1451">
            <v>3651</v>
          </cell>
          <cell r="AB1451">
            <v>1902</v>
          </cell>
          <cell r="AC1451">
            <v>5553</v>
          </cell>
          <cell r="AD1451">
            <v>76124</v>
          </cell>
          <cell r="AE1451">
            <v>269743</v>
          </cell>
          <cell r="AF1451">
            <v>345867</v>
          </cell>
          <cell r="AG1451">
            <v>979</v>
          </cell>
          <cell r="AH1451">
            <v>346846</v>
          </cell>
          <cell r="AI1451">
            <v>0</v>
          </cell>
          <cell r="AJ1451">
            <v>11</v>
          </cell>
          <cell r="AK1451">
            <v>11</v>
          </cell>
          <cell r="AL1451">
            <v>0</v>
          </cell>
          <cell r="AM1451">
            <v>11</v>
          </cell>
        </row>
        <row r="1452">
          <cell r="I1452" t="str">
            <v>TRN</v>
          </cell>
          <cell r="J1452">
            <v>32422</v>
          </cell>
          <cell r="K1452">
            <v>36</v>
          </cell>
          <cell r="L1452">
            <v>32458</v>
          </cell>
          <cell r="M1452">
            <v>10183</v>
          </cell>
          <cell r="N1452">
            <v>42641</v>
          </cell>
          <cell r="O1452">
            <v>1969328</v>
          </cell>
          <cell r="P1452">
            <v>2213927</v>
          </cell>
          <cell r="Q1452">
            <v>4183255</v>
          </cell>
          <cell r="R1452">
            <v>3058</v>
          </cell>
          <cell r="S1452">
            <v>4186313</v>
          </cell>
          <cell r="T1452">
            <v>24</v>
          </cell>
          <cell r="U1452">
            <v>20</v>
          </cell>
          <cell r="V1452">
            <v>44</v>
          </cell>
          <cell r="W1452">
            <v>0</v>
          </cell>
          <cell r="X1452">
            <v>44</v>
          </cell>
          <cell r="Y1452">
            <v>17435</v>
          </cell>
          <cell r="Z1452">
            <v>17</v>
          </cell>
          <cell r="AA1452">
            <v>17452</v>
          </cell>
          <cell r="AB1452">
            <v>9680</v>
          </cell>
          <cell r="AC1452">
            <v>27132</v>
          </cell>
          <cell r="AD1452">
            <v>570699</v>
          </cell>
          <cell r="AE1452">
            <v>1487110</v>
          </cell>
          <cell r="AF1452">
            <v>2057809</v>
          </cell>
          <cell r="AG1452">
            <v>2466</v>
          </cell>
          <cell r="AH1452">
            <v>2060275</v>
          </cell>
          <cell r="AI1452">
            <v>153</v>
          </cell>
          <cell r="AJ1452">
            <v>15</v>
          </cell>
          <cell r="AK1452">
            <v>168</v>
          </cell>
          <cell r="AL1452">
            <v>0</v>
          </cell>
          <cell r="AM1452">
            <v>168</v>
          </cell>
        </row>
        <row r="1453">
          <cell r="I1453" t="str">
            <v>VCE</v>
          </cell>
          <cell r="J1453">
            <v>67721</v>
          </cell>
          <cell r="K1453">
            <v>2548</v>
          </cell>
          <cell r="L1453">
            <v>70269</v>
          </cell>
          <cell r="M1453">
            <v>8902</v>
          </cell>
          <cell r="N1453">
            <v>79171</v>
          </cell>
          <cell r="O1453">
            <v>7034334</v>
          </cell>
          <cell r="P1453">
            <v>2256544</v>
          </cell>
          <cell r="Q1453">
            <v>9290878</v>
          </cell>
          <cell r="R1453">
            <v>8772</v>
          </cell>
          <cell r="S1453">
            <v>9299650</v>
          </cell>
          <cell r="T1453">
            <v>38463</v>
          </cell>
          <cell r="U1453">
            <v>1921</v>
          </cell>
          <cell r="V1453">
            <v>40383</v>
          </cell>
          <cell r="W1453">
            <v>21</v>
          </cell>
          <cell r="X1453">
            <v>40404</v>
          </cell>
          <cell r="Y1453">
            <v>29421</v>
          </cell>
          <cell r="Z1453">
            <v>2995</v>
          </cell>
          <cell r="AA1453">
            <v>32416</v>
          </cell>
          <cell r="AB1453">
            <v>6749</v>
          </cell>
          <cell r="AC1453">
            <v>39165</v>
          </cell>
          <cell r="AD1453">
            <v>2156577</v>
          </cell>
          <cell r="AE1453">
            <v>1263461</v>
          </cell>
          <cell r="AF1453">
            <v>3420038</v>
          </cell>
          <cell r="AG1453">
            <v>3273</v>
          </cell>
          <cell r="AH1453">
            <v>3423311</v>
          </cell>
          <cell r="AI1453">
            <v>32909</v>
          </cell>
          <cell r="AJ1453">
            <v>2024</v>
          </cell>
          <cell r="AK1453">
            <v>34933</v>
          </cell>
          <cell r="AL1453">
            <v>8</v>
          </cell>
          <cell r="AM1453">
            <v>34942</v>
          </cell>
        </row>
        <row r="1454">
          <cell r="I1454" t="str">
            <v>VRN</v>
          </cell>
          <cell r="J1454">
            <v>20750</v>
          </cell>
          <cell r="K1454">
            <v>30</v>
          </cell>
          <cell r="L1454">
            <v>20780</v>
          </cell>
          <cell r="M1454">
            <v>4269</v>
          </cell>
          <cell r="N1454">
            <v>25049</v>
          </cell>
          <cell r="O1454">
            <v>1592072</v>
          </cell>
          <cell r="P1454">
            <v>1382373</v>
          </cell>
          <cell r="Q1454">
            <v>2974445</v>
          </cell>
          <cell r="R1454">
            <v>5818</v>
          </cell>
          <cell r="S1454">
            <v>2980263</v>
          </cell>
          <cell r="T1454">
            <v>607</v>
          </cell>
          <cell r="U1454">
            <v>39</v>
          </cell>
          <cell r="V1454">
            <v>646</v>
          </cell>
          <cell r="W1454">
            <v>0</v>
          </cell>
          <cell r="X1454">
            <v>646</v>
          </cell>
          <cell r="Y1454">
            <v>11709</v>
          </cell>
          <cell r="Z1454">
            <v>101</v>
          </cell>
          <cell r="AA1454">
            <v>11810</v>
          </cell>
          <cell r="AB1454">
            <v>3566</v>
          </cell>
          <cell r="AC1454">
            <v>15376</v>
          </cell>
          <cell r="AD1454">
            <v>439590</v>
          </cell>
          <cell r="AE1454">
            <v>1014262</v>
          </cell>
          <cell r="AF1454">
            <v>1453852</v>
          </cell>
          <cell r="AG1454">
            <v>3408</v>
          </cell>
          <cell r="AH1454">
            <v>1457260</v>
          </cell>
          <cell r="AI1454">
            <v>1429</v>
          </cell>
          <cell r="AJ1454">
            <v>1</v>
          </cell>
          <cell r="AK1454">
            <v>1430</v>
          </cell>
          <cell r="AL1454">
            <v>0</v>
          </cell>
          <cell r="AM1454">
            <v>1430</v>
          </cell>
        </row>
        <row r="1455">
          <cell r="I1455" t="str">
            <v>PRN</v>
          </cell>
          <cell r="J1455">
            <v>20644</v>
          </cell>
          <cell r="K1455">
            <v>14</v>
          </cell>
          <cell r="L1455">
            <v>20658</v>
          </cell>
          <cell r="M1455">
            <v>2244</v>
          </cell>
          <cell r="N1455">
            <v>22902</v>
          </cell>
          <cell r="O1455">
            <v>2989018</v>
          </cell>
          <cell r="P1455"/>
          <cell r="Q1455">
            <v>2989018</v>
          </cell>
          <cell r="R1455"/>
          <cell r="S1455">
            <v>2989018</v>
          </cell>
          <cell r="T1455">
            <v>1052</v>
          </cell>
          <cell r="U1455"/>
          <cell r="V1455">
            <v>1052</v>
          </cell>
          <cell r="W1455">
            <v>64</v>
          </cell>
          <cell r="X1455">
            <v>1116</v>
          </cell>
          <cell r="Y1455">
            <v>16734</v>
          </cell>
          <cell r="Z1455">
            <v>14</v>
          </cell>
          <cell r="AA1455">
            <v>16748</v>
          </cell>
          <cell r="AB1455">
            <v>2670</v>
          </cell>
          <cell r="AC1455">
            <v>19418</v>
          </cell>
          <cell r="AD1455">
            <v>2175959</v>
          </cell>
          <cell r="AE1455"/>
          <cell r="AF1455">
            <v>2175959</v>
          </cell>
          <cell r="AG1455"/>
          <cell r="AH1455">
            <v>2175959</v>
          </cell>
          <cell r="AI1455">
            <v>922</v>
          </cell>
          <cell r="AJ1455"/>
          <cell r="AK1455">
            <v>922</v>
          </cell>
          <cell r="AL1455">
            <v>68</v>
          </cell>
          <cell r="AM1455">
            <v>990</v>
          </cell>
        </row>
        <row r="1456">
          <cell r="I1456" t="str">
            <v>RIX</v>
          </cell>
          <cell r="J1456">
            <v>48463</v>
          </cell>
          <cell r="K1456">
            <v>1936</v>
          </cell>
          <cell r="L1456">
            <v>50399</v>
          </cell>
          <cell r="M1456">
            <v>4419</v>
          </cell>
          <cell r="N1456">
            <v>54818</v>
          </cell>
          <cell r="O1456">
            <v>5377093</v>
          </cell>
          <cell r="P1456">
            <v>1791</v>
          </cell>
          <cell r="Q1456">
            <v>5378884</v>
          </cell>
          <cell r="R1456">
            <v>1895</v>
          </cell>
          <cell r="S1456">
            <v>5380779</v>
          </cell>
          <cell r="T1456">
            <v>10823</v>
          </cell>
          <cell r="U1456">
            <v>1</v>
          </cell>
          <cell r="V1456">
            <v>10824</v>
          </cell>
          <cell r="W1456">
            <v>10291</v>
          </cell>
          <cell r="X1456">
            <v>21115</v>
          </cell>
          <cell r="Y1456">
            <v>28716</v>
          </cell>
          <cell r="Z1456">
            <v>2785</v>
          </cell>
          <cell r="AA1456">
            <v>31501</v>
          </cell>
          <cell r="AB1456">
            <v>7556</v>
          </cell>
          <cell r="AC1456">
            <v>39057</v>
          </cell>
          <cell r="AD1456">
            <v>2349350</v>
          </cell>
          <cell r="AE1456">
            <v>1151</v>
          </cell>
          <cell r="AF1456">
            <v>2350501</v>
          </cell>
          <cell r="AG1456">
            <v>2563</v>
          </cell>
          <cell r="AH1456">
            <v>2353064</v>
          </cell>
          <cell r="AI1456">
            <v>18957</v>
          </cell>
          <cell r="AJ1456">
            <v>5</v>
          </cell>
          <cell r="AK1456">
            <v>18962</v>
          </cell>
          <cell r="AL1456">
            <v>8869</v>
          </cell>
          <cell r="AM1456">
            <v>27831</v>
          </cell>
        </row>
        <row r="1457">
          <cell r="I1457" t="str">
            <v>KUN</v>
          </cell>
          <cell r="J1457">
            <v>7662</v>
          </cell>
          <cell r="K1457">
            <v>1538</v>
          </cell>
          <cell r="L1457">
            <v>9200</v>
          </cell>
          <cell r="M1457">
            <v>1296</v>
          </cell>
          <cell r="N1457">
            <v>10496</v>
          </cell>
          <cell r="O1457">
            <v>1158161</v>
          </cell>
          <cell r="P1457">
            <v>59</v>
          </cell>
          <cell r="Q1457">
            <v>1158220</v>
          </cell>
          <cell r="R1457">
            <v>42</v>
          </cell>
          <cell r="S1457">
            <v>1158262</v>
          </cell>
          <cell r="T1457">
            <v>5069</v>
          </cell>
          <cell r="U1457">
            <v>0</v>
          </cell>
          <cell r="V1457">
            <v>5069</v>
          </cell>
          <cell r="W1457">
            <v>0</v>
          </cell>
          <cell r="X1457">
            <v>5069</v>
          </cell>
          <cell r="Y1457">
            <v>5012</v>
          </cell>
          <cell r="Z1457">
            <v>1463</v>
          </cell>
          <cell r="AA1457">
            <v>6475</v>
          </cell>
          <cell r="AB1457">
            <v>416</v>
          </cell>
          <cell r="AC1457">
            <v>6891</v>
          </cell>
          <cell r="AD1457">
            <v>487502</v>
          </cell>
          <cell r="AE1457">
            <v>30</v>
          </cell>
          <cell r="AF1457">
            <v>487532</v>
          </cell>
          <cell r="AG1457">
            <v>0</v>
          </cell>
          <cell r="AH1457">
            <v>487532</v>
          </cell>
          <cell r="AI1457">
            <v>5083</v>
          </cell>
          <cell r="AJ1457">
            <v>0</v>
          </cell>
          <cell r="AK1457">
            <v>5083</v>
          </cell>
          <cell r="AL1457">
            <v>0</v>
          </cell>
          <cell r="AM1457">
            <v>5083</v>
          </cell>
        </row>
        <row r="1458">
          <cell r="I1458" t="str">
            <v>PLQ</v>
          </cell>
          <cell r="J1458">
            <v>3155</v>
          </cell>
          <cell r="K1458">
            <v>17</v>
          </cell>
          <cell r="L1458">
            <v>3172</v>
          </cell>
          <cell r="M1458">
            <v>514</v>
          </cell>
          <cell r="N1458">
            <v>3686</v>
          </cell>
          <cell r="O1458">
            <v>274747</v>
          </cell>
          <cell r="P1458">
            <v>69</v>
          </cell>
          <cell r="Q1458">
            <v>274816</v>
          </cell>
          <cell r="R1458">
            <v>42</v>
          </cell>
          <cell r="S1458">
            <v>274858</v>
          </cell>
          <cell r="T1458">
            <v>294</v>
          </cell>
          <cell r="U1458">
            <v>0</v>
          </cell>
          <cell r="V1458">
            <v>294</v>
          </cell>
          <cell r="W1458">
            <v>0</v>
          </cell>
          <cell r="X1458">
            <v>294</v>
          </cell>
          <cell r="Y1458">
            <v>1561</v>
          </cell>
          <cell r="Z1458">
            <v>0</v>
          </cell>
          <cell r="AA1458">
            <v>1561</v>
          </cell>
          <cell r="AB1458">
            <v>374</v>
          </cell>
          <cell r="AC1458">
            <v>1935</v>
          </cell>
          <cell r="AD1458">
            <v>85785</v>
          </cell>
          <cell r="AE1458">
            <v>95</v>
          </cell>
          <cell r="AF1458">
            <v>85880</v>
          </cell>
          <cell r="AG1458">
            <v>36</v>
          </cell>
          <cell r="AH1458">
            <v>85916</v>
          </cell>
          <cell r="AI1458">
            <v>95</v>
          </cell>
          <cell r="AJ1458">
            <v>0</v>
          </cell>
          <cell r="AK1458">
            <v>95</v>
          </cell>
          <cell r="AL1458">
            <v>0</v>
          </cell>
          <cell r="AM1458">
            <v>95</v>
          </cell>
        </row>
        <row r="1459">
          <cell r="I1459" t="str">
            <v>SQQ</v>
          </cell>
          <cell r="J1459">
            <v>48</v>
          </cell>
          <cell r="K1459">
            <v>0</v>
          </cell>
          <cell r="L1459">
            <v>48</v>
          </cell>
          <cell r="M1459">
            <v>0</v>
          </cell>
          <cell r="N1459">
            <v>48</v>
          </cell>
          <cell r="O1459">
            <v>654</v>
          </cell>
          <cell r="P1459">
            <v>0</v>
          </cell>
          <cell r="Q1459">
            <v>654</v>
          </cell>
          <cell r="R1459"/>
          <cell r="S1459">
            <v>654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35</v>
          </cell>
          <cell r="Z1459">
            <v>1</v>
          </cell>
          <cell r="AA1459">
            <v>36</v>
          </cell>
          <cell r="AB1459">
            <v>0</v>
          </cell>
          <cell r="AC1459">
            <v>36</v>
          </cell>
          <cell r="AD1459">
            <v>517</v>
          </cell>
          <cell r="AE1459">
            <v>0</v>
          </cell>
          <cell r="AF1459">
            <v>517</v>
          </cell>
          <cell r="AG1459"/>
          <cell r="AH1459">
            <v>517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</row>
        <row r="1460">
          <cell r="I1460" t="str">
            <v>VNO</v>
          </cell>
          <cell r="J1460">
            <v>33232</v>
          </cell>
          <cell r="K1460">
            <v>739</v>
          </cell>
          <cell r="L1460">
            <v>33971</v>
          </cell>
          <cell r="M1460">
            <v>2724</v>
          </cell>
          <cell r="N1460">
            <v>36695</v>
          </cell>
          <cell r="O1460">
            <v>3914062</v>
          </cell>
          <cell r="P1460">
            <v>135</v>
          </cell>
          <cell r="Q1460">
            <v>3914197</v>
          </cell>
          <cell r="R1460">
            <v>946</v>
          </cell>
          <cell r="S1460">
            <v>3915143</v>
          </cell>
          <cell r="T1460">
            <v>14238</v>
          </cell>
          <cell r="U1460">
            <v>0</v>
          </cell>
          <cell r="V1460">
            <v>14238</v>
          </cell>
          <cell r="W1460">
            <v>1723</v>
          </cell>
          <cell r="X1460">
            <v>15961</v>
          </cell>
          <cell r="Y1460">
            <v>20171</v>
          </cell>
          <cell r="Z1460">
            <v>1234</v>
          </cell>
          <cell r="AA1460">
            <v>21405</v>
          </cell>
          <cell r="AB1460">
            <v>3695</v>
          </cell>
          <cell r="AC1460">
            <v>25100</v>
          </cell>
          <cell r="AD1460">
            <v>1889054</v>
          </cell>
          <cell r="AE1460">
            <v>307</v>
          </cell>
          <cell r="AF1460">
            <v>1889361</v>
          </cell>
          <cell r="AG1460">
            <v>2332</v>
          </cell>
          <cell r="AH1460">
            <v>1891693</v>
          </cell>
          <cell r="AI1460">
            <v>16539</v>
          </cell>
          <cell r="AJ1460">
            <v>2</v>
          </cell>
          <cell r="AK1460">
            <v>16541</v>
          </cell>
          <cell r="AL1460">
            <v>1799</v>
          </cell>
          <cell r="AM1460">
            <v>18340</v>
          </cell>
        </row>
        <row r="1461">
          <cell r="I1461" t="str">
            <v>LUX</v>
          </cell>
          <cell r="J1461">
            <v>60835</v>
          </cell>
          <cell r="K1461">
            <v>13582</v>
          </cell>
          <cell r="L1461">
            <v>74417</v>
          </cell>
          <cell r="M1461">
            <v>18924</v>
          </cell>
          <cell r="N1461">
            <v>93341</v>
          </cell>
          <cell r="O1461">
            <v>4114082</v>
          </cell>
          <cell r="P1461">
            <v>83</v>
          </cell>
          <cell r="Q1461">
            <v>4114165</v>
          </cell>
          <cell r="R1461">
            <v>197</v>
          </cell>
          <cell r="S1461">
            <v>4114362</v>
          </cell>
          <cell r="T1461">
            <v>969962</v>
          </cell>
          <cell r="U1461">
            <v>0</v>
          </cell>
          <cell r="V1461">
            <v>969962</v>
          </cell>
          <cell r="W1461">
            <v>156</v>
          </cell>
          <cell r="X1461">
            <v>970118</v>
          </cell>
          <cell r="Y1461">
            <v>36859</v>
          </cell>
          <cell r="Z1461">
            <v>14931</v>
          </cell>
          <cell r="AA1461">
            <v>51790</v>
          </cell>
          <cell r="AB1461">
            <v>22726</v>
          </cell>
          <cell r="AC1461">
            <v>74516</v>
          </cell>
          <cell r="AD1461">
            <v>2038358</v>
          </cell>
          <cell r="AE1461">
            <v>34</v>
          </cell>
          <cell r="AF1461">
            <v>2038392</v>
          </cell>
          <cell r="AG1461">
            <v>220</v>
          </cell>
          <cell r="AH1461">
            <v>2038612</v>
          </cell>
          <cell r="AI1461">
            <v>1088441</v>
          </cell>
          <cell r="AJ1461">
            <v>0</v>
          </cell>
          <cell r="AK1461">
            <v>1088441</v>
          </cell>
          <cell r="AL1461">
            <v>89</v>
          </cell>
          <cell r="AM1461">
            <v>1088530</v>
          </cell>
        </row>
        <row r="1462">
          <cell r="I1462" t="str">
            <v>MLA</v>
          </cell>
          <cell r="J1462">
            <v>39195</v>
          </cell>
          <cell r="K1462">
            <v>1753</v>
          </cell>
          <cell r="L1462">
            <v>40948</v>
          </cell>
          <cell r="M1462">
            <v>21120</v>
          </cell>
          <cell r="N1462">
            <v>62068</v>
          </cell>
          <cell r="O1462">
            <v>5851034</v>
          </cell>
          <cell r="P1462">
            <v>138</v>
          </cell>
          <cell r="Q1462">
            <v>5851172</v>
          </cell>
          <cell r="R1462">
            <v>45</v>
          </cell>
          <cell r="S1462">
            <v>5851217</v>
          </cell>
          <cell r="T1462">
            <v>16386</v>
          </cell>
          <cell r="U1462"/>
          <cell r="V1462">
            <v>16386</v>
          </cell>
          <cell r="W1462">
            <v>1166</v>
          </cell>
          <cell r="X1462">
            <v>17552</v>
          </cell>
          <cell r="Y1462">
            <v>23326</v>
          </cell>
          <cell r="Z1462">
            <v>1618</v>
          </cell>
          <cell r="AA1462">
            <v>24944</v>
          </cell>
          <cell r="AB1462">
            <v>24261</v>
          </cell>
          <cell r="AC1462">
            <v>49205</v>
          </cell>
          <cell r="AD1462">
            <v>2540237</v>
          </cell>
          <cell r="AE1462">
            <v>367</v>
          </cell>
          <cell r="AF1462">
            <v>2540604</v>
          </cell>
          <cell r="AG1462">
            <v>98</v>
          </cell>
          <cell r="AH1462">
            <v>2540702</v>
          </cell>
          <cell r="AI1462">
            <v>14895</v>
          </cell>
          <cell r="AJ1462">
            <v>0</v>
          </cell>
          <cell r="AK1462">
            <v>14895</v>
          </cell>
          <cell r="AL1462">
            <v>1102</v>
          </cell>
          <cell r="AM1462">
            <v>15997</v>
          </cell>
        </row>
        <row r="1463">
          <cell r="I1463" t="str">
            <v>KIV</v>
          </cell>
          <cell r="J1463">
            <v>18559</v>
          </cell>
          <cell r="K1463">
            <v>598</v>
          </cell>
          <cell r="L1463">
            <v>19157</v>
          </cell>
          <cell r="M1463">
            <v>1043</v>
          </cell>
          <cell r="N1463">
            <v>20200</v>
          </cell>
          <cell r="O1463">
            <v>2308316</v>
          </cell>
          <cell r="P1463">
            <v>289</v>
          </cell>
          <cell r="Q1463">
            <v>2308605</v>
          </cell>
          <cell r="R1463">
            <v>0</v>
          </cell>
          <cell r="S1463">
            <v>2308605</v>
          </cell>
          <cell r="T1463">
            <v>2494</v>
          </cell>
          <cell r="U1463"/>
          <cell r="V1463">
            <v>2494</v>
          </cell>
          <cell r="W1463">
            <v>323</v>
          </cell>
          <cell r="X1463">
            <v>2816</v>
          </cell>
          <cell r="Y1463">
            <v>15958</v>
          </cell>
          <cell r="Z1463">
            <v>576</v>
          </cell>
          <cell r="AA1463">
            <v>16534</v>
          </cell>
          <cell r="AB1463">
            <v>1285</v>
          </cell>
          <cell r="AC1463">
            <v>17819</v>
          </cell>
          <cell r="AD1463">
            <v>1844450</v>
          </cell>
          <cell r="AE1463">
            <v>7</v>
          </cell>
          <cell r="AF1463">
            <v>1844457</v>
          </cell>
          <cell r="AG1463">
            <v>0</v>
          </cell>
          <cell r="AH1463">
            <v>1844457</v>
          </cell>
          <cell r="AI1463">
            <v>2437</v>
          </cell>
          <cell r="AJ1463">
            <v>0</v>
          </cell>
          <cell r="AK1463">
            <v>2437</v>
          </cell>
          <cell r="AL1463">
            <v>403</v>
          </cell>
          <cell r="AM1463">
            <v>2840</v>
          </cell>
        </row>
        <row r="1464">
          <cell r="I1464" t="str">
            <v>MCM</v>
          </cell>
          <cell r="J1464"/>
          <cell r="K1464"/>
          <cell r="L1464">
            <v>22249</v>
          </cell>
          <cell r="M1464"/>
          <cell r="N1464">
            <v>22249</v>
          </cell>
          <cell r="O1464">
            <v>44263</v>
          </cell>
          <cell r="P1464"/>
          <cell r="Q1464">
            <v>44263</v>
          </cell>
          <cell r="R1464"/>
          <cell r="S1464">
            <v>44263</v>
          </cell>
          <cell r="T1464"/>
          <cell r="U1464"/>
          <cell r="V1464"/>
          <cell r="W1464"/>
          <cell r="X1464"/>
          <cell r="Y1464"/>
          <cell r="Z1464"/>
          <cell r="AA1464">
            <v>15627</v>
          </cell>
          <cell r="AB1464"/>
          <cell r="AC1464">
            <v>15627</v>
          </cell>
          <cell r="AD1464">
            <v>29373</v>
          </cell>
          <cell r="AE1464"/>
          <cell r="AF1464">
            <v>29373</v>
          </cell>
          <cell r="AG1464"/>
          <cell r="AH1464">
            <v>29373</v>
          </cell>
          <cell r="AI1464"/>
          <cell r="AJ1464"/>
          <cell r="AK1464"/>
          <cell r="AL1464"/>
          <cell r="AM1464"/>
        </row>
        <row r="1465">
          <cell r="I1465" t="str">
            <v>TGD</v>
          </cell>
          <cell r="J1465">
            <v>5403</v>
          </cell>
          <cell r="K1465"/>
          <cell r="L1465">
            <v>5403</v>
          </cell>
          <cell r="M1465">
            <v>933</v>
          </cell>
          <cell r="N1465">
            <v>6336</v>
          </cell>
          <cell r="O1465">
            <v>1266893</v>
          </cell>
          <cell r="P1465">
            <v>0</v>
          </cell>
          <cell r="Q1465">
            <v>1266893</v>
          </cell>
          <cell r="R1465">
            <v>0</v>
          </cell>
          <cell r="S1465">
            <v>1266893</v>
          </cell>
          <cell r="T1465">
            <v>340</v>
          </cell>
          <cell r="U1465">
            <v>0</v>
          </cell>
          <cell r="V1465">
            <v>340</v>
          </cell>
          <cell r="W1465">
            <v>114</v>
          </cell>
          <cell r="X1465">
            <v>453</v>
          </cell>
          <cell r="Y1465">
            <v>3430</v>
          </cell>
          <cell r="Z1465"/>
          <cell r="AA1465">
            <v>3430</v>
          </cell>
          <cell r="AB1465">
            <v>1157</v>
          </cell>
          <cell r="AC1465">
            <v>4587</v>
          </cell>
          <cell r="AD1465">
            <v>652683</v>
          </cell>
          <cell r="AE1465">
            <v>0</v>
          </cell>
          <cell r="AF1465">
            <v>652683</v>
          </cell>
          <cell r="AG1465">
            <v>0</v>
          </cell>
          <cell r="AH1465">
            <v>652683</v>
          </cell>
          <cell r="AI1465">
            <v>387</v>
          </cell>
          <cell r="AJ1465">
            <v>0</v>
          </cell>
          <cell r="AK1465">
            <v>387</v>
          </cell>
          <cell r="AL1465">
            <v>93</v>
          </cell>
          <cell r="AM1465">
            <v>480</v>
          </cell>
        </row>
        <row r="1466">
          <cell r="I1466" t="str">
            <v>TIV</v>
          </cell>
          <cell r="J1466">
            <v>3103</v>
          </cell>
          <cell r="K1466"/>
          <cell r="L1466">
            <v>3103</v>
          </cell>
          <cell r="M1466">
            <v>1638</v>
          </cell>
          <cell r="N1466">
            <v>4741</v>
          </cell>
          <cell r="O1466">
            <v>652711</v>
          </cell>
          <cell r="P1466"/>
          <cell r="Q1466">
            <v>652711</v>
          </cell>
          <cell r="R1466"/>
          <cell r="S1466">
            <v>652711</v>
          </cell>
          <cell r="T1466">
            <v>10</v>
          </cell>
          <cell r="U1466"/>
          <cell r="V1466">
            <v>10</v>
          </cell>
          <cell r="W1466"/>
          <cell r="X1466">
            <v>10</v>
          </cell>
          <cell r="Y1466">
            <v>2830</v>
          </cell>
          <cell r="Z1466"/>
          <cell r="AA1466">
            <v>2830</v>
          </cell>
          <cell r="AB1466">
            <v>2074</v>
          </cell>
          <cell r="AC1466">
            <v>4904</v>
          </cell>
          <cell r="AD1466">
            <v>671333</v>
          </cell>
          <cell r="AE1466"/>
          <cell r="AF1466">
            <v>671333</v>
          </cell>
          <cell r="AG1466"/>
          <cell r="AH1466">
            <v>671333</v>
          </cell>
          <cell r="AI1466">
            <v>6</v>
          </cell>
          <cell r="AJ1466"/>
          <cell r="AK1466">
            <v>6</v>
          </cell>
          <cell r="AL1466"/>
          <cell r="AM1466">
            <v>6</v>
          </cell>
        </row>
        <row r="1467">
          <cell r="I1467" t="str">
            <v>AMS</v>
          </cell>
          <cell r="J1467">
            <v>379306</v>
          </cell>
          <cell r="K1467">
            <v>18340</v>
          </cell>
          <cell r="L1467">
            <v>397646</v>
          </cell>
          <cell r="M1467">
            <v>24661</v>
          </cell>
          <cell r="N1467">
            <v>422307</v>
          </cell>
          <cell r="O1467">
            <v>52467346</v>
          </cell>
          <cell r="P1467">
            <v>3534</v>
          </cell>
          <cell r="Q1467">
            <v>52470880</v>
          </cell>
          <cell r="R1467">
            <v>1308</v>
          </cell>
          <cell r="S1467">
            <v>52472188</v>
          </cell>
          <cell r="T1467">
            <v>1437812</v>
          </cell>
          <cell r="U1467"/>
          <cell r="V1467">
            <v>1437812</v>
          </cell>
          <cell r="W1467">
            <v>7704</v>
          </cell>
          <cell r="X1467">
            <v>1445516</v>
          </cell>
          <cell r="Y1467">
            <v>242970</v>
          </cell>
          <cell r="Z1467">
            <v>23997</v>
          </cell>
          <cell r="AA1467">
            <v>266967</v>
          </cell>
          <cell r="AB1467">
            <v>18651</v>
          </cell>
          <cell r="AC1467">
            <v>285618</v>
          </cell>
          <cell r="AD1467">
            <v>25488783</v>
          </cell>
          <cell r="AE1467">
            <v>2041</v>
          </cell>
          <cell r="AF1467">
            <v>25490824</v>
          </cell>
          <cell r="AG1467">
            <v>1809</v>
          </cell>
          <cell r="AH1467">
            <v>25492633</v>
          </cell>
          <cell r="AI1467">
            <v>1667304</v>
          </cell>
          <cell r="AJ1467"/>
          <cell r="AK1467">
            <v>1667304</v>
          </cell>
          <cell r="AL1467">
            <v>13550</v>
          </cell>
          <cell r="AM1467">
            <v>1680854</v>
          </cell>
        </row>
        <row r="1468">
          <cell r="I1468" t="str">
            <v>EIN</v>
          </cell>
          <cell r="J1468">
            <v>37766</v>
          </cell>
          <cell r="K1468"/>
          <cell r="L1468">
            <v>37766</v>
          </cell>
          <cell r="M1468">
            <v>2486</v>
          </cell>
          <cell r="N1468">
            <v>40252</v>
          </cell>
          <cell r="O1468">
            <v>6270810</v>
          </cell>
          <cell r="P1468"/>
          <cell r="Q1468">
            <v>6270810</v>
          </cell>
          <cell r="R1468"/>
          <cell r="S1468">
            <v>6270810</v>
          </cell>
          <cell r="T1468"/>
          <cell r="U1468"/>
          <cell r="V1468"/>
          <cell r="W1468"/>
          <cell r="X1468"/>
          <cell r="Y1468">
            <v>19552</v>
          </cell>
          <cell r="Z1468"/>
          <cell r="AA1468">
            <v>19552</v>
          </cell>
          <cell r="AB1468">
            <v>2152</v>
          </cell>
          <cell r="AC1468">
            <v>21704</v>
          </cell>
          <cell r="AD1468">
            <v>2673004</v>
          </cell>
          <cell r="AE1468"/>
          <cell r="AF1468">
            <v>2673004</v>
          </cell>
          <cell r="AG1468"/>
          <cell r="AH1468">
            <v>2673004</v>
          </cell>
          <cell r="AI1468"/>
          <cell r="AJ1468"/>
          <cell r="AK1468"/>
          <cell r="AL1468"/>
          <cell r="AM1468"/>
        </row>
        <row r="1469">
          <cell r="I1469" t="str">
            <v>GRQ</v>
          </cell>
          <cell r="J1469">
            <v>1193</v>
          </cell>
          <cell r="K1469"/>
          <cell r="L1469">
            <v>1193</v>
          </cell>
          <cell r="M1469"/>
          <cell r="N1469">
            <v>1193</v>
          </cell>
          <cell r="O1469">
            <v>87205</v>
          </cell>
          <cell r="P1469">
            <v>0</v>
          </cell>
          <cell r="Q1469">
            <v>87205</v>
          </cell>
          <cell r="R1469"/>
          <cell r="S1469">
            <v>87205</v>
          </cell>
          <cell r="T1469"/>
          <cell r="U1469"/>
          <cell r="V1469"/>
          <cell r="W1469"/>
          <cell r="X1469"/>
          <cell r="Y1469">
            <v>674</v>
          </cell>
          <cell r="Z1469"/>
          <cell r="AA1469">
            <v>674</v>
          </cell>
          <cell r="AB1469"/>
          <cell r="AC1469">
            <v>674</v>
          </cell>
          <cell r="AD1469">
            <v>27260</v>
          </cell>
          <cell r="AE1469">
            <v>0</v>
          </cell>
          <cell r="AF1469">
            <v>27260</v>
          </cell>
          <cell r="AG1469"/>
          <cell r="AH1469">
            <v>27260</v>
          </cell>
          <cell r="AI1469"/>
          <cell r="AJ1469"/>
          <cell r="AK1469"/>
          <cell r="AL1469"/>
          <cell r="AM1469"/>
        </row>
        <row r="1470">
          <cell r="I1470" t="str">
            <v>MST</v>
          </cell>
          <cell r="J1470">
            <v>6409</v>
          </cell>
          <cell r="K1470"/>
          <cell r="L1470">
            <v>6409</v>
          </cell>
          <cell r="M1470"/>
          <cell r="N1470">
            <v>6409</v>
          </cell>
          <cell r="O1470">
            <v>266032</v>
          </cell>
          <cell r="P1470"/>
          <cell r="Q1470">
            <v>266032</v>
          </cell>
          <cell r="R1470"/>
          <cell r="S1470">
            <v>266032</v>
          </cell>
          <cell r="T1470">
            <v>108218</v>
          </cell>
          <cell r="U1470"/>
          <cell r="V1470">
            <v>108218</v>
          </cell>
          <cell r="W1470"/>
          <cell r="X1470">
            <v>108218</v>
          </cell>
          <cell r="Y1470">
            <v>6601</v>
          </cell>
          <cell r="Z1470"/>
          <cell r="AA1470">
            <v>6601</v>
          </cell>
          <cell r="AB1470"/>
          <cell r="AC1470">
            <v>6601</v>
          </cell>
          <cell r="AD1470">
            <v>97646</v>
          </cell>
          <cell r="AE1470"/>
          <cell r="AF1470">
            <v>97646</v>
          </cell>
          <cell r="AG1470"/>
          <cell r="AH1470">
            <v>97646</v>
          </cell>
          <cell r="AI1470">
            <v>127994</v>
          </cell>
          <cell r="AJ1470"/>
          <cell r="AK1470">
            <v>127994</v>
          </cell>
          <cell r="AL1470"/>
          <cell r="AM1470">
            <v>127994</v>
          </cell>
        </row>
        <row r="1471">
          <cell r="I1471" t="str">
            <v>RTM</v>
          </cell>
          <cell r="J1471">
            <v>15715</v>
          </cell>
          <cell r="K1471">
            <v>57</v>
          </cell>
          <cell r="L1471">
            <v>15772</v>
          </cell>
          <cell r="M1471">
            <v>43672</v>
          </cell>
          <cell r="N1471">
            <v>59444</v>
          </cell>
          <cell r="O1471"/>
          <cell r="P1471"/>
          <cell r="Q1471">
            <v>2128937</v>
          </cell>
          <cell r="R1471">
            <v>4771</v>
          </cell>
          <cell r="S1471">
            <v>2133708</v>
          </cell>
          <cell r="T1471"/>
          <cell r="U1471"/>
          <cell r="V1471">
            <v>6</v>
          </cell>
          <cell r="W1471">
            <v>0</v>
          </cell>
          <cell r="X1471">
            <v>6</v>
          </cell>
          <cell r="Y1471">
            <v>9495</v>
          </cell>
          <cell r="Z1471">
            <v>191</v>
          </cell>
          <cell r="AA1471">
            <v>9686</v>
          </cell>
          <cell r="AB1471">
            <v>36453</v>
          </cell>
          <cell r="AC1471">
            <v>46139</v>
          </cell>
          <cell r="AD1471"/>
          <cell r="AE1471"/>
          <cell r="AF1471">
            <v>763697</v>
          </cell>
          <cell r="AG1471">
            <v>364</v>
          </cell>
          <cell r="AH1471">
            <v>764061</v>
          </cell>
          <cell r="AI1471"/>
          <cell r="AJ1471"/>
          <cell r="AK1471">
            <v>15</v>
          </cell>
          <cell r="AL1471">
            <v>0</v>
          </cell>
          <cell r="AM1471">
            <v>15</v>
          </cell>
        </row>
        <row r="1472">
          <cell r="I1472" t="str">
            <v>OHD</v>
          </cell>
          <cell r="J1472">
            <v>1566</v>
          </cell>
          <cell r="K1472"/>
          <cell r="L1472">
            <v>1566</v>
          </cell>
          <cell r="M1472">
            <v>508</v>
          </cell>
          <cell r="N1472">
            <v>2074</v>
          </cell>
          <cell r="O1472">
            <v>230859</v>
          </cell>
          <cell r="P1472"/>
          <cell r="Q1472">
            <v>230859</v>
          </cell>
          <cell r="R1472">
            <v>1373</v>
          </cell>
          <cell r="S1472">
            <v>232232</v>
          </cell>
          <cell r="T1472">
            <v>0</v>
          </cell>
          <cell r="U1472"/>
          <cell r="V1472">
            <v>0</v>
          </cell>
          <cell r="W1472">
            <v>0</v>
          </cell>
          <cell r="X1472">
            <v>0</v>
          </cell>
          <cell r="Y1472">
            <v>968</v>
          </cell>
          <cell r="Z1472"/>
          <cell r="AA1472">
            <v>968</v>
          </cell>
          <cell r="AB1472">
            <v>330</v>
          </cell>
          <cell r="AC1472">
            <v>1298</v>
          </cell>
          <cell r="AD1472">
            <v>122154</v>
          </cell>
          <cell r="AE1472"/>
          <cell r="AF1472">
            <v>122154</v>
          </cell>
          <cell r="AG1472">
            <v>0</v>
          </cell>
          <cell r="AH1472">
            <v>122154</v>
          </cell>
          <cell r="AI1472">
            <v>0</v>
          </cell>
          <cell r="AJ1472"/>
          <cell r="AK1472">
            <v>0</v>
          </cell>
          <cell r="AL1472">
            <v>0</v>
          </cell>
          <cell r="AM1472">
            <v>0</v>
          </cell>
        </row>
        <row r="1473">
          <cell r="I1473" t="str">
            <v>SKP</v>
          </cell>
          <cell r="J1473">
            <v>15270</v>
          </cell>
          <cell r="K1473">
            <v>653</v>
          </cell>
          <cell r="L1473">
            <v>15923</v>
          </cell>
          <cell r="M1473">
            <v>1451</v>
          </cell>
          <cell r="N1473">
            <v>17374</v>
          </cell>
          <cell r="O1473">
            <v>2134988</v>
          </cell>
          <cell r="P1473">
            <v>0</v>
          </cell>
          <cell r="Q1473">
            <v>2134988</v>
          </cell>
          <cell r="R1473">
            <v>4203</v>
          </cell>
          <cell r="S1473">
            <v>2139191</v>
          </cell>
          <cell r="T1473">
            <v>2439</v>
          </cell>
          <cell r="U1473">
            <v>0</v>
          </cell>
          <cell r="V1473">
            <v>2439</v>
          </cell>
          <cell r="W1473">
            <v>197</v>
          </cell>
          <cell r="X1473">
            <v>2635</v>
          </cell>
          <cell r="Y1473">
            <v>10683</v>
          </cell>
          <cell r="Z1473">
            <v>1373</v>
          </cell>
          <cell r="AA1473">
            <v>12056</v>
          </cell>
          <cell r="AB1473">
            <v>1634</v>
          </cell>
          <cell r="AC1473">
            <v>13690</v>
          </cell>
          <cell r="AD1473">
            <v>1266230</v>
          </cell>
          <cell r="AE1473">
            <v>0</v>
          </cell>
          <cell r="AF1473">
            <v>1266230</v>
          </cell>
          <cell r="AG1473">
            <v>2994</v>
          </cell>
          <cell r="AH1473">
            <v>1269224</v>
          </cell>
          <cell r="AI1473">
            <v>2841</v>
          </cell>
          <cell r="AJ1473">
            <v>0</v>
          </cell>
          <cell r="AK1473">
            <v>2841</v>
          </cell>
          <cell r="AL1473">
            <v>197</v>
          </cell>
          <cell r="AM1473">
            <v>3038</v>
          </cell>
        </row>
        <row r="1474">
          <cell r="I1474" t="str">
            <v>AES</v>
          </cell>
          <cell r="J1474">
            <v>12418</v>
          </cell>
          <cell r="K1474">
            <v>858</v>
          </cell>
          <cell r="L1474">
            <v>13276</v>
          </cell>
          <cell r="M1474">
            <v>3810</v>
          </cell>
          <cell r="N1474">
            <v>17086</v>
          </cell>
          <cell r="O1474">
            <v>196670</v>
          </cell>
          <cell r="P1474">
            <v>709865</v>
          </cell>
          <cell r="Q1474">
            <v>906535</v>
          </cell>
          <cell r="R1474">
            <v>7874</v>
          </cell>
          <cell r="S1474">
            <v>914409</v>
          </cell>
          <cell r="T1474">
            <v>731</v>
          </cell>
          <cell r="U1474">
            <v>246</v>
          </cell>
          <cell r="V1474">
            <v>977</v>
          </cell>
          <cell r="W1474">
            <v>64</v>
          </cell>
          <cell r="X1474">
            <v>1042</v>
          </cell>
          <cell r="Y1474">
            <v>8343</v>
          </cell>
          <cell r="Z1474">
            <v>746</v>
          </cell>
          <cell r="AA1474">
            <v>9089</v>
          </cell>
          <cell r="AB1474">
            <v>3708</v>
          </cell>
          <cell r="AC1474">
            <v>12797</v>
          </cell>
          <cell r="AD1474">
            <v>69216</v>
          </cell>
          <cell r="AE1474">
            <v>417696</v>
          </cell>
          <cell r="AF1474">
            <v>486912</v>
          </cell>
          <cell r="AG1474">
            <v>7315</v>
          </cell>
          <cell r="AH1474">
            <v>494227</v>
          </cell>
          <cell r="AI1474">
            <v>759</v>
          </cell>
          <cell r="AJ1474">
            <v>242</v>
          </cell>
          <cell r="AK1474">
            <v>1001</v>
          </cell>
          <cell r="AL1474">
            <v>81</v>
          </cell>
          <cell r="AM1474">
            <v>1082</v>
          </cell>
        </row>
        <row r="1475">
          <cell r="I1475" t="str">
            <v>ALF</v>
          </cell>
          <cell r="J1475">
            <v>5967</v>
          </cell>
          <cell r="K1475">
            <v>9</v>
          </cell>
          <cell r="L1475">
            <v>5976</v>
          </cell>
          <cell r="M1475">
            <v>3656</v>
          </cell>
          <cell r="N1475">
            <v>9632</v>
          </cell>
          <cell r="O1475">
            <v>1748</v>
          </cell>
          <cell r="P1475">
            <v>311909</v>
          </cell>
          <cell r="Q1475">
            <v>313657</v>
          </cell>
          <cell r="R1475">
            <v>12909</v>
          </cell>
          <cell r="S1475">
            <v>326566</v>
          </cell>
          <cell r="T1475">
            <v>0</v>
          </cell>
          <cell r="U1475">
            <v>411</v>
          </cell>
          <cell r="V1475">
            <v>411</v>
          </cell>
          <cell r="W1475">
            <v>81</v>
          </cell>
          <cell r="X1475">
            <v>492</v>
          </cell>
          <cell r="Y1475">
            <v>5956</v>
          </cell>
          <cell r="Z1475">
            <v>6</v>
          </cell>
          <cell r="AA1475">
            <v>5962</v>
          </cell>
          <cell r="AB1475">
            <v>4026</v>
          </cell>
          <cell r="AC1475">
            <v>9988</v>
          </cell>
          <cell r="AD1475">
            <v>3</v>
          </cell>
          <cell r="AE1475">
            <v>223079</v>
          </cell>
          <cell r="AF1475">
            <v>223082</v>
          </cell>
          <cell r="AG1475">
            <v>13230</v>
          </cell>
          <cell r="AH1475">
            <v>236312</v>
          </cell>
          <cell r="AI1475">
            <v>0</v>
          </cell>
          <cell r="AJ1475">
            <v>366</v>
          </cell>
          <cell r="AK1475">
            <v>366</v>
          </cell>
          <cell r="AL1475">
            <v>87</v>
          </cell>
          <cell r="AM1475">
            <v>454</v>
          </cell>
        </row>
        <row r="1476">
          <cell r="I1476" t="str">
            <v>ANX</v>
          </cell>
          <cell r="J1476"/>
          <cell r="K1476"/>
          <cell r="L1476">
            <v>3039</v>
          </cell>
          <cell r="M1476">
            <v>221</v>
          </cell>
          <cell r="N1476">
            <v>3260</v>
          </cell>
          <cell r="O1476">
            <v>127</v>
          </cell>
          <cell r="P1476">
            <v>40125</v>
          </cell>
          <cell r="Q1476">
            <v>40252</v>
          </cell>
          <cell r="R1476">
            <v>26577</v>
          </cell>
          <cell r="S1476">
            <v>66829</v>
          </cell>
          <cell r="T1476">
            <v>0</v>
          </cell>
          <cell r="U1476">
            <v>5</v>
          </cell>
          <cell r="V1476">
            <v>5</v>
          </cell>
          <cell r="W1476">
            <v>6</v>
          </cell>
          <cell r="X1476">
            <v>11</v>
          </cell>
          <cell r="Y1476">
            <v>3072</v>
          </cell>
          <cell r="Z1476">
            <v>4</v>
          </cell>
          <cell r="AA1476">
            <v>3076</v>
          </cell>
          <cell r="AB1476">
            <v>159</v>
          </cell>
          <cell r="AC1476">
            <v>3235</v>
          </cell>
          <cell r="AD1476">
            <v>0</v>
          </cell>
          <cell r="AE1476">
            <v>33822</v>
          </cell>
          <cell r="AF1476">
            <v>33822</v>
          </cell>
          <cell r="AG1476">
            <v>14970</v>
          </cell>
          <cell r="AH1476">
            <v>48792</v>
          </cell>
          <cell r="AI1476">
            <v>0</v>
          </cell>
          <cell r="AJ1476">
            <v>7</v>
          </cell>
          <cell r="AK1476">
            <v>7</v>
          </cell>
          <cell r="AL1476">
            <v>4</v>
          </cell>
          <cell r="AM1476">
            <v>11</v>
          </cell>
        </row>
        <row r="1477">
          <cell r="I1477" t="str">
            <v>BDU</v>
          </cell>
          <cell r="J1477">
            <v>1829</v>
          </cell>
          <cell r="K1477">
            <v>16</v>
          </cell>
          <cell r="L1477">
            <v>1845</v>
          </cell>
          <cell r="M1477">
            <v>2303</v>
          </cell>
          <cell r="N1477">
            <v>4148</v>
          </cell>
          <cell r="O1477">
            <v>1609</v>
          </cell>
          <cell r="P1477">
            <v>176648</v>
          </cell>
          <cell r="Q1477">
            <v>178257</v>
          </cell>
          <cell r="R1477">
            <v>172</v>
          </cell>
          <cell r="S1477">
            <v>178429</v>
          </cell>
          <cell r="T1477">
            <v>0</v>
          </cell>
          <cell r="U1477">
            <v>59</v>
          </cell>
          <cell r="V1477">
            <v>59</v>
          </cell>
          <cell r="W1477">
            <v>2</v>
          </cell>
          <cell r="X1477">
            <v>61</v>
          </cell>
          <cell r="Y1477">
            <v>1566</v>
          </cell>
          <cell r="Z1477">
            <v>4</v>
          </cell>
          <cell r="AA1477">
            <v>1570</v>
          </cell>
          <cell r="AB1477">
            <v>5831</v>
          </cell>
          <cell r="AC1477">
            <v>7401</v>
          </cell>
          <cell r="AD1477">
            <v>424</v>
          </cell>
          <cell r="AE1477">
            <v>126036</v>
          </cell>
          <cell r="AF1477">
            <v>126460</v>
          </cell>
          <cell r="AG1477">
            <v>276</v>
          </cell>
          <cell r="AH1477">
            <v>126736</v>
          </cell>
          <cell r="AI1477">
            <v>0</v>
          </cell>
          <cell r="AJ1477">
            <v>70</v>
          </cell>
          <cell r="AK1477">
            <v>70</v>
          </cell>
          <cell r="AL1477">
            <v>9</v>
          </cell>
          <cell r="AM1477">
            <v>78</v>
          </cell>
        </row>
        <row r="1478">
          <cell r="I1478" t="str">
            <v>BJF</v>
          </cell>
          <cell r="J1478"/>
          <cell r="K1478"/>
          <cell r="L1478">
            <v>1916</v>
          </cell>
          <cell r="M1478">
            <v>122</v>
          </cell>
          <cell r="N1478">
            <v>2038</v>
          </cell>
          <cell r="O1478">
            <v>0</v>
          </cell>
          <cell r="P1478">
            <v>12375</v>
          </cell>
          <cell r="Q1478">
            <v>12375</v>
          </cell>
          <cell r="R1478">
            <v>13245</v>
          </cell>
          <cell r="S1478">
            <v>25620</v>
          </cell>
          <cell r="T1478">
            <v>0</v>
          </cell>
          <cell r="U1478">
            <v>21</v>
          </cell>
          <cell r="V1478">
            <v>21</v>
          </cell>
          <cell r="W1478">
            <v>7</v>
          </cell>
          <cell r="X1478">
            <v>28</v>
          </cell>
          <cell r="Y1478">
            <v>2120</v>
          </cell>
          <cell r="Z1478">
            <v>0</v>
          </cell>
          <cell r="AA1478">
            <v>2120</v>
          </cell>
          <cell r="AB1478">
            <v>150</v>
          </cell>
          <cell r="AC1478">
            <v>2270</v>
          </cell>
          <cell r="AD1478">
            <v>0</v>
          </cell>
          <cell r="AE1478">
            <v>12740</v>
          </cell>
          <cell r="AF1478">
            <v>12740</v>
          </cell>
          <cell r="AG1478">
            <v>13919</v>
          </cell>
          <cell r="AH1478">
            <v>26659</v>
          </cell>
          <cell r="AI1478">
            <v>0</v>
          </cell>
          <cell r="AJ1478">
            <v>21</v>
          </cell>
          <cell r="AK1478">
            <v>21</v>
          </cell>
          <cell r="AL1478">
            <v>9</v>
          </cell>
          <cell r="AM1478">
            <v>30</v>
          </cell>
        </row>
        <row r="1479">
          <cell r="I1479" t="str">
            <v>BGO</v>
          </cell>
          <cell r="J1479">
            <v>77314</v>
          </cell>
          <cell r="K1479">
            <v>1320</v>
          </cell>
          <cell r="L1479">
            <v>78634</v>
          </cell>
          <cell r="M1479">
            <v>21273</v>
          </cell>
          <cell r="N1479">
            <v>99907</v>
          </cell>
          <cell r="O1479">
            <v>1940812</v>
          </cell>
          <cell r="P1479">
            <v>3941297</v>
          </cell>
          <cell r="Q1479">
            <v>5882109</v>
          </cell>
          <cell r="R1479">
            <v>68716</v>
          </cell>
          <cell r="S1479">
            <v>5950825</v>
          </cell>
          <cell r="T1479">
            <v>1258</v>
          </cell>
          <cell r="U1479">
            <v>4415</v>
          </cell>
          <cell r="V1479">
            <v>5673</v>
          </cell>
          <cell r="W1479">
            <v>680</v>
          </cell>
          <cell r="X1479">
            <v>6354</v>
          </cell>
          <cell r="Y1479">
            <v>53178</v>
          </cell>
          <cell r="Z1479">
            <v>1284</v>
          </cell>
          <cell r="AA1479">
            <v>54462</v>
          </cell>
          <cell r="AB1479">
            <v>22730</v>
          </cell>
          <cell r="AC1479">
            <v>77192</v>
          </cell>
          <cell r="AD1479">
            <v>509004</v>
          </cell>
          <cell r="AE1479">
            <v>2683320</v>
          </cell>
          <cell r="AF1479">
            <v>3192324</v>
          </cell>
          <cell r="AG1479">
            <v>58038</v>
          </cell>
          <cell r="AH1479">
            <v>3250362</v>
          </cell>
          <cell r="AI1479">
            <v>534</v>
          </cell>
          <cell r="AJ1479">
            <v>5317</v>
          </cell>
          <cell r="AK1479">
            <v>5850</v>
          </cell>
          <cell r="AL1479">
            <v>718</v>
          </cell>
          <cell r="AM1479">
            <v>6568</v>
          </cell>
        </row>
        <row r="1480">
          <cell r="I1480" t="str">
            <v>BVG</v>
          </cell>
          <cell r="J1480"/>
          <cell r="K1480"/>
          <cell r="L1480">
            <v>1518</v>
          </cell>
          <cell r="M1480">
            <v>72</v>
          </cell>
          <cell r="N1480">
            <v>1590</v>
          </cell>
          <cell r="O1480"/>
          <cell r="P1480">
            <v>5622</v>
          </cell>
          <cell r="Q1480">
            <v>5622</v>
          </cell>
          <cell r="R1480">
            <v>8221</v>
          </cell>
          <cell r="S1480">
            <v>13843</v>
          </cell>
          <cell r="T1480"/>
          <cell r="U1480">
            <v>11</v>
          </cell>
          <cell r="V1480">
            <v>11</v>
          </cell>
          <cell r="W1480">
            <v>9</v>
          </cell>
          <cell r="X1480">
            <v>20</v>
          </cell>
          <cell r="Y1480">
            <v>1542</v>
          </cell>
          <cell r="Z1480">
            <v>0</v>
          </cell>
          <cell r="AA1480">
            <v>1542</v>
          </cell>
          <cell r="AB1480">
            <v>99</v>
          </cell>
          <cell r="AC1480">
            <v>1641</v>
          </cell>
          <cell r="AD1480"/>
          <cell r="AE1480">
            <v>4992</v>
          </cell>
          <cell r="AF1480">
            <v>4992</v>
          </cell>
          <cell r="AG1480">
            <v>7344</v>
          </cell>
          <cell r="AH1480">
            <v>12336</v>
          </cell>
          <cell r="AI1480"/>
          <cell r="AJ1480">
            <v>17</v>
          </cell>
          <cell r="AK1480">
            <v>17</v>
          </cell>
          <cell r="AL1480">
            <v>9</v>
          </cell>
          <cell r="AM1480">
            <v>26</v>
          </cell>
        </row>
        <row r="1481">
          <cell r="I1481" t="str">
            <v>BOO</v>
          </cell>
          <cell r="J1481">
            <v>33051</v>
          </cell>
          <cell r="K1481">
            <v>969</v>
          </cell>
          <cell r="L1481">
            <v>34020</v>
          </cell>
          <cell r="M1481">
            <v>6771</v>
          </cell>
          <cell r="N1481">
            <v>40791</v>
          </cell>
          <cell r="O1481">
            <v>32245</v>
          </cell>
          <cell r="P1481">
            <v>1517085</v>
          </cell>
          <cell r="Q1481">
            <v>1549330</v>
          </cell>
          <cell r="R1481">
            <v>75764</v>
          </cell>
          <cell r="S1481">
            <v>1625094</v>
          </cell>
          <cell r="T1481">
            <v>2</v>
          </cell>
          <cell r="U1481">
            <v>1168</v>
          </cell>
          <cell r="V1481">
            <v>1170</v>
          </cell>
          <cell r="W1481">
            <v>2831</v>
          </cell>
          <cell r="X1481">
            <v>4001</v>
          </cell>
          <cell r="Y1481">
            <v>29260</v>
          </cell>
          <cell r="Z1481">
            <v>826</v>
          </cell>
          <cell r="AA1481">
            <v>30086</v>
          </cell>
          <cell r="AB1481">
            <v>6877</v>
          </cell>
          <cell r="AC1481">
            <v>36963</v>
          </cell>
          <cell r="AD1481">
            <v>4043</v>
          </cell>
          <cell r="AE1481">
            <v>1055261</v>
          </cell>
          <cell r="AF1481">
            <v>1059304</v>
          </cell>
          <cell r="AG1481">
            <v>80448</v>
          </cell>
          <cell r="AH1481">
            <v>1139752</v>
          </cell>
          <cell r="AI1481">
            <v>918</v>
          </cell>
          <cell r="AJ1481">
            <v>1285</v>
          </cell>
          <cell r="AK1481">
            <v>2203</v>
          </cell>
          <cell r="AL1481">
            <v>3020</v>
          </cell>
          <cell r="AM1481">
            <v>5222</v>
          </cell>
        </row>
        <row r="1482">
          <cell r="I1482" t="str">
            <v>BNN</v>
          </cell>
          <cell r="J1482">
            <v>3836</v>
          </cell>
          <cell r="K1482">
            <v>0</v>
          </cell>
          <cell r="L1482">
            <v>3836</v>
          </cell>
          <cell r="M1482">
            <v>3717</v>
          </cell>
          <cell r="N1482">
            <v>7553</v>
          </cell>
          <cell r="O1482">
            <v>0</v>
          </cell>
          <cell r="P1482">
            <v>97335</v>
          </cell>
          <cell r="Q1482">
            <v>97335</v>
          </cell>
          <cell r="R1482">
            <v>29976</v>
          </cell>
          <cell r="S1482">
            <v>127311</v>
          </cell>
          <cell r="T1482">
            <v>0</v>
          </cell>
          <cell r="U1482">
            <v>36</v>
          </cell>
          <cell r="V1482">
            <v>36</v>
          </cell>
          <cell r="W1482">
            <v>38</v>
          </cell>
          <cell r="X1482">
            <v>75</v>
          </cell>
          <cell r="Y1482">
            <v>3774</v>
          </cell>
          <cell r="Z1482">
            <v>0</v>
          </cell>
          <cell r="AA1482">
            <v>3774</v>
          </cell>
          <cell r="AB1482">
            <v>3676</v>
          </cell>
          <cell r="AC1482">
            <v>7450</v>
          </cell>
          <cell r="AD1482">
            <v>0</v>
          </cell>
          <cell r="AE1482">
            <v>82700</v>
          </cell>
          <cell r="AF1482">
            <v>82700</v>
          </cell>
          <cell r="AG1482">
            <v>17305</v>
          </cell>
          <cell r="AH1482">
            <v>100005</v>
          </cell>
          <cell r="AI1482">
            <v>0</v>
          </cell>
          <cell r="AJ1482">
            <v>45</v>
          </cell>
          <cell r="AK1482">
            <v>45</v>
          </cell>
          <cell r="AL1482">
            <v>41</v>
          </cell>
          <cell r="AM1482">
            <v>86</v>
          </cell>
        </row>
        <row r="1483">
          <cell r="I1483" t="str">
            <v>VDB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/>
          <cell r="U1483"/>
          <cell r="V1483"/>
          <cell r="W1483"/>
          <cell r="X1483"/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/>
          <cell r="AJ1483"/>
          <cell r="AK1483"/>
          <cell r="AL1483"/>
          <cell r="AM1483"/>
        </row>
        <row r="1484">
          <cell r="I1484" t="str">
            <v>FRO</v>
          </cell>
          <cell r="J1484">
            <v>4975</v>
          </cell>
          <cell r="K1484">
            <v>0</v>
          </cell>
          <cell r="L1484">
            <v>4975</v>
          </cell>
          <cell r="M1484">
            <v>4559</v>
          </cell>
          <cell r="N1484">
            <v>9534</v>
          </cell>
          <cell r="O1484">
            <v>2</v>
          </cell>
          <cell r="P1484">
            <v>149723</v>
          </cell>
          <cell r="Q1484">
            <v>149725</v>
          </cell>
          <cell r="R1484">
            <v>130</v>
          </cell>
          <cell r="S1484">
            <v>149855</v>
          </cell>
          <cell r="T1484">
            <v>0</v>
          </cell>
          <cell r="U1484">
            <v>140</v>
          </cell>
          <cell r="V1484">
            <v>140</v>
          </cell>
          <cell r="W1484">
            <v>0</v>
          </cell>
          <cell r="X1484">
            <v>140</v>
          </cell>
          <cell r="Y1484">
            <v>3619</v>
          </cell>
          <cell r="Z1484">
            <v>0</v>
          </cell>
          <cell r="AA1484">
            <v>3619</v>
          </cell>
          <cell r="AB1484">
            <v>4412</v>
          </cell>
          <cell r="AC1484">
            <v>8031</v>
          </cell>
          <cell r="AD1484">
            <v>3</v>
          </cell>
          <cell r="AE1484">
            <v>118664</v>
          </cell>
          <cell r="AF1484">
            <v>118667</v>
          </cell>
          <cell r="AG1484">
            <v>45</v>
          </cell>
          <cell r="AH1484">
            <v>118712</v>
          </cell>
          <cell r="AI1484">
            <v>0</v>
          </cell>
          <cell r="AJ1484">
            <v>283</v>
          </cell>
          <cell r="AK1484">
            <v>283</v>
          </cell>
          <cell r="AL1484">
            <v>0</v>
          </cell>
          <cell r="AM1484">
            <v>283</v>
          </cell>
        </row>
        <row r="1485">
          <cell r="I1485" t="str">
            <v>FDE</v>
          </cell>
          <cell r="J1485"/>
          <cell r="K1485"/>
          <cell r="L1485">
            <v>2738</v>
          </cell>
          <cell r="M1485">
            <v>2097</v>
          </cell>
          <cell r="N1485">
            <v>4835</v>
          </cell>
          <cell r="O1485">
            <v>0</v>
          </cell>
          <cell r="P1485">
            <v>63779</v>
          </cell>
          <cell r="Q1485">
            <v>63779</v>
          </cell>
          <cell r="R1485">
            <v>247</v>
          </cell>
          <cell r="S1485">
            <v>64026</v>
          </cell>
          <cell r="T1485"/>
          <cell r="U1485">
            <v>26</v>
          </cell>
          <cell r="V1485">
            <v>26</v>
          </cell>
          <cell r="W1485">
            <v>0</v>
          </cell>
          <cell r="X1485">
            <v>26</v>
          </cell>
          <cell r="Y1485">
            <v>2429</v>
          </cell>
          <cell r="Z1485">
            <v>0</v>
          </cell>
          <cell r="AA1485">
            <v>2429</v>
          </cell>
          <cell r="AB1485">
            <v>2214</v>
          </cell>
          <cell r="AC1485">
            <v>4643</v>
          </cell>
          <cell r="AD1485">
            <v>0</v>
          </cell>
          <cell r="AE1485">
            <v>40085</v>
          </cell>
          <cell r="AF1485">
            <v>40085</v>
          </cell>
          <cell r="AG1485">
            <v>10</v>
          </cell>
          <cell r="AH1485">
            <v>40095</v>
          </cell>
          <cell r="AI1485"/>
          <cell r="AJ1485">
            <v>27</v>
          </cell>
          <cell r="AK1485">
            <v>27</v>
          </cell>
          <cell r="AL1485">
            <v>3</v>
          </cell>
          <cell r="AM1485">
            <v>30</v>
          </cell>
        </row>
        <row r="1486">
          <cell r="I1486" t="str">
            <v>HFT</v>
          </cell>
          <cell r="J1486">
            <v>7278</v>
          </cell>
          <cell r="K1486">
            <v>0</v>
          </cell>
          <cell r="L1486">
            <v>7278</v>
          </cell>
          <cell r="M1486">
            <v>3531</v>
          </cell>
          <cell r="N1486">
            <v>10809</v>
          </cell>
          <cell r="O1486">
            <v>0</v>
          </cell>
          <cell r="P1486">
            <v>113801</v>
          </cell>
          <cell r="Q1486">
            <v>113801</v>
          </cell>
          <cell r="R1486">
            <v>40973</v>
          </cell>
          <cell r="S1486">
            <v>154774</v>
          </cell>
          <cell r="T1486">
            <v>0</v>
          </cell>
          <cell r="U1486">
            <v>177</v>
          </cell>
          <cell r="V1486">
            <v>177</v>
          </cell>
          <cell r="W1486">
            <v>56</v>
          </cell>
          <cell r="X1486">
            <v>233</v>
          </cell>
          <cell r="Y1486">
            <v>7273</v>
          </cell>
          <cell r="Z1486">
            <v>0</v>
          </cell>
          <cell r="AA1486">
            <v>7273</v>
          </cell>
          <cell r="AB1486">
            <v>3738</v>
          </cell>
          <cell r="AC1486">
            <v>11011</v>
          </cell>
          <cell r="AD1486">
            <v>0</v>
          </cell>
          <cell r="AE1486">
            <v>115211</v>
          </cell>
          <cell r="AF1486">
            <v>115211</v>
          </cell>
          <cell r="AG1486">
            <v>39003</v>
          </cell>
          <cell r="AH1486">
            <v>154214</v>
          </cell>
          <cell r="AI1486">
            <v>0</v>
          </cell>
          <cell r="AJ1486">
            <v>295</v>
          </cell>
          <cell r="AK1486">
            <v>295</v>
          </cell>
          <cell r="AL1486">
            <v>65</v>
          </cell>
          <cell r="AM1486">
            <v>360</v>
          </cell>
        </row>
        <row r="1487">
          <cell r="I1487" t="str">
            <v>EVE</v>
          </cell>
          <cell r="J1487">
            <v>9124</v>
          </cell>
          <cell r="K1487">
            <v>28</v>
          </cell>
          <cell r="L1487">
            <v>9152</v>
          </cell>
          <cell r="M1487">
            <v>1612</v>
          </cell>
          <cell r="N1487">
            <v>10764</v>
          </cell>
          <cell r="O1487">
            <v>38775</v>
          </cell>
          <cell r="P1487">
            <v>715376</v>
          </cell>
          <cell r="Q1487">
            <v>754151</v>
          </cell>
          <cell r="R1487">
            <v>32577</v>
          </cell>
          <cell r="S1487">
            <v>786728</v>
          </cell>
          <cell r="T1487">
            <v>193</v>
          </cell>
          <cell r="U1487">
            <v>299</v>
          </cell>
          <cell r="V1487">
            <v>491</v>
          </cell>
          <cell r="W1487">
            <v>45</v>
          </cell>
          <cell r="X1487">
            <v>537</v>
          </cell>
          <cell r="Y1487">
            <v>7479</v>
          </cell>
          <cell r="Z1487">
            <v>155</v>
          </cell>
          <cell r="AA1487">
            <v>7634</v>
          </cell>
          <cell r="AB1487">
            <v>1796</v>
          </cell>
          <cell r="AC1487">
            <v>9430</v>
          </cell>
          <cell r="AD1487">
            <v>1254</v>
          </cell>
          <cell r="AE1487">
            <v>504974</v>
          </cell>
          <cell r="AF1487">
            <v>506228</v>
          </cell>
          <cell r="AG1487">
            <v>17313</v>
          </cell>
          <cell r="AH1487">
            <v>523541</v>
          </cell>
          <cell r="AI1487">
            <v>3988</v>
          </cell>
          <cell r="AJ1487">
            <v>277</v>
          </cell>
          <cell r="AK1487">
            <v>4266</v>
          </cell>
          <cell r="AL1487">
            <v>53</v>
          </cell>
          <cell r="AM1487">
            <v>4319</v>
          </cell>
        </row>
        <row r="1488">
          <cell r="I1488" t="str">
            <v>HAA</v>
          </cell>
          <cell r="J1488"/>
          <cell r="K1488"/>
          <cell r="L1488">
            <v>1665</v>
          </cell>
          <cell r="M1488">
            <v>82</v>
          </cell>
          <cell r="N1488">
            <v>1747</v>
          </cell>
          <cell r="O1488">
            <v>0</v>
          </cell>
          <cell r="P1488">
            <v>11127</v>
          </cell>
          <cell r="Q1488">
            <v>11127</v>
          </cell>
          <cell r="R1488">
            <v>17266</v>
          </cell>
          <cell r="S1488">
            <v>28393</v>
          </cell>
          <cell r="T1488">
            <v>0</v>
          </cell>
          <cell r="U1488">
            <v>9</v>
          </cell>
          <cell r="V1488">
            <v>9</v>
          </cell>
          <cell r="W1488">
            <v>1</v>
          </cell>
          <cell r="X1488">
            <v>11</v>
          </cell>
          <cell r="Y1488">
            <v>1659</v>
          </cell>
          <cell r="Z1488">
            <v>0</v>
          </cell>
          <cell r="AA1488">
            <v>1659</v>
          </cell>
          <cell r="AB1488">
            <v>148</v>
          </cell>
          <cell r="AC1488">
            <v>1807</v>
          </cell>
          <cell r="AD1488">
            <v>0</v>
          </cell>
          <cell r="AE1488">
            <v>8869</v>
          </cell>
          <cell r="AF1488">
            <v>8869</v>
          </cell>
          <cell r="AG1488">
            <v>15828</v>
          </cell>
          <cell r="AH1488">
            <v>24697</v>
          </cell>
          <cell r="AI1488">
            <v>0</v>
          </cell>
          <cell r="AJ1488">
            <v>13</v>
          </cell>
          <cell r="AK1488">
            <v>13</v>
          </cell>
          <cell r="AL1488">
            <v>2</v>
          </cell>
          <cell r="AM1488">
            <v>14</v>
          </cell>
        </row>
        <row r="1489">
          <cell r="I1489" t="str">
            <v>HAU</v>
          </cell>
          <cell r="J1489"/>
          <cell r="K1489"/>
          <cell r="L1489"/>
          <cell r="M1489"/>
          <cell r="N1489"/>
          <cell r="O1489">
            <v>107142</v>
          </cell>
          <cell r="P1489">
            <v>402975</v>
          </cell>
          <cell r="Q1489">
            <v>510117</v>
          </cell>
          <cell r="R1489"/>
          <cell r="S1489">
            <v>510117</v>
          </cell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>
            <v>6600</v>
          </cell>
          <cell r="AD1489">
            <v>26097</v>
          </cell>
          <cell r="AE1489">
            <v>232492</v>
          </cell>
          <cell r="AF1489">
            <v>258589</v>
          </cell>
          <cell r="AG1489"/>
          <cell r="AH1489">
            <v>258589</v>
          </cell>
          <cell r="AI1489"/>
          <cell r="AJ1489"/>
          <cell r="AK1489"/>
          <cell r="AL1489"/>
          <cell r="AM1489">
            <v>192</v>
          </cell>
        </row>
        <row r="1490">
          <cell r="I1490" t="str">
            <v>HVG</v>
          </cell>
          <cell r="J1490"/>
          <cell r="K1490"/>
          <cell r="L1490">
            <v>1840</v>
          </cell>
          <cell r="M1490">
            <v>363</v>
          </cell>
          <cell r="N1490">
            <v>2203</v>
          </cell>
          <cell r="O1490">
            <v>0</v>
          </cell>
          <cell r="P1490">
            <v>11980</v>
          </cell>
          <cell r="Q1490">
            <v>11980</v>
          </cell>
          <cell r="R1490">
            <v>11748</v>
          </cell>
          <cell r="S1490">
            <v>23728</v>
          </cell>
          <cell r="T1490">
            <v>0</v>
          </cell>
          <cell r="U1490">
            <v>9</v>
          </cell>
          <cell r="V1490">
            <v>9</v>
          </cell>
          <cell r="W1490">
            <v>16</v>
          </cell>
          <cell r="X1490">
            <v>25</v>
          </cell>
          <cell r="Y1490">
            <v>1869</v>
          </cell>
          <cell r="Z1490">
            <v>0</v>
          </cell>
          <cell r="AA1490">
            <v>1869</v>
          </cell>
          <cell r="AB1490">
            <v>190</v>
          </cell>
          <cell r="AC1490">
            <v>2059</v>
          </cell>
          <cell r="AD1490">
            <v>0</v>
          </cell>
          <cell r="AE1490">
            <v>9908</v>
          </cell>
          <cell r="AF1490">
            <v>9908</v>
          </cell>
          <cell r="AG1490">
            <v>10722</v>
          </cell>
          <cell r="AH1490">
            <v>20630</v>
          </cell>
          <cell r="AI1490">
            <v>0</v>
          </cell>
          <cell r="AJ1490">
            <v>10</v>
          </cell>
          <cell r="AK1490">
            <v>10</v>
          </cell>
          <cell r="AL1490">
            <v>21</v>
          </cell>
          <cell r="AM1490">
            <v>31</v>
          </cell>
        </row>
        <row r="1491">
          <cell r="I1491" t="str">
            <v>KKN</v>
          </cell>
          <cell r="J1491">
            <v>5493</v>
          </cell>
          <cell r="K1491">
            <v>0</v>
          </cell>
          <cell r="L1491">
            <v>5493</v>
          </cell>
          <cell r="M1491">
            <v>1557</v>
          </cell>
          <cell r="N1491">
            <v>7050</v>
          </cell>
          <cell r="O1491">
            <v>71</v>
          </cell>
          <cell r="P1491">
            <v>242502</v>
          </cell>
          <cell r="Q1491">
            <v>242573</v>
          </cell>
          <cell r="R1491">
            <v>2562</v>
          </cell>
          <cell r="S1491">
            <v>245135</v>
          </cell>
          <cell r="T1491">
            <v>0</v>
          </cell>
          <cell r="U1491">
            <v>271</v>
          </cell>
          <cell r="V1491">
            <v>271</v>
          </cell>
          <cell r="W1491">
            <v>36</v>
          </cell>
          <cell r="X1491">
            <v>307</v>
          </cell>
          <cell r="Y1491">
            <v>5438</v>
          </cell>
          <cell r="Z1491">
            <v>0</v>
          </cell>
          <cell r="AA1491">
            <v>5438</v>
          </cell>
          <cell r="AB1491">
            <v>1775</v>
          </cell>
          <cell r="AC1491">
            <v>7213</v>
          </cell>
          <cell r="AD1491">
            <v>58</v>
          </cell>
          <cell r="AE1491">
            <v>183018</v>
          </cell>
          <cell r="AF1491">
            <v>183076</v>
          </cell>
          <cell r="AG1491">
            <v>2970</v>
          </cell>
          <cell r="AH1491">
            <v>186046</v>
          </cell>
          <cell r="AI1491">
            <v>0</v>
          </cell>
          <cell r="AJ1491">
            <v>303</v>
          </cell>
          <cell r="AK1491">
            <v>303</v>
          </cell>
          <cell r="AL1491">
            <v>37</v>
          </cell>
          <cell r="AM1491">
            <v>340</v>
          </cell>
        </row>
        <row r="1492">
          <cell r="I1492" t="str">
            <v>KRS</v>
          </cell>
          <cell r="J1492">
            <v>10266</v>
          </cell>
          <cell r="K1492">
            <v>519</v>
          </cell>
          <cell r="L1492">
            <v>10785</v>
          </cell>
          <cell r="M1492">
            <v>5712</v>
          </cell>
          <cell r="N1492">
            <v>16497</v>
          </cell>
          <cell r="O1492">
            <v>170095</v>
          </cell>
          <cell r="P1492">
            <v>563069</v>
          </cell>
          <cell r="Q1492">
            <v>733164</v>
          </cell>
          <cell r="R1492">
            <v>717</v>
          </cell>
          <cell r="S1492">
            <v>733881</v>
          </cell>
          <cell r="T1492">
            <v>730</v>
          </cell>
          <cell r="U1492">
            <v>152</v>
          </cell>
          <cell r="V1492">
            <v>882</v>
          </cell>
          <cell r="W1492">
            <v>5</v>
          </cell>
          <cell r="X1492">
            <v>887</v>
          </cell>
          <cell r="Y1492">
            <v>7053</v>
          </cell>
          <cell r="Z1492">
            <v>511</v>
          </cell>
          <cell r="AA1492">
            <v>7564</v>
          </cell>
          <cell r="AB1492">
            <v>7957</v>
          </cell>
          <cell r="AC1492">
            <v>15521</v>
          </cell>
          <cell r="AD1492">
            <v>32058</v>
          </cell>
          <cell r="AE1492">
            <v>360486</v>
          </cell>
          <cell r="AF1492">
            <v>392544</v>
          </cell>
          <cell r="AG1492">
            <v>425</v>
          </cell>
          <cell r="AH1492">
            <v>392969</v>
          </cell>
          <cell r="AI1492">
            <v>833</v>
          </cell>
          <cell r="AJ1492">
            <v>153</v>
          </cell>
          <cell r="AK1492">
            <v>985</v>
          </cell>
          <cell r="AL1492">
            <v>51</v>
          </cell>
          <cell r="AM1492">
            <v>1037</v>
          </cell>
        </row>
        <row r="1493">
          <cell r="I1493" t="str">
            <v>KSU</v>
          </cell>
          <cell r="J1493">
            <v>3933</v>
          </cell>
          <cell r="K1493">
            <v>2</v>
          </cell>
          <cell r="L1493">
            <v>3935</v>
          </cell>
          <cell r="M1493">
            <v>5661</v>
          </cell>
          <cell r="N1493">
            <v>9596</v>
          </cell>
          <cell r="O1493">
            <v>3296</v>
          </cell>
          <cell r="P1493">
            <v>275335</v>
          </cell>
          <cell r="Q1493">
            <v>278631</v>
          </cell>
          <cell r="R1493">
            <v>937</v>
          </cell>
          <cell r="S1493">
            <v>279568</v>
          </cell>
          <cell r="T1493">
            <v>0</v>
          </cell>
          <cell r="U1493">
            <v>84</v>
          </cell>
          <cell r="V1493">
            <v>84</v>
          </cell>
          <cell r="W1493">
            <v>1</v>
          </cell>
          <cell r="X1493">
            <v>85</v>
          </cell>
          <cell r="Y1493">
            <v>4196</v>
          </cell>
          <cell r="Z1493">
            <v>0</v>
          </cell>
          <cell r="AA1493">
            <v>4196</v>
          </cell>
          <cell r="AB1493">
            <v>4639</v>
          </cell>
          <cell r="AC1493">
            <v>8835</v>
          </cell>
          <cell r="AD1493">
            <v>2</v>
          </cell>
          <cell r="AE1493">
            <v>190776</v>
          </cell>
          <cell r="AF1493">
            <v>190778</v>
          </cell>
          <cell r="AG1493">
            <v>5351</v>
          </cell>
          <cell r="AH1493">
            <v>196129</v>
          </cell>
          <cell r="AI1493">
            <v>0</v>
          </cell>
          <cell r="AJ1493">
            <v>81</v>
          </cell>
          <cell r="AK1493">
            <v>81</v>
          </cell>
          <cell r="AL1493">
            <v>1</v>
          </cell>
          <cell r="AM1493">
            <v>82</v>
          </cell>
        </row>
        <row r="1494">
          <cell r="I1494" t="str">
            <v>LKL</v>
          </cell>
          <cell r="J1494"/>
          <cell r="K1494"/>
          <cell r="L1494">
            <v>1804</v>
          </cell>
          <cell r="M1494">
            <v>498</v>
          </cell>
          <cell r="N1494">
            <v>2302</v>
          </cell>
          <cell r="O1494">
            <v>688</v>
          </cell>
          <cell r="P1494">
            <v>58740</v>
          </cell>
          <cell r="Q1494">
            <v>59428</v>
          </cell>
          <cell r="R1494">
            <v>218</v>
          </cell>
          <cell r="S1494">
            <v>59646</v>
          </cell>
          <cell r="T1494">
            <v>0</v>
          </cell>
          <cell r="U1494">
            <v>8</v>
          </cell>
          <cell r="V1494">
            <v>8</v>
          </cell>
          <cell r="W1494">
            <v>18</v>
          </cell>
          <cell r="X1494">
            <v>26</v>
          </cell>
          <cell r="Y1494">
            <v>2199</v>
          </cell>
          <cell r="Z1494">
            <v>0</v>
          </cell>
          <cell r="AA1494">
            <v>2199</v>
          </cell>
          <cell r="AB1494">
            <v>500</v>
          </cell>
          <cell r="AC1494">
            <v>2699</v>
          </cell>
          <cell r="AD1494">
            <v>15</v>
          </cell>
          <cell r="AE1494">
            <v>53957</v>
          </cell>
          <cell r="AF1494">
            <v>53972</v>
          </cell>
          <cell r="AG1494">
            <v>315</v>
          </cell>
          <cell r="AH1494">
            <v>54287</v>
          </cell>
          <cell r="AI1494">
            <v>0</v>
          </cell>
          <cell r="AJ1494">
            <v>27</v>
          </cell>
          <cell r="AK1494">
            <v>27</v>
          </cell>
          <cell r="AL1494">
            <v>21</v>
          </cell>
          <cell r="AM1494">
            <v>48</v>
          </cell>
        </row>
        <row r="1495">
          <cell r="I1495" t="str">
            <v>LKN</v>
          </cell>
          <cell r="J1495">
            <v>4018</v>
          </cell>
          <cell r="K1495">
            <v>0</v>
          </cell>
          <cell r="L1495">
            <v>4018</v>
          </cell>
          <cell r="M1495">
            <v>1175</v>
          </cell>
          <cell r="N1495">
            <v>5193</v>
          </cell>
          <cell r="O1495">
            <v>4</v>
          </cell>
          <cell r="P1495">
            <v>103554</v>
          </cell>
          <cell r="Q1495">
            <v>103558</v>
          </cell>
          <cell r="R1495">
            <v>143</v>
          </cell>
          <cell r="S1495">
            <v>103701</v>
          </cell>
          <cell r="T1495">
            <v>0</v>
          </cell>
          <cell r="U1495">
            <v>78</v>
          </cell>
          <cell r="V1495">
            <v>78</v>
          </cell>
          <cell r="W1495">
            <v>34</v>
          </cell>
          <cell r="X1495">
            <v>111</v>
          </cell>
          <cell r="Y1495">
            <v>3624</v>
          </cell>
          <cell r="Z1495">
            <v>0</v>
          </cell>
          <cell r="AA1495">
            <v>3624</v>
          </cell>
          <cell r="AB1495">
            <v>1192</v>
          </cell>
          <cell r="AC1495">
            <v>4816</v>
          </cell>
          <cell r="AD1495">
            <v>15</v>
          </cell>
          <cell r="AE1495">
            <v>79794</v>
          </cell>
          <cell r="AF1495">
            <v>79809</v>
          </cell>
          <cell r="AG1495">
            <v>1584</v>
          </cell>
          <cell r="AH1495">
            <v>81393</v>
          </cell>
          <cell r="AI1495">
            <v>0</v>
          </cell>
          <cell r="AJ1495">
            <v>100</v>
          </cell>
          <cell r="AK1495">
            <v>100</v>
          </cell>
          <cell r="AL1495">
            <v>36</v>
          </cell>
          <cell r="AM1495">
            <v>136</v>
          </cell>
        </row>
        <row r="1496">
          <cell r="I1496" t="str">
            <v>LYR</v>
          </cell>
          <cell r="J1496">
            <v>2267</v>
          </cell>
          <cell r="K1496">
            <v>371</v>
          </cell>
          <cell r="L1496">
            <v>2638</v>
          </cell>
          <cell r="M1496">
            <v>1759</v>
          </cell>
          <cell r="N1496">
            <v>4397</v>
          </cell>
          <cell r="O1496">
            <v>12392</v>
          </cell>
          <cell r="P1496">
            <v>157437</v>
          </cell>
          <cell r="Q1496">
            <v>169829</v>
          </cell>
          <cell r="R1496">
            <v>0</v>
          </cell>
          <cell r="S1496">
            <v>169829</v>
          </cell>
          <cell r="T1496">
            <v>0</v>
          </cell>
          <cell r="U1496">
            <v>148</v>
          </cell>
          <cell r="V1496">
            <v>148</v>
          </cell>
          <cell r="W1496">
            <v>782</v>
          </cell>
          <cell r="X1496">
            <v>930</v>
          </cell>
          <cell r="Y1496">
            <v>1868</v>
          </cell>
          <cell r="Z1496">
            <v>402</v>
          </cell>
          <cell r="AA1496">
            <v>2270</v>
          </cell>
          <cell r="AB1496">
            <v>1758</v>
          </cell>
          <cell r="AC1496">
            <v>4028</v>
          </cell>
          <cell r="AD1496">
            <v>0</v>
          </cell>
          <cell r="AE1496">
            <v>81990</v>
          </cell>
          <cell r="AF1496">
            <v>81990</v>
          </cell>
          <cell r="AG1496">
            <v>0</v>
          </cell>
          <cell r="AH1496">
            <v>81990</v>
          </cell>
          <cell r="AI1496">
            <v>2</v>
          </cell>
          <cell r="AJ1496">
            <v>93</v>
          </cell>
          <cell r="AK1496">
            <v>95</v>
          </cell>
          <cell r="AL1496">
            <v>708</v>
          </cell>
          <cell r="AM1496">
            <v>803</v>
          </cell>
        </row>
        <row r="1497">
          <cell r="I1497" t="str">
            <v>MEH</v>
          </cell>
          <cell r="J1497"/>
          <cell r="K1497"/>
          <cell r="L1497">
            <v>2100</v>
          </cell>
          <cell r="M1497">
            <v>566</v>
          </cell>
          <cell r="N1497">
            <v>2666</v>
          </cell>
          <cell r="O1497">
            <v>0</v>
          </cell>
          <cell r="P1497">
            <v>14299</v>
          </cell>
          <cell r="Q1497">
            <v>14299</v>
          </cell>
          <cell r="R1497">
            <v>11855</v>
          </cell>
          <cell r="S1497">
            <v>26154</v>
          </cell>
          <cell r="T1497">
            <v>0</v>
          </cell>
          <cell r="U1497">
            <v>13</v>
          </cell>
          <cell r="V1497">
            <v>13</v>
          </cell>
          <cell r="W1497">
            <v>13</v>
          </cell>
          <cell r="X1497">
            <v>26</v>
          </cell>
          <cell r="Y1497">
            <v>2126</v>
          </cell>
          <cell r="Z1497">
            <v>0</v>
          </cell>
          <cell r="AA1497">
            <v>2126</v>
          </cell>
          <cell r="AB1497">
            <v>437</v>
          </cell>
          <cell r="AC1497">
            <v>2563</v>
          </cell>
          <cell r="AD1497">
            <v>0</v>
          </cell>
          <cell r="AE1497">
            <v>12575</v>
          </cell>
          <cell r="AF1497">
            <v>12575</v>
          </cell>
          <cell r="AG1497">
            <v>10469</v>
          </cell>
          <cell r="AH1497">
            <v>23044</v>
          </cell>
          <cell r="AI1497">
            <v>0</v>
          </cell>
          <cell r="AJ1497">
            <v>26</v>
          </cell>
          <cell r="AK1497">
            <v>26</v>
          </cell>
          <cell r="AL1497">
            <v>19</v>
          </cell>
          <cell r="AM1497">
            <v>46</v>
          </cell>
        </row>
        <row r="1498">
          <cell r="I1498" t="str">
            <v>MQN</v>
          </cell>
          <cell r="J1498">
            <v>4111</v>
          </cell>
          <cell r="K1498">
            <v>0</v>
          </cell>
          <cell r="L1498">
            <v>4111</v>
          </cell>
          <cell r="M1498">
            <v>2025</v>
          </cell>
          <cell r="N1498">
            <v>6136</v>
          </cell>
          <cell r="O1498">
            <v>0</v>
          </cell>
          <cell r="P1498">
            <v>88858</v>
          </cell>
          <cell r="Q1498">
            <v>88858</v>
          </cell>
          <cell r="R1498">
            <v>20444</v>
          </cell>
          <cell r="S1498">
            <v>109302</v>
          </cell>
          <cell r="T1498">
            <v>0</v>
          </cell>
          <cell r="U1498">
            <v>162</v>
          </cell>
          <cell r="V1498">
            <v>162</v>
          </cell>
          <cell r="W1498">
            <v>11</v>
          </cell>
          <cell r="X1498">
            <v>172</v>
          </cell>
          <cell r="Y1498">
            <v>3704</v>
          </cell>
          <cell r="Z1498">
            <v>0</v>
          </cell>
          <cell r="AA1498">
            <v>3704</v>
          </cell>
          <cell r="AB1498">
            <v>1762</v>
          </cell>
          <cell r="AC1498">
            <v>5466</v>
          </cell>
          <cell r="AD1498">
            <v>0</v>
          </cell>
          <cell r="AE1498">
            <v>63791</v>
          </cell>
          <cell r="AF1498">
            <v>63791</v>
          </cell>
          <cell r="AG1498">
            <v>15712</v>
          </cell>
          <cell r="AH1498">
            <v>79503</v>
          </cell>
          <cell r="AI1498">
            <v>0</v>
          </cell>
          <cell r="AJ1498">
            <v>194</v>
          </cell>
          <cell r="AK1498">
            <v>194</v>
          </cell>
          <cell r="AL1498">
            <v>5</v>
          </cell>
          <cell r="AM1498">
            <v>198</v>
          </cell>
        </row>
        <row r="1499">
          <cell r="I1499" t="str">
            <v>MOL</v>
          </cell>
          <cell r="J1499">
            <v>4821</v>
          </cell>
          <cell r="K1499">
            <v>2</v>
          </cell>
          <cell r="L1499">
            <v>4823</v>
          </cell>
          <cell r="M1499">
            <v>1345</v>
          </cell>
          <cell r="N1499">
            <v>6168</v>
          </cell>
          <cell r="O1499">
            <v>22341</v>
          </cell>
          <cell r="P1499">
            <v>325351</v>
          </cell>
          <cell r="Q1499">
            <v>347692</v>
          </cell>
          <cell r="R1499">
            <v>669</v>
          </cell>
          <cell r="S1499">
            <v>348361</v>
          </cell>
          <cell r="T1499">
            <v>1</v>
          </cell>
          <cell r="U1499">
            <v>237</v>
          </cell>
          <cell r="V1499">
            <v>237</v>
          </cell>
          <cell r="W1499">
            <v>3</v>
          </cell>
          <cell r="X1499">
            <v>240</v>
          </cell>
          <cell r="Y1499">
            <v>3685</v>
          </cell>
          <cell r="Z1499">
            <v>0</v>
          </cell>
          <cell r="AA1499">
            <v>3685</v>
          </cell>
          <cell r="AB1499">
            <v>1360</v>
          </cell>
          <cell r="AC1499">
            <v>5045</v>
          </cell>
          <cell r="AD1499">
            <v>422</v>
          </cell>
          <cell r="AE1499">
            <v>188605</v>
          </cell>
          <cell r="AF1499">
            <v>189027</v>
          </cell>
          <cell r="AG1499">
            <v>793</v>
          </cell>
          <cell r="AH1499">
            <v>189820</v>
          </cell>
          <cell r="AI1499">
            <v>0</v>
          </cell>
          <cell r="AJ1499">
            <v>214</v>
          </cell>
          <cell r="AK1499">
            <v>214</v>
          </cell>
          <cell r="AL1499">
            <v>3</v>
          </cell>
          <cell r="AM1499">
            <v>217</v>
          </cell>
        </row>
        <row r="1500">
          <cell r="I1500" t="str">
            <v>MJF</v>
          </cell>
          <cell r="J1500"/>
          <cell r="K1500"/>
          <cell r="L1500">
            <v>3193</v>
          </cell>
          <cell r="M1500">
            <v>471</v>
          </cell>
          <cell r="N1500">
            <v>3664</v>
          </cell>
          <cell r="O1500">
            <v>0</v>
          </cell>
          <cell r="P1500">
            <v>53389</v>
          </cell>
          <cell r="Q1500">
            <v>53389</v>
          </cell>
          <cell r="R1500">
            <v>12180</v>
          </cell>
          <cell r="S1500">
            <v>65569</v>
          </cell>
          <cell r="T1500">
            <v>0</v>
          </cell>
          <cell r="U1500">
            <v>8</v>
          </cell>
          <cell r="V1500">
            <v>8</v>
          </cell>
          <cell r="W1500">
            <v>2</v>
          </cell>
          <cell r="X1500">
            <v>10</v>
          </cell>
          <cell r="Y1500">
            <v>3461</v>
          </cell>
          <cell r="Z1500">
            <v>0</v>
          </cell>
          <cell r="AA1500">
            <v>3461</v>
          </cell>
          <cell r="AB1500">
            <v>574</v>
          </cell>
          <cell r="AC1500">
            <v>4035</v>
          </cell>
          <cell r="AD1500">
            <v>0</v>
          </cell>
          <cell r="AE1500">
            <v>42161</v>
          </cell>
          <cell r="AF1500">
            <v>42161</v>
          </cell>
          <cell r="AG1500">
            <v>16058</v>
          </cell>
          <cell r="AH1500">
            <v>58219</v>
          </cell>
          <cell r="AI1500">
            <v>0</v>
          </cell>
          <cell r="AJ1500">
            <v>23</v>
          </cell>
          <cell r="AK1500">
            <v>23</v>
          </cell>
          <cell r="AL1500">
            <v>2</v>
          </cell>
          <cell r="AM1500">
            <v>25</v>
          </cell>
        </row>
        <row r="1501">
          <cell r="I1501" t="str">
            <v>RYG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/>
          <cell r="U1501"/>
          <cell r="V1501"/>
          <cell r="W1501"/>
          <cell r="X1501"/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/>
          <cell r="AJ1501"/>
          <cell r="AK1501"/>
          <cell r="AL1501"/>
          <cell r="AM1501"/>
        </row>
        <row r="1502">
          <cell r="I1502" t="str">
            <v>OSY</v>
          </cell>
          <cell r="J1502"/>
          <cell r="K1502"/>
          <cell r="L1502">
            <v>2109</v>
          </cell>
          <cell r="M1502">
            <v>807</v>
          </cell>
          <cell r="N1502">
            <v>2916</v>
          </cell>
          <cell r="O1502">
            <v>0</v>
          </cell>
          <cell r="P1502">
            <v>16677</v>
          </cell>
          <cell r="Q1502">
            <v>16677</v>
          </cell>
          <cell r="R1502">
            <v>20979</v>
          </cell>
          <cell r="S1502">
            <v>37656</v>
          </cell>
          <cell r="T1502">
            <v>0</v>
          </cell>
          <cell r="U1502">
            <v>11</v>
          </cell>
          <cell r="V1502">
            <v>11</v>
          </cell>
          <cell r="W1502">
            <v>0</v>
          </cell>
          <cell r="X1502">
            <v>11</v>
          </cell>
          <cell r="Y1502">
            <v>2251</v>
          </cell>
          <cell r="Z1502">
            <v>0</v>
          </cell>
          <cell r="AA1502">
            <v>2251</v>
          </cell>
          <cell r="AB1502">
            <v>769</v>
          </cell>
          <cell r="AC1502">
            <v>3020</v>
          </cell>
          <cell r="AD1502">
            <v>0</v>
          </cell>
          <cell r="AE1502">
            <v>13998</v>
          </cell>
          <cell r="AF1502">
            <v>13998</v>
          </cell>
          <cell r="AG1502">
            <v>15919</v>
          </cell>
          <cell r="AH1502">
            <v>29917</v>
          </cell>
          <cell r="AI1502">
            <v>0</v>
          </cell>
          <cell r="AJ1502">
            <v>11</v>
          </cell>
          <cell r="AK1502">
            <v>11</v>
          </cell>
          <cell r="AL1502">
            <v>0</v>
          </cell>
          <cell r="AM1502">
            <v>11</v>
          </cell>
        </row>
        <row r="1503">
          <cell r="I1503" t="str">
            <v>NVK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/>
          <cell r="U1503"/>
          <cell r="V1503"/>
          <cell r="W1503"/>
          <cell r="X1503"/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/>
          <cell r="AJ1503"/>
          <cell r="AK1503"/>
          <cell r="AL1503"/>
          <cell r="AM1503"/>
        </row>
        <row r="1504">
          <cell r="I1504" t="str">
            <v>NTB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/>
          <cell r="U1504"/>
          <cell r="V1504"/>
          <cell r="W1504"/>
          <cell r="X1504"/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/>
          <cell r="AJ1504"/>
          <cell r="AK1504"/>
          <cell r="AL1504"/>
          <cell r="AM1504"/>
        </row>
        <row r="1505">
          <cell r="I1505" t="str">
            <v>OLA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/>
          <cell r="U1505"/>
          <cell r="V1505"/>
          <cell r="W1505"/>
          <cell r="X1505"/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/>
          <cell r="AJ1505"/>
          <cell r="AK1505"/>
          <cell r="AL1505"/>
          <cell r="AM1505"/>
        </row>
        <row r="1506">
          <cell r="I1506" t="str">
            <v>HOV</v>
          </cell>
          <cell r="J1506">
            <v>4076</v>
          </cell>
          <cell r="K1506">
            <v>0</v>
          </cell>
          <cell r="L1506">
            <v>4076</v>
          </cell>
          <cell r="M1506">
            <v>1838</v>
          </cell>
          <cell r="N1506">
            <v>5914</v>
          </cell>
          <cell r="O1506">
            <v>0</v>
          </cell>
          <cell r="P1506">
            <v>101387</v>
          </cell>
          <cell r="Q1506">
            <v>101387</v>
          </cell>
          <cell r="R1506">
            <v>1114</v>
          </cell>
          <cell r="S1506">
            <v>102501</v>
          </cell>
          <cell r="T1506">
            <v>0</v>
          </cell>
          <cell r="U1506">
            <v>28</v>
          </cell>
          <cell r="V1506">
            <v>28</v>
          </cell>
          <cell r="W1506">
            <v>0</v>
          </cell>
          <cell r="X1506">
            <v>28</v>
          </cell>
          <cell r="Y1506">
            <v>3194</v>
          </cell>
          <cell r="Z1506">
            <v>0</v>
          </cell>
          <cell r="AA1506">
            <v>3194</v>
          </cell>
          <cell r="AB1506">
            <v>1652</v>
          </cell>
          <cell r="AC1506">
            <v>4846</v>
          </cell>
          <cell r="AD1506">
            <v>0</v>
          </cell>
          <cell r="AE1506">
            <v>70875</v>
          </cell>
          <cell r="AF1506">
            <v>70875</v>
          </cell>
          <cell r="AG1506">
            <v>588</v>
          </cell>
          <cell r="AH1506">
            <v>71463</v>
          </cell>
          <cell r="AI1506">
            <v>0</v>
          </cell>
          <cell r="AJ1506">
            <v>25</v>
          </cell>
          <cell r="AK1506">
            <v>25</v>
          </cell>
          <cell r="AL1506">
            <v>0</v>
          </cell>
          <cell r="AM1506">
            <v>25</v>
          </cell>
        </row>
        <row r="1507">
          <cell r="I1507" t="str">
            <v>OSL</v>
          </cell>
          <cell r="J1507">
            <v>192839</v>
          </cell>
          <cell r="K1507">
            <v>6370</v>
          </cell>
          <cell r="L1507">
            <v>199209</v>
          </cell>
          <cell r="M1507">
            <v>7924</v>
          </cell>
          <cell r="N1507">
            <v>207133</v>
          </cell>
          <cell r="O1507">
            <v>12408289</v>
          </cell>
          <cell r="P1507">
            <v>9863721</v>
          </cell>
          <cell r="Q1507">
            <v>22272010</v>
          </cell>
          <cell r="R1507">
            <v>7948</v>
          </cell>
          <cell r="S1507">
            <v>22279958</v>
          </cell>
          <cell r="T1507">
            <v>154196</v>
          </cell>
          <cell r="U1507">
            <v>5650</v>
          </cell>
          <cell r="V1507">
            <v>159846</v>
          </cell>
          <cell r="W1507">
            <v>6680</v>
          </cell>
          <cell r="X1507">
            <v>166525</v>
          </cell>
          <cell r="Y1507">
            <v>111072</v>
          </cell>
          <cell r="Z1507">
            <v>7639</v>
          </cell>
          <cell r="AA1507">
            <v>118711</v>
          </cell>
          <cell r="AB1507">
            <v>6679</v>
          </cell>
          <cell r="AC1507">
            <v>125390</v>
          </cell>
          <cell r="AD1507">
            <v>3536680</v>
          </cell>
          <cell r="AE1507">
            <v>5768037</v>
          </cell>
          <cell r="AF1507">
            <v>9304717</v>
          </cell>
          <cell r="AG1507">
            <v>2208</v>
          </cell>
          <cell r="AH1507">
            <v>9306925</v>
          </cell>
          <cell r="AI1507">
            <v>166746</v>
          </cell>
          <cell r="AJ1507">
            <v>6860</v>
          </cell>
          <cell r="AK1507">
            <v>173606</v>
          </cell>
          <cell r="AL1507">
            <v>7138</v>
          </cell>
          <cell r="AM1507">
            <v>180744</v>
          </cell>
        </row>
        <row r="1508">
          <cell r="I1508" t="str">
            <v>RRS</v>
          </cell>
          <cell r="J1508"/>
          <cell r="K1508"/>
          <cell r="L1508">
            <v>1133</v>
          </cell>
          <cell r="M1508">
            <v>426</v>
          </cell>
          <cell r="N1508">
            <v>1559</v>
          </cell>
          <cell r="O1508">
            <v>179</v>
          </cell>
          <cell r="P1508">
            <v>13425</v>
          </cell>
          <cell r="Q1508">
            <v>13604</v>
          </cell>
          <cell r="R1508">
            <v>346</v>
          </cell>
          <cell r="S1508">
            <v>13950</v>
          </cell>
          <cell r="T1508">
            <v>0</v>
          </cell>
          <cell r="U1508">
            <v>15</v>
          </cell>
          <cell r="V1508">
            <v>15</v>
          </cell>
          <cell r="W1508">
            <v>0</v>
          </cell>
          <cell r="X1508">
            <v>15</v>
          </cell>
          <cell r="Y1508">
            <v>1213</v>
          </cell>
          <cell r="Z1508">
            <v>0</v>
          </cell>
          <cell r="AA1508">
            <v>1213</v>
          </cell>
          <cell r="AB1508">
            <v>517</v>
          </cell>
          <cell r="AC1508">
            <v>1730</v>
          </cell>
          <cell r="AD1508">
            <v>74</v>
          </cell>
          <cell r="AE1508">
            <v>6145</v>
          </cell>
          <cell r="AF1508">
            <v>6219</v>
          </cell>
          <cell r="AG1508">
            <v>8</v>
          </cell>
          <cell r="AH1508">
            <v>6227</v>
          </cell>
          <cell r="AI1508">
            <v>0</v>
          </cell>
          <cell r="AJ1508">
            <v>18</v>
          </cell>
          <cell r="AK1508">
            <v>18</v>
          </cell>
          <cell r="AL1508">
            <v>0</v>
          </cell>
          <cell r="AM1508">
            <v>18</v>
          </cell>
        </row>
        <row r="1509">
          <cell r="I1509" t="str">
            <v>RVK</v>
          </cell>
          <cell r="J1509"/>
          <cell r="K1509"/>
          <cell r="L1509">
            <v>2388</v>
          </cell>
          <cell r="M1509">
            <v>546</v>
          </cell>
          <cell r="N1509">
            <v>2934</v>
          </cell>
          <cell r="O1509">
            <v>0</v>
          </cell>
          <cell r="P1509">
            <v>34420</v>
          </cell>
          <cell r="Q1509">
            <v>34420</v>
          </cell>
          <cell r="R1509">
            <v>13619</v>
          </cell>
          <cell r="S1509">
            <v>48039</v>
          </cell>
          <cell r="T1509">
            <v>0</v>
          </cell>
          <cell r="U1509">
            <v>6</v>
          </cell>
          <cell r="V1509">
            <v>6</v>
          </cell>
          <cell r="W1509">
            <v>0</v>
          </cell>
          <cell r="X1509">
            <v>6</v>
          </cell>
          <cell r="Y1509">
            <v>2196</v>
          </cell>
          <cell r="Z1509">
            <v>0</v>
          </cell>
          <cell r="AA1509">
            <v>2196</v>
          </cell>
          <cell r="AB1509">
            <v>574</v>
          </cell>
          <cell r="AC1509">
            <v>2770</v>
          </cell>
          <cell r="AD1509">
            <v>0</v>
          </cell>
          <cell r="AE1509">
            <v>27823</v>
          </cell>
          <cell r="AF1509">
            <v>27823</v>
          </cell>
          <cell r="AG1509">
            <v>5947</v>
          </cell>
          <cell r="AH1509">
            <v>33770</v>
          </cell>
          <cell r="AI1509">
            <v>0</v>
          </cell>
          <cell r="AJ1509">
            <v>6</v>
          </cell>
          <cell r="AK1509">
            <v>6</v>
          </cell>
          <cell r="AL1509">
            <v>0</v>
          </cell>
          <cell r="AM1509">
            <v>6</v>
          </cell>
        </row>
        <row r="1510">
          <cell r="I1510" t="str">
            <v>RET</v>
          </cell>
          <cell r="J1510"/>
          <cell r="K1510"/>
          <cell r="L1510">
            <v>1136</v>
          </cell>
          <cell r="M1510">
            <v>115</v>
          </cell>
          <cell r="N1510">
            <v>1251</v>
          </cell>
          <cell r="O1510">
            <v>0</v>
          </cell>
          <cell r="P1510">
            <v>6316</v>
          </cell>
          <cell r="Q1510">
            <v>6316</v>
          </cell>
          <cell r="R1510">
            <v>5771</v>
          </cell>
          <cell r="S1510">
            <v>12087</v>
          </cell>
          <cell r="T1510">
            <v>0</v>
          </cell>
          <cell r="U1510">
            <v>1</v>
          </cell>
          <cell r="V1510">
            <v>1</v>
          </cell>
          <cell r="W1510">
            <v>1</v>
          </cell>
          <cell r="X1510">
            <v>2</v>
          </cell>
          <cell r="Y1510">
            <v>1199</v>
          </cell>
          <cell r="Z1510">
            <v>0</v>
          </cell>
          <cell r="AA1510">
            <v>1199</v>
          </cell>
          <cell r="AB1510">
            <v>109</v>
          </cell>
          <cell r="AC1510">
            <v>1308</v>
          </cell>
          <cell r="AD1510">
            <v>0</v>
          </cell>
          <cell r="AE1510">
            <v>5638</v>
          </cell>
          <cell r="AF1510">
            <v>5638</v>
          </cell>
          <cell r="AG1510">
            <v>4274</v>
          </cell>
          <cell r="AH1510">
            <v>9912</v>
          </cell>
          <cell r="AI1510">
            <v>0</v>
          </cell>
          <cell r="AJ1510">
            <v>1</v>
          </cell>
          <cell r="AK1510">
            <v>1</v>
          </cell>
          <cell r="AL1510">
            <v>2</v>
          </cell>
          <cell r="AM1510">
            <v>3</v>
          </cell>
        </row>
        <row r="1511">
          <cell r="I1511" t="str">
            <v>SDN</v>
          </cell>
          <cell r="J1511"/>
          <cell r="K1511"/>
          <cell r="L1511">
            <v>2153</v>
          </cell>
          <cell r="M1511">
            <v>469</v>
          </cell>
          <cell r="N1511">
            <v>2622</v>
          </cell>
          <cell r="O1511">
            <v>0</v>
          </cell>
          <cell r="P1511">
            <v>31271</v>
          </cell>
          <cell r="Q1511">
            <v>31271</v>
          </cell>
          <cell r="R1511">
            <v>8969</v>
          </cell>
          <cell r="S1511">
            <v>40240</v>
          </cell>
          <cell r="T1511">
            <v>0</v>
          </cell>
          <cell r="U1511">
            <v>3</v>
          </cell>
          <cell r="V1511">
            <v>3</v>
          </cell>
          <cell r="W1511">
            <v>0</v>
          </cell>
          <cell r="X1511">
            <v>3</v>
          </cell>
          <cell r="Y1511">
            <v>1869</v>
          </cell>
          <cell r="Z1511">
            <v>0</v>
          </cell>
          <cell r="AA1511">
            <v>1869</v>
          </cell>
          <cell r="AB1511">
            <v>724</v>
          </cell>
          <cell r="AC1511">
            <v>2593</v>
          </cell>
          <cell r="AD1511">
            <v>0</v>
          </cell>
          <cell r="AE1511">
            <v>20728</v>
          </cell>
          <cell r="AF1511">
            <v>20728</v>
          </cell>
          <cell r="AG1511">
            <v>5910</v>
          </cell>
          <cell r="AH1511">
            <v>26638</v>
          </cell>
          <cell r="AI1511">
            <v>0</v>
          </cell>
          <cell r="AJ1511">
            <v>2</v>
          </cell>
          <cell r="AK1511">
            <v>2</v>
          </cell>
          <cell r="AL1511">
            <v>0</v>
          </cell>
          <cell r="AM1511">
            <v>2</v>
          </cell>
        </row>
        <row r="1512">
          <cell r="I1512" t="str">
            <v>TRF</v>
          </cell>
          <cell r="J1512"/>
          <cell r="K1512"/>
          <cell r="L1512"/>
          <cell r="M1512"/>
          <cell r="N1512"/>
          <cell r="O1512">
            <v>1425625</v>
          </cell>
          <cell r="P1512">
            <v>317507</v>
          </cell>
          <cell r="Q1512">
            <v>1743132</v>
          </cell>
          <cell r="R1512">
            <v>0</v>
          </cell>
          <cell r="S1512">
            <v>1743132</v>
          </cell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>
            <v>42500</v>
          </cell>
          <cell r="AD1512">
            <v>462904</v>
          </cell>
          <cell r="AE1512">
            <v>236129</v>
          </cell>
          <cell r="AF1512">
            <v>699033</v>
          </cell>
          <cell r="AG1512">
            <v>0</v>
          </cell>
          <cell r="AH1512">
            <v>699033</v>
          </cell>
          <cell r="AI1512"/>
          <cell r="AJ1512"/>
          <cell r="AK1512"/>
          <cell r="AL1512"/>
          <cell r="AM1512"/>
        </row>
        <row r="1513">
          <cell r="I1513" t="str">
            <v>SSJ</v>
          </cell>
          <cell r="J1513"/>
          <cell r="K1513"/>
          <cell r="L1513">
            <v>2877</v>
          </cell>
          <cell r="M1513">
            <v>915</v>
          </cell>
          <cell r="N1513">
            <v>3792</v>
          </cell>
          <cell r="O1513">
            <v>0</v>
          </cell>
          <cell r="P1513">
            <v>56441</v>
          </cell>
          <cell r="Q1513">
            <v>56441</v>
          </cell>
          <cell r="R1513">
            <v>13014</v>
          </cell>
          <cell r="S1513">
            <v>69455</v>
          </cell>
          <cell r="T1513">
            <v>0</v>
          </cell>
          <cell r="U1513">
            <v>16</v>
          </cell>
          <cell r="V1513">
            <v>16</v>
          </cell>
          <cell r="W1513">
            <v>2</v>
          </cell>
          <cell r="X1513">
            <v>17</v>
          </cell>
          <cell r="Y1513">
            <v>2797</v>
          </cell>
          <cell r="Z1513">
            <v>0</v>
          </cell>
          <cell r="AA1513">
            <v>2797</v>
          </cell>
          <cell r="AB1513">
            <v>886</v>
          </cell>
          <cell r="AC1513">
            <v>3683</v>
          </cell>
          <cell r="AD1513">
            <v>0</v>
          </cell>
          <cell r="AE1513">
            <v>45170</v>
          </cell>
          <cell r="AF1513">
            <v>45170</v>
          </cell>
          <cell r="AG1513">
            <v>11876</v>
          </cell>
          <cell r="AH1513">
            <v>57046</v>
          </cell>
          <cell r="AI1513">
            <v>0</v>
          </cell>
          <cell r="AJ1513">
            <v>24</v>
          </cell>
          <cell r="AK1513">
            <v>24</v>
          </cell>
          <cell r="AL1513">
            <v>2</v>
          </cell>
          <cell r="AM1513">
            <v>27</v>
          </cell>
        </row>
        <row r="1514">
          <cell r="I1514" t="str">
            <v>SKE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/>
          <cell r="U1514"/>
          <cell r="V1514"/>
          <cell r="W1514"/>
          <cell r="X1514"/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/>
          <cell r="AJ1514"/>
          <cell r="AK1514"/>
          <cell r="AL1514"/>
          <cell r="AM1514"/>
        </row>
        <row r="1515">
          <cell r="I1515" t="str">
            <v>SOG</v>
          </cell>
          <cell r="J1515"/>
          <cell r="K1515"/>
          <cell r="L1515">
            <v>4789</v>
          </cell>
          <cell r="M1515">
            <v>975</v>
          </cell>
          <cell r="N1515">
            <v>5764</v>
          </cell>
          <cell r="O1515">
            <v>0</v>
          </cell>
          <cell r="P1515">
            <v>55204</v>
          </cell>
          <cell r="Q1515">
            <v>55204</v>
          </cell>
          <cell r="R1515">
            <v>33757</v>
          </cell>
          <cell r="S1515">
            <v>88961</v>
          </cell>
          <cell r="T1515">
            <v>0</v>
          </cell>
          <cell r="U1515">
            <v>60</v>
          </cell>
          <cell r="V1515">
            <v>60</v>
          </cell>
          <cell r="W1515">
            <v>0</v>
          </cell>
          <cell r="X1515">
            <v>60</v>
          </cell>
          <cell r="Y1515">
            <v>4610</v>
          </cell>
          <cell r="Z1515">
            <v>0</v>
          </cell>
          <cell r="AA1515">
            <v>4610</v>
          </cell>
          <cell r="AB1515">
            <v>855</v>
          </cell>
          <cell r="AC1515">
            <v>5465</v>
          </cell>
          <cell r="AD1515">
            <v>0</v>
          </cell>
          <cell r="AE1515">
            <v>39429</v>
          </cell>
          <cell r="AF1515">
            <v>39429</v>
          </cell>
          <cell r="AG1515">
            <v>22670</v>
          </cell>
          <cell r="AH1515">
            <v>62099</v>
          </cell>
          <cell r="AI1515">
            <v>0</v>
          </cell>
          <cell r="AJ1515">
            <v>58</v>
          </cell>
          <cell r="AK1515">
            <v>58</v>
          </cell>
          <cell r="AL1515">
            <v>1</v>
          </cell>
          <cell r="AM1515">
            <v>59</v>
          </cell>
        </row>
        <row r="1516">
          <cell r="I1516" t="str">
            <v>SOJ</v>
          </cell>
          <cell r="J1516"/>
          <cell r="K1516"/>
          <cell r="L1516">
            <v>1562</v>
          </cell>
          <cell r="M1516">
            <v>301</v>
          </cell>
          <cell r="N1516">
            <v>1863</v>
          </cell>
          <cell r="O1516">
            <v>0</v>
          </cell>
          <cell r="P1516">
            <v>10355</v>
          </cell>
          <cell r="Q1516">
            <v>10355</v>
          </cell>
          <cell r="R1516">
            <v>8390</v>
          </cell>
          <cell r="S1516">
            <v>18745</v>
          </cell>
          <cell r="T1516">
            <v>0</v>
          </cell>
          <cell r="U1516">
            <v>2</v>
          </cell>
          <cell r="V1516">
            <v>2</v>
          </cell>
          <cell r="W1516">
            <v>1</v>
          </cell>
          <cell r="X1516">
            <v>3</v>
          </cell>
          <cell r="Y1516">
            <v>1590</v>
          </cell>
          <cell r="Z1516">
            <v>0</v>
          </cell>
          <cell r="AA1516">
            <v>1590</v>
          </cell>
          <cell r="AB1516">
            <v>265</v>
          </cell>
          <cell r="AC1516">
            <v>1855</v>
          </cell>
          <cell r="AD1516">
            <v>0</v>
          </cell>
          <cell r="AE1516">
            <v>8646</v>
          </cell>
          <cell r="AF1516">
            <v>8646</v>
          </cell>
          <cell r="AG1516">
            <v>9294</v>
          </cell>
          <cell r="AH1516">
            <v>17940</v>
          </cell>
          <cell r="AI1516">
            <v>0</v>
          </cell>
          <cell r="AJ1516">
            <v>3</v>
          </cell>
          <cell r="AK1516">
            <v>3</v>
          </cell>
          <cell r="AL1516">
            <v>0</v>
          </cell>
          <cell r="AM1516">
            <v>3</v>
          </cell>
        </row>
        <row r="1517">
          <cell r="I1517" t="str">
            <v>SVG</v>
          </cell>
          <cell r="J1517">
            <v>38857</v>
          </cell>
          <cell r="K1517">
            <v>1440</v>
          </cell>
          <cell r="L1517">
            <v>40297</v>
          </cell>
          <cell r="M1517">
            <v>28859</v>
          </cell>
          <cell r="N1517">
            <v>69156</v>
          </cell>
          <cell r="O1517">
            <v>1235251</v>
          </cell>
          <cell r="P1517">
            <v>2311825</v>
          </cell>
          <cell r="Q1517">
            <v>3547076</v>
          </cell>
          <cell r="R1517">
            <v>1851</v>
          </cell>
          <cell r="S1517">
            <v>3548927</v>
          </cell>
          <cell r="T1517">
            <v>6188</v>
          </cell>
          <cell r="U1517">
            <v>1366</v>
          </cell>
          <cell r="V1517">
            <v>7554</v>
          </cell>
          <cell r="W1517">
            <v>314</v>
          </cell>
          <cell r="X1517">
            <v>7868</v>
          </cell>
          <cell r="Y1517">
            <v>24113</v>
          </cell>
          <cell r="Z1517">
            <v>1596</v>
          </cell>
          <cell r="AA1517">
            <v>25709</v>
          </cell>
          <cell r="AB1517">
            <v>27046</v>
          </cell>
          <cell r="AC1517">
            <v>52755</v>
          </cell>
          <cell r="AD1517">
            <v>323089</v>
          </cell>
          <cell r="AE1517">
            <v>1478534</v>
          </cell>
          <cell r="AF1517">
            <v>1801623</v>
          </cell>
          <cell r="AG1517">
            <v>1416</v>
          </cell>
          <cell r="AH1517">
            <v>1803039</v>
          </cell>
          <cell r="AI1517">
            <v>6618</v>
          </cell>
          <cell r="AJ1517">
            <v>1696</v>
          </cell>
          <cell r="AK1517">
            <v>8315</v>
          </cell>
          <cell r="AL1517">
            <v>343</v>
          </cell>
          <cell r="AM1517">
            <v>8658</v>
          </cell>
        </row>
        <row r="1518">
          <cell r="I1518" t="str">
            <v>SKN</v>
          </cell>
          <cell r="J1518">
            <v>4305</v>
          </cell>
          <cell r="K1518">
            <v>0</v>
          </cell>
          <cell r="L1518">
            <v>4305</v>
          </cell>
          <cell r="M1518">
            <v>983</v>
          </cell>
          <cell r="N1518">
            <v>5288</v>
          </cell>
          <cell r="O1518">
            <v>0</v>
          </cell>
          <cell r="P1518">
            <v>84189</v>
          </cell>
          <cell r="Q1518">
            <v>84189</v>
          </cell>
          <cell r="R1518">
            <v>26096</v>
          </cell>
          <cell r="S1518">
            <v>110285</v>
          </cell>
          <cell r="T1518">
            <v>0</v>
          </cell>
          <cell r="U1518">
            <v>104</v>
          </cell>
          <cell r="V1518">
            <v>104</v>
          </cell>
          <cell r="W1518">
            <v>90</v>
          </cell>
          <cell r="X1518">
            <v>194</v>
          </cell>
          <cell r="Y1518">
            <v>3495</v>
          </cell>
          <cell r="Z1518">
            <v>0</v>
          </cell>
          <cell r="AA1518">
            <v>3495</v>
          </cell>
          <cell r="AB1518">
            <v>1201</v>
          </cell>
          <cell r="AC1518">
            <v>4696</v>
          </cell>
          <cell r="AD1518">
            <v>0</v>
          </cell>
          <cell r="AE1518">
            <v>63008</v>
          </cell>
          <cell r="AF1518">
            <v>63008</v>
          </cell>
          <cell r="AG1518">
            <v>19734</v>
          </cell>
          <cell r="AH1518">
            <v>82742</v>
          </cell>
          <cell r="AI1518">
            <v>0</v>
          </cell>
          <cell r="AJ1518">
            <v>123</v>
          </cell>
          <cell r="AK1518">
            <v>123</v>
          </cell>
          <cell r="AL1518">
            <v>31</v>
          </cell>
          <cell r="AM1518">
            <v>154</v>
          </cell>
        </row>
        <row r="1519">
          <cell r="I1519" t="str">
            <v>SRP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/>
          <cell r="U1519"/>
          <cell r="V1519"/>
          <cell r="W1519"/>
          <cell r="X1519"/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/>
          <cell r="AJ1519"/>
          <cell r="AK1519"/>
          <cell r="AL1519"/>
          <cell r="AM1519"/>
        </row>
        <row r="1520">
          <cell r="I1520" t="str">
            <v>SVJ</v>
          </cell>
          <cell r="J1520"/>
          <cell r="K1520"/>
          <cell r="L1520">
            <v>3861</v>
          </cell>
          <cell r="M1520">
            <v>292</v>
          </cell>
          <cell r="N1520">
            <v>4153</v>
          </cell>
          <cell r="O1520">
            <v>35</v>
          </cell>
          <cell r="P1520">
            <v>79264</v>
          </cell>
          <cell r="Q1520">
            <v>79299</v>
          </cell>
          <cell r="R1520">
            <v>10628</v>
          </cell>
          <cell r="S1520">
            <v>89927</v>
          </cell>
          <cell r="T1520">
            <v>0</v>
          </cell>
          <cell r="U1520">
            <v>4</v>
          </cell>
          <cell r="V1520">
            <v>4</v>
          </cell>
          <cell r="W1520">
            <v>18</v>
          </cell>
          <cell r="X1520">
            <v>21</v>
          </cell>
          <cell r="Y1520">
            <v>3584</v>
          </cell>
          <cell r="Z1520">
            <v>0</v>
          </cell>
          <cell r="AA1520">
            <v>3584</v>
          </cell>
          <cell r="AB1520">
            <v>370</v>
          </cell>
          <cell r="AC1520">
            <v>3954</v>
          </cell>
          <cell r="AD1520">
            <v>22</v>
          </cell>
          <cell r="AE1520">
            <v>59020</v>
          </cell>
          <cell r="AF1520">
            <v>59042</v>
          </cell>
          <cell r="AG1520">
            <v>7432</v>
          </cell>
          <cell r="AH1520">
            <v>66474</v>
          </cell>
          <cell r="AI1520">
            <v>0</v>
          </cell>
          <cell r="AJ1520">
            <v>3</v>
          </cell>
          <cell r="AK1520">
            <v>3</v>
          </cell>
          <cell r="AL1520">
            <v>18</v>
          </cell>
          <cell r="AM1520">
            <v>21</v>
          </cell>
        </row>
        <row r="1521">
          <cell r="I1521" t="str">
            <v>TOS</v>
          </cell>
          <cell r="J1521">
            <v>33033</v>
          </cell>
          <cell r="K1521">
            <v>1142</v>
          </cell>
          <cell r="L1521">
            <v>34175</v>
          </cell>
          <cell r="M1521">
            <v>9704</v>
          </cell>
          <cell r="N1521">
            <v>43879</v>
          </cell>
          <cell r="O1521">
            <v>158567</v>
          </cell>
          <cell r="P1521">
            <v>1889942</v>
          </cell>
          <cell r="Q1521">
            <v>2048509</v>
          </cell>
          <cell r="R1521">
            <v>147515</v>
          </cell>
          <cell r="S1521">
            <v>2196024</v>
          </cell>
          <cell r="T1521">
            <v>2</v>
          </cell>
          <cell r="U1521">
            <v>1606</v>
          </cell>
          <cell r="V1521">
            <v>1608</v>
          </cell>
          <cell r="W1521">
            <v>2455</v>
          </cell>
          <cell r="X1521">
            <v>4064</v>
          </cell>
          <cell r="Y1521">
            <v>29865</v>
          </cell>
          <cell r="Z1521">
            <v>1136</v>
          </cell>
          <cell r="AA1521">
            <v>31001</v>
          </cell>
          <cell r="AB1521">
            <v>9904</v>
          </cell>
          <cell r="AC1521">
            <v>40905</v>
          </cell>
          <cell r="AD1521">
            <v>15863</v>
          </cell>
          <cell r="AE1521">
            <v>1372498</v>
          </cell>
          <cell r="AF1521">
            <v>1388361</v>
          </cell>
          <cell r="AG1521">
            <v>71346</v>
          </cell>
          <cell r="AH1521">
            <v>1459707</v>
          </cell>
          <cell r="AI1521">
            <v>0</v>
          </cell>
          <cell r="AJ1521">
            <v>1783</v>
          </cell>
          <cell r="AK1521">
            <v>1783</v>
          </cell>
          <cell r="AL1521">
            <v>2875</v>
          </cell>
          <cell r="AM1521">
            <v>4659</v>
          </cell>
        </row>
        <row r="1522">
          <cell r="I1522" t="str">
            <v>TRD</v>
          </cell>
          <cell r="J1522">
            <v>49873</v>
          </cell>
          <cell r="K1522">
            <v>1261</v>
          </cell>
          <cell r="L1522">
            <v>51134</v>
          </cell>
          <cell r="M1522">
            <v>6280</v>
          </cell>
          <cell r="N1522">
            <v>57414</v>
          </cell>
          <cell r="O1522">
            <v>667247</v>
          </cell>
          <cell r="P1522">
            <v>3081192</v>
          </cell>
          <cell r="Q1522">
            <v>3748439</v>
          </cell>
          <cell r="R1522">
            <v>23849</v>
          </cell>
          <cell r="S1522">
            <v>3772288</v>
          </cell>
          <cell r="T1522">
            <v>1201</v>
          </cell>
          <cell r="U1522">
            <v>1112</v>
          </cell>
          <cell r="V1522">
            <v>2313</v>
          </cell>
          <cell r="W1522">
            <v>364</v>
          </cell>
          <cell r="X1522">
            <v>2677</v>
          </cell>
          <cell r="Y1522">
            <v>35167</v>
          </cell>
          <cell r="Z1522">
            <v>1106</v>
          </cell>
          <cell r="AA1522">
            <v>36273</v>
          </cell>
          <cell r="AB1522">
            <v>6689</v>
          </cell>
          <cell r="AC1522">
            <v>42962</v>
          </cell>
          <cell r="AD1522">
            <v>147105</v>
          </cell>
          <cell r="AE1522">
            <v>1862637</v>
          </cell>
          <cell r="AF1522">
            <v>2009742</v>
          </cell>
          <cell r="AG1522">
            <v>34196</v>
          </cell>
          <cell r="AH1522">
            <v>2043938</v>
          </cell>
          <cell r="AI1522">
            <v>144</v>
          </cell>
          <cell r="AJ1522">
            <v>2064</v>
          </cell>
          <cell r="AK1522">
            <v>2208</v>
          </cell>
          <cell r="AL1522">
            <v>437</v>
          </cell>
          <cell r="AM1522">
            <v>2645</v>
          </cell>
        </row>
        <row r="1523">
          <cell r="I1523" t="str">
            <v>VDS</v>
          </cell>
          <cell r="J1523"/>
          <cell r="K1523"/>
          <cell r="L1523">
            <v>5960</v>
          </cell>
          <cell r="M1523">
            <v>313</v>
          </cell>
          <cell r="N1523">
            <v>6273</v>
          </cell>
          <cell r="O1523">
            <v>0</v>
          </cell>
          <cell r="P1523">
            <v>64466</v>
          </cell>
          <cell r="Q1523">
            <v>64466</v>
          </cell>
          <cell r="R1523">
            <v>36179</v>
          </cell>
          <cell r="S1523">
            <v>100645</v>
          </cell>
          <cell r="T1523">
            <v>0</v>
          </cell>
          <cell r="U1523">
            <v>28</v>
          </cell>
          <cell r="V1523">
            <v>28</v>
          </cell>
          <cell r="W1523">
            <v>24</v>
          </cell>
          <cell r="X1523">
            <v>52</v>
          </cell>
          <cell r="Y1523">
            <v>6054</v>
          </cell>
          <cell r="Z1523">
            <v>0</v>
          </cell>
          <cell r="AA1523">
            <v>6054</v>
          </cell>
          <cell r="AB1523">
            <v>302</v>
          </cell>
          <cell r="AC1523">
            <v>6356</v>
          </cell>
          <cell r="AD1523">
            <v>0</v>
          </cell>
          <cell r="AE1523">
            <v>54726</v>
          </cell>
          <cell r="AF1523">
            <v>54726</v>
          </cell>
          <cell r="AG1523">
            <v>32188</v>
          </cell>
          <cell r="AH1523">
            <v>86914</v>
          </cell>
          <cell r="AI1523">
            <v>0</v>
          </cell>
          <cell r="AJ1523">
            <v>35</v>
          </cell>
          <cell r="AK1523">
            <v>35</v>
          </cell>
          <cell r="AL1523">
            <v>27</v>
          </cell>
          <cell r="AM1523">
            <v>62</v>
          </cell>
        </row>
        <row r="1524">
          <cell r="I1524" t="str">
            <v>VRY</v>
          </cell>
          <cell r="J1524"/>
          <cell r="K1524"/>
          <cell r="L1524">
            <v>1139</v>
          </cell>
          <cell r="M1524">
            <v>2</v>
          </cell>
          <cell r="N1524">
            <v>1141</v>
          </cell>
          <cell r="O1524">
            <v>0</v>
          </cell>
          <cell r="P1524">
            <v>7171</v>
          </cell>
          <cell r="Q1524">
            <v>7171</v>
          </cell>
          <cell r="R1524">
            <v>0</v>
          </cell>
          <cell r="S1524">
            <v>7171</v>
          </cell>
          <cell r="T1524">
            <v>0</v>
          </cell>
          <cell r="U1524">
            <v>0</v>
          </cell>
          <cell r="V1524">
            <v>0</v>
          </cell>
          <cell r="W1524">
            <v>1</v>
          </cell>
          <cell r="X1524">
            <v>1</v>
          </cell>
          <cell r="Y1524">
            <v>1137</v>
          </cell>
          <cell r="Z1524">
            <v>0</v>
          </cell>
          <cell r="AA1524">
            <v>1137</v>
          </cell>
          <cell r="AB1524">
            <v>29</v>
          </cell>
          <cell r="AC1524">
            <v>1166</v>
          </cell>
          <cell r="AD1524">
            <v>0</v>
          </cell>
          <cell r="AE1524">
            <v>7231</v>
          </cell>
          <cell r="AF1524">
            <v>7231</v>
          </cell>
          <cell r="AG1524">
            <v>0</v>
          </cell>
          <cell r="AH1524">
            <v>7231</v>
          </cell>
          <cell r="AI1524">
            <v>0</v>
          </cell>
          <cell r="AJ1524">
            <v>1</v>
          </cell>
          <cell r="AK1524">
            <v>1</v>
          </cell>
          <cell r="AL1524">
            <v>1</v>
          </cell>
          <cell r="AM1524">
            <v>2</v>
          </cell>
        </row>
        <row r="1525">
          <cell r="I1525" t="str">
            <v>VAW</v>
          </cell>
          <cell r="J1525"/>
          <cell r="K1525"/>
          <cell r="L1525">
            <v>1991</v>
          </cell>
          <cell r="M1525">
            <v>121</v>
          </cell>
          <cell r="N1525">
            <v>2112</v>
          </cell>
          <cell r="O1525">
            <v>0</v>
          </cell>
          <cell r="P1525">
            <v>9046</v>
          </cell>
          <cell r="Q1525">
            <v>9046</v>
          </cell>
          <cell r="R1525">
            <v>18637</v>
          </cell>
          <cell r="S1525">
            <v>27683</v>
          </cell>
          <cell r="T1525">
            <v>0</v>
          </cell>
          <cell r="U1525">
            <v>18</v>
          </cell>
          <cell r="V1525">
            <v>18</v>
          </cell>
          <cell r="W1525">
            <v>1</v>
          </cell>
          <cell r="X1525">
            <v>19</v>
          </cell>
          <cell r="Y1525">
            <v>2007</v>
          </cell>
          <cell r="Z1525">
            <v>0</v>
          </cell>
          <cell r="AA1525">
            <v>2007</v>
          </cell>
          <cell r="AB1525">
            <v>221</v>
          </cell>
          <cell r="AC1525">
            <v>2228</v>
          </cell>
          <cell r="AD1525">
            <v>0</v>
          </cell>
          <cell r="AE1525">
            <v>7881</v>
          </cell>
          <cell r="AF1525">
            <v>7881</v>
          </cell>
          <cell r="AG1525">
            <v>16988</v>
          </cell>
          <cell r="AH1525">
            <v>24869</v>
          </cell>
          <cell r="AI1525">
            <v>0</v>
          </cell>
          <cell r="AJ1525">
            <v>16</v>
          </cell>
          <cell r="AK1525">
            <v>16</v>
          </cell>
          <cell r="AL1525">
            <v>1</v>
          </cell>
          <cell r="AM1525">
            <v>17</v>
          </cell>
        </row>
        <row r="1526">
          <cell r="I1526" t="str">
            <v>IEG</v>
          </cell>
          <cell r="J1526">
            <v>970</v>
          </cell>
          <cell r="K1526">
            <v>0</v>
          </cell>
          <cell r="L1526">
            <v>970</v>
          </cell>
          <cell r="M1526">
            <v>2807</v>
          </cell>
          <cell r="N1526">
            <v>3777</v>
          </cell>
          <cell r="O1526">
            <v>13551</v>
          </cell>
          <cell r="P1526">
            <v>28507</v>
          </cell>
          <cell r="Q1526">
            <v>42058</v>
          </cell>
          <cell r="R1526">
            <v>0</v>
          </cell>
          <cell r="S1526">
            <v>42058</v>
          </cell>
          <cell r="T1526"/>
          <cell r="U1526"/>
          <cell r="V1526"/>
          <cell r="W1526"/>
          <cell r="X1526"/>
          <cell r="Y1526">
            <v>735</v>
          </cell>
          <cell r="Z1526">
            <v>0</v>
          </cell>
          <cell r="AA1526">
            <v>735</v>
          </cell>
          <cell r="AB1526">
            <v>1044</v>
          </cell>
          <cell r="AC1526">
            <v>1779</v>
          </cell>
          <cell r="AD1526">
            <v>6260</v>
          </cell>
          <cell r="AE1526">
            <v>14928</v>
          </cell>
          <cell r="AF1526">
            <v>21188</v>
          </cell>
          <cell r="AG1526">
            <v>0</v>
          </cell>
          <cell r="AH1526">
            <v>21188</v>
          </cell>
          <cell r="AI1526"/>
          <cell r="AJ1526"/>
          <cell r="AK1526"/>
          <cell r="AL1526"/>
          <cell r="AM1526"/>
        </row>
        <row r="1527">
          <cell r="I1527" t="str">
            <v>BZG</v>
          </cell>
          <cell r="J1527">
            <v>2152</v>
          </cell>
          <cell r="K1527">
            <v>9</v>
          </cell>
          <cell r="L1527">
            <v>2161</v>
          </cell>
          <cell r="M1527">
            <v>6016</v>
          </cell>
          <cell r="N1527">
            <v>8177</v>
          </cell>
          <cell r="O1527">
            <v>224627</v>
          </cell>
          <cell r="P1527">
            <v>24492</v>
          </cell>
          <cell r="Q1527">
            <v>249119</v>
          </cell>
          <cell r="R1527">
            <v>0</v>
          </cell>
          <cell r="S1527">
            <v>249119</v>
          </cell>
          <cell r="T1527">
            <v>47</v>
          </cell>
          <cell r="U1527">
            <v>0</v>
          </cell>
          <cell r="V1527">
            <v>47</v>
          </cell>
          <cell r="W1527"/>
          <cell r="X1527">
            <v>47</v>
          </cell>
          <cell r="Y1527">
            <v>1152</v>
          </cell>
          <cell r="Z1527">
            <v>0</v>
          </cell>
          <cell r="AA1527">
            <v>1152</v>
          </cell>
          <cell r="AB1527">
            <v>5613</v>
          </cell>
          <cell r="AC1527">
            <v>6765</v>
          </cell>
          <cell r="AD1527">
            <v>87142</v>
          </cell>
          <cell r="AE1527">
            <v>10301</v>
          </cell>
          <cell r="AF1527">
            <v>97443</v>
          </cell>
          <cell r="AG1527">
            <v>0</v>
          </cell>
          <cell r="AH1527">
            <v>97443</v>
          </cell>
          <cell r="AI1527">
            <v>0</v>
          </cell>
          <cell r="AJ1527">
            <v>0</v>
          </cell>
          <cell r="AK1527">
            <v>0</v>
          </cell>
          <cell r="AL1527"/>
          <cell r="AM1527">
            <v>0</v>
          </cell>
        </row>
        <row r="1528">
          <cell r="I1528" t="str">
            <v>GDN</v>
          </cell>
          <cell r="J1528">
            <v>35854</v>
          </cell>
          <cell r="K1528">
            <v>1856</v>
          </cell>
          <cell r="L1528">
            <v>37710</v>
          </cell>
          <cell r="M1528">
            <v>6277</v>
          </cell>
          <cell r="N1528">
            <v>43987</v>
          </cell>
          <cell r="O1528">
            <v>4178606</v>
          </cell>
          <cell r="P1528">
            <v>397409</v>
          </cell>
          <cell r="Q1528">
            <v>4576015</v>
          </cell>
          <cell r="R1528">
            <v>690</v>
          </cell>
          <cell r="S1528">
            <v>4576705</v>
          </cell>
          <cell r="T1528">
            <v>10086</v>
          </cell>
          <cell r="U1528">
            <v>103</v>
          </cell>
          <cell r="V1528">
            <v>10189</v>
          </cell>
          <cell r="W1528">
            <v>0</v>
          </cell>
          <cell r="X1528">
            <v>10189</v>
          </cell>
          <cell r="Y1528">
            <v>20592</v>
          </cell>
          <cell r="Z1528">
            <v>2041</v>
          </cell>
          <cell r="AA1528">
            <v>22633</v>
          </cell>
          <cell r="AB1528">
            <v>6665</v>
          </cell>
          <cell r="AC1528">
            <v>29298</v>
          </cell>
          <cell r="AD1528">
            <v>1964433</v>
          </cell>
          <cell r="AE1528">
            <v>187938</v>
          </cell>
          <cell r="AF1528">
            <v>2152371</v>
          </cell>
          <cell r="AG1528">
            <v>2192</v>
          </cell>
          <cell r="AH1528">
            <v>2154563</v>
          </cell>
          <cell r="AI1528">
            <v>9048</v>
          </cell>
          <cell r="AJ1528">
            <v>123</v>
          </cell>
          <cell r="AK1528">
            <v>9171</v>
          </cell>
          <cell r="AL1528">
            <v>0</v>
          </cell>
          <cell r="AM1528">
            <v>9171</v>
          </cell>
        </row>
        <row r="1529">
          <cell r="I1529" t="str">
            <v>KTW</v>
          </cell>
          <cell r="J1529">
            <v>29000</v>
          </cell>
          <cell r="K1529">
            <v>4707</v>
          </cell>
          <cell r="L1529">
            <v>33707</v>
          </cell>
          <cell r="M1529">
            <v>6416</v>
          </cell>
          <cell r="N1529">
            <v>40123</v>
          </cell>
          <cell r="O1529">
            <v>4316258</v>
          </cell>
          <cell r="P1529">
            <v>91050</v>
          </cell>
          <cell r="Q1529">
            <v>4407308</v>
          </cell>
          <cell r="R1529">
            <v>11783</v>
          </cell>
          <cell r="S1529">
            <v>4419091</v>
          </cell>
          <cell r="T1529">
            <v>37696</v>
          </cell>
          <cell r="U1529">
            <v>1192</v>
          </cell>
          <cell r="V1529">
            <v>38888</v>
          </cell>
          <cell r="W1529">
            <v>0</v>
          </cell>
          <cell r="X1529">
            <v>38888</v>
          </cell>
          <cell r="Y1529">
            <v>17317</v>
          </cell>
          <cell r="Z1529">
            <v>4642</v>
          </cell>
          <cell r="AA1529">
            <v>21959</v>
          </cell>
          <cell r="AB1529">
            <v>6897</v>
          </cell>
          <cell r="AC1529">
            <v>28856</v>
          </cell>
          <cell r="AD1529">
            <v>2274992</v>
          </cell>
          <cell r="AE1529">
            <v>38601</v>
          </cell>
          <cell r="AF1529">
            <v>2313593</v>
          </cell>
          <cell r="AG1529">
            <v>15380</v>
          </cell>
          <cell r="AH1529">
            <v>2328973</v>
          </cell>
          <cell r="AI1529">
            <v>31874</v>
          </cell>
          <cell r="AJ1529">
            <v>229</v>
          </cell>
          <cell r="AK1529">
            <v>32103</v>
          </cell>
          <cell r="AL1529">
            <v>0</v>
          </cell>
          <cell r="AM1529">
            <v>32103</v>
          </cell>
        </row>
        <row r="1530">
          <cell r="I1530" t="str">
            <v>KRK</v>
          </cell>
          <cell r="J1530">
            <v>51704</v>
          </cell>
          <cell r="K1530">
            <v>6</v>
          </cell>
          <cell r="L1530">
            <v>51710</v>
          </cell>
          <cell r="M1530">
            <v>2812</v>
          </cell>
          <cell r="N1530">
            <v>54522</v>
          </cell>
          <cell r="O1530">
            <v>6923377</v>
          </cell>
          <cell r="P1530">
            <v>467749</v>
          </cell>
          <cell r="Q1530">
            <v>7391126</v>
          </cell>
          <cell r="R1530">
            <v>3050</v>
          </cell>
          <cell r="S1530">
            <v>7394176</v>
          </cell>
          <cell r="T1530">
            <v>1719</v>
          </cell>
          <cell r="U1530">
            <v>68</v>
          </cell>
          <cell r="V1530">
            <v>1787</v>
          </cell>
          <cell r="W1530">
            <v>0</v>
          </cell>
          <cell r="X1530">
            <v>1787</v>
          </cell>
          <cell r="Y1530">
            <v>27632</v>
          </cell>
          <cell r="Z1530">
            <v>4</v>
          </cell>
          <cell r="AA1530">
            <v>27636</v>
          </cell>
          <cell r="AB1530">
            <v>2694</v>
          </cell>
          <cell r="AC1530">
            <v>30330</v>
          </cell>
          <cell r="AD1530">
            <v>2845348</v>
          </cell>
          <cell r="AE1530">
            <v>225416</v>
          </cell>
          <cell r="AF1530">
            <v>3070764</v>
          </cell>
          <cell r="AG1530">
            <v>1310</v>
          </cell>
          <cell r="AH1530">
            <v>3072074</v>
          </cell>
          <cell r="AI1530">
            <v>1005</v>
          </cell>
          <cell r="AJ1530">
            <v>73</v>
          </cell>
          <cell r="AK1530">
            <v>1078</v>
          </cell>
          <cell r="AL1530">
            <v>0</v>
          </cell>
          <cell r="AM1530">
            <v>1078</v>
          </cell>
        </row>
        <row r="1531">
          <cell r="I1531" t="str">
            <v>LCJ</v>
          </cell>
          <cell r="J1531">
            <v>1185</v>
          </cell>
          <cell r="K1531">
            <v>5</v>
          </cell>
          <cell r="L1531">
            <v>1190</v>
          </cell>
          <cell r="M1531">
            <v>30433</v>
          </cell>
          <cell r="N1531">
            <v>31623</v>
          </cell>
          <cell r="O1531">
            <v>181117</v>
          </cell>
          <cell r="P1531">
            <v>221</v>
          </cell>
          <cell r="Q1531">
            <v>181338</v>
          </cell>
          <cell r="R1531">
            <v>3</v>
          </cell>
          <cell r="S1531">
            <v>181341</v>
          </cell>
          <cell r="T1531">
            <v>10</v>
          </cell>
          <cell r="U1531">
            <v>0</v>
          </cell>
          <cell r="V1531">
            <v>10</v>
          </cell>
          <cell r="W1531">
            <v>0</v>
          </cell>
          <cell r="X1531">
            <v>10</v>
          </cell>
          <cell r="Y1531">
            <v>658</v>
          </cell>
          <cell r="Z1531">
            <v>3</v>
          </cell>
          <cell r="AA1531">
            <v>661</v>
          </cell>
          <cell r="AB1531">
            <v>28599</v>
          </cell>
          <cell r="AC1531">
            <v>29260</v>
          </cell>
          <cell r="AD1531">
            <v>69680</v>
          </cell>
          <cell r="AE1531">
            <v>233</v>
          </cell>
          <cell r="AF1531">
            <v>69913</v>
          </cell>
          <cell r="AG1531">
            <v>0</v>
          </cell>
          <cell r="AH1531">
            <v>69913</v>
          </cell>
          <cell r="AI1531">
            <v>6</v>
          </cell>
          <cell r="AJ1531">
            <v>0</v>
          </cell>
          <cell r="AK1531">
            <v>6</v>
          </cell>
          <cell r="AL1531">
            <v>0</v>
          </cell>
          <cell r="AM1531">
            <v>6</v>
          </cell>
        </row>
        <row r="1532">
          <cell r="I1532" t="str">
            <v>LUZ</v>
          </cell>
          <cell r="J1532">
            <v>2605</v>
          </cell>
          <cell r="K1532">
            <v>131</v>
          </cell>
          <cell r="L1532">
            <v>2736</v>
          </cell>
          <cell r="M1532">
            <v>1487</v>
          </cell>
          <cell r="N1532">
            <v>4223</v>
          </cell>
          <cell r="O1532">
            <v>288171</v>
          </cell>
          <cell r="P1532">
            <v>41928</v>
          </cell>
          <cell r="Q1532">
            <v>330099</v>
          </cell>
          <cell r="R1532">
            <v>0</v>
          </cell>
          <cell r="S1532">
            <v>330099</v>
          </cell>
          <cell r="T1532">
            <v>795</v>
          </cell>
          <cell r="U1532">
            <v>1</v>
          </cell>
          <cell r="V1532">
            <v>796</v>
          </cell>
          <cell r="W1532">
            <v>0</v>
          </cell>
          <cell r="X1532">
            <v>796</v>
          </cell>
          <cell r="Y1532">
            <v>2958</v>
          </cell>
          <cell r="Z1532">
            <v>11</v>
          </cell>
          <cell r="AA1532">
            <v>2969</v>
          </cell>
          <cell r="AB1532">
            <v>0</v>
          </cell>
          <cell r="AC1532">
            <v>2969</v>
          </cell>
          <cell r="AD1532">
            <v>96403</v>
          </cell>
          <cell r="AE1532">
            <v>11154</v>
          </cell>
          <cell r="AF1532">
            <v>107557</v>
          </cell>
          <cell r="AG1532">
            <v>0</v>
          </cell>
          <cell r="AH1532">
            <v>107557</v>
          </cell>
          <cell r="AI1532">
            <v>22</v>
          </cell>
          <cell r="AJ1532">
            <v>0</v>
          </cell>
          <cell r="AK1532">
            <v>22</v>
          </cell>
          <cell r="AL1532">
            <v>0</v>
          </cell>
          <cell r="AM1532">
            <v>22</v>
          </cell>
        </row>
        <row r="1533">
          <cell r="I1533" t="str">
            <v>POZ</v>
          </cell>
          <cell r="J1533">
            <v>17491</v>
          </cell>
          <cell r="K1533">
            <v>584</v>
          </cell>
          <cell r="L1533">
            <v>18075</v>
          </cell>
          <cell r="M1533">
            <v>15923</v>
          </cell>
          <cell r="N1533">
            <v>33998</v>
          </cell>
          <cell r="O1533">
            <v>2124610</v>
          </cell>
          <cell r="P1533">
            <v>122513</v>
          </cell>
          <cell r="Q1533">
            <v>2247123</v>
          </cell>
          <cell r="R1533">
            <v>5305</v>
          </cell>
          <cell r="S1533">
            <v>2252428</v>
          </cell>
          <cell r="T1533">
            <v>1337</v>
          </cell>
          <cell r="U1533">
            <v>16</v>
          </cell>
          <cell r="V1533">
            <v>1353</v>
          </cell>
          <cell r="W1533">
            <v>2415</v>
          </cell>
          <cell r="X1533">
            <v>3768</v>
          </cell>
          <cell r="Y1533">
            <v>9408</v>
          </cell>
          <cell r="Z1533">
            <v>600</v>
          </cell>
          <cell r="AA1533">
            <v>10008</v>
          </cell>
          <cell r="AB1533">
            <v>12374</v>
          </cell>
          <cell r="AC1533">
            <v>22382</v>
          </cell>
          <cell r="AD1533">
            <v>996836</v>
          </cell>
          <cell r="AE1533">
            <v>52332</v>
          </cell>
          <cell r="AF1533">
            <v>1049168</v>
          </cell>
          <cell r="AG1533">
            <v>5994</v>
          </cell>
          <cell r="AH1533">
            <v>1055162</v>
          </cell>
          <cell r="AI1533">
            <v>8</v>
          </cell>
          <cell r="AJ1533">
            <v>32</v>
          </cell>
          <cell r="AK1533">
            <v>40</v>
          </cell>
          <cell r="AL1533">
            <v>2910</v>
          </cell>
          <cell r="AM1533">
            <v>2951</v>
          </cell>
        </row>
        <row r="1534">
          <cell r="I1534" t="str">
            <v>RDO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/>
          <cell r="U1534"/>
          <cell r="V1534"/>
          <cell r="W1534"/>
          <cell r="X1534"/>
          <cell r="Y1534">
            <v>0</v>
          </cell>
          <cell r="Z1534"/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/>
          <cell r="AH1534">
            <v>0</v>
          </cell>
          <cell r="AI1534"/>
          <cell r="AJ1534"/>
          <cell r="AK1534"/>
          <cell r="AL1534"/>
          <cell r="AM1534"/>
        </row>
        <row r="1535">
          <cell r="I1535" t="str">
            <v>RZE</v>
          </cell>
          <cell r="J1535">
            <v>6052</v>
          </cell>
          <cell r="K1535">
            <v>1864</v>
          </cell>
          <cell r="L1535">
            <v>7916</v>
          </cell>
          <cell r="M1535">
            <v>6606</v>
          </cell>
          <cell r="N1535">
            <v>14522</v>
          </cell>
          <cell r="O1535">
            <v>474639</v>
          </cell>
          <cell r="P1535">
            <v>185590</v>
          </cell>
          <cell r="Q1535">
            <v>660229</v>
          </cell>
          <cell r="R1535">
            <v>275</v>
          </cell>
          <cell r="S1535">
            <v>660504</v>
          </cell>
          <cell r="T1535">
            <v>73262</v>
          </cell>
          <cell r="U1535">
            <v>2</v>
          </cell>
          <cell r="V1535">
            <v>73264</v>
          </cell>
          <cell r="W1535">
            <v>6</v>
          </cell>
          <cell r="X1535">
            <v>73270</v>
          </cell>
          <cell r="Y1535">
            <v>3197</v>
          </cell>
          <cell r="Z1535">
            <v>29</v>
          </cell>
          <cell r="AA1535">
            <v>3226</v>
          </cell>
          <cell r="AB1535">
            <v>10190</v>
          </cell>
          <cell r="AC1535">
            <v>13416</v>
          </cell>
          <cell r="AD1535">
            <v>164331</v>
          </cell>
          <cell r="AE1535">
            <v>91165</v>
          </cell>
          <cell r="AF1535">
            <v>255496</v>
          </cell>
          <cell r="AG1535">
            <v>1272</v>
          </cell>
          <cell r="AH1535">
            <v>256768</v>
          </cell>
          <cell r="AI1535">
            <v>1163</v>
          </cell>
          <cell r="AJ1535">
            <v>6</v>
          </cell>
          <cell r="AK1535">
            <v>1169</v>
          </cell>
          <cell r="AL1535">
            <v>0</v>
          </cell>
          <cell r="AM1535">
            <v>1169</v>
          </cell>
        </row>
        <row r="1536">
          <cell r="I1536" t="str">
            <v>SZZ</v>
          </cell>
          <cell r="J1536">
            <v>3782</v>
          </cell>
          <cell r="K1536"/>
          <cell r="L1536">
            <v>3782</v>
          </cell>
          <cell r="M1536"/>
          <cell r="N1536">
            <v>3782</v>
          </cell>
          <cell r="O1536">
            <v>228845</v>
          </cell>
          <cell r="P1536">
            <v>191027</v>
          </cell>
          <cell r="Q1536">
            <v>419872</v>
          </cell>
          <cell r="R1536"/>
          <cell r="S1536">
            <v>419872</v>
          </cell>
          <cell r="T1536"/>
          <cell r="U1536"/>
          <cell r="V1536">
            <v>69</v>
          </cell>
          <cell r="W1536"/>
          <cell r="X1536">
            <v>69</v>
          </cell>
          <cell r="Y1536">
            <v>2188</v>
          </cell>
          <cell r="Z1536"/>
          <cell r="AA1536">
            <v>2188</v>
          </cell>
          <cell r="AB1536"/>
          <cell r="AC1536">
            <v>2188</v>
          </cell>
          <cell r="AD1536">
            <v>92545</v>
          </cell>
          <cell r="AE1536">
            <v>89304</v>
          </cell>
          <cell r="AF1536">
            <v>181849</v>
          </cell>
          <cell r="AG1536"/>
          <cell r="AH1536">
            <v>181849</v>
          </cell>
          <cell r="AI1536"/>
          <cell r="AJ1536"/>
          <cell r="AK1536">
            <v>9</v>
          </cell>
          <cell r="AL1536"/>
          <cell r="AM1536">
            <v>9</v>
          </cell>
        </row>
        <row r="1537">
          <cell r="I1537" t="str">
            <v>SZY</v>
          </cell>
          <cell r="J1537">
            <v>1094</v>
          </cell>
          <cell r="K1537">
            <v>2</v>
          </cell>
          <cell r="L1537">
            <v>1096</v>
          </cell>
          <cell r="M1537">
            <v>1568</v>
          </cell>
          <cell r="N1537">
            <v>2664</v>
          </cell>
          <cell r="O1537">
            <v>75498</v>
          </cell>
          <cell r="P1537">
            <v>37724</v>
          </cell>
          <cell r="Q1537">
            <v>113222</v>
          </cell>
          <cell r="R1537">
            <v>0</v>
          </cell>
          <cell r="S1537">
            <v>113222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638</v>
          </cell>
          <cell r="Z1537">
            <v>0</v>
          </cell>
          <cell r="AA1537">
            <v>638</v>
          </cell>
          <cell r="AB1537">
            <v>2244</v>
          </cell>
          <cell r="AC1537">
            <v>2882</v>
          </cell>
          <cell r="AD1537">
            <v>28806</v>
          </cell>
          <cell r="AE1537">
            <v>18138</v>
          </cell>
          <cell r="AF1537">
            <v>46944</v>
          </cell>
          <cell r="AG1537">
            <v>0</v>
          </cell>
          <cell r="AH1537">
            <v>46944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</row>
        <row r="1538">
          <cell r="I1538" t="str">
            <v>WAW</v>
          </cell>
          <cell r="J1538">
            <v>130672</v>
          </cell>
          <cell r="K1538">
            <v>2312</v>
          </cell>
          <cell r="L1538">
            <v>132984</v>
          </cell>
          <cell r="M1538">
            <v>12909</v>
          </cell>
          <cell r="N1538">
            <v>145893</v>
          </cell>
          <cell r="O1538">
            <v>13103305</v>
          </cell>
          <cell r="P1538">
            <v>1297175</v>
          </cell>
          <cell r="Q1538">
            <v>14400480</v>
          </cell>
          <cell r="R1538">
            <v>12433</v>
          </cell>
          <cell r="S1538">
            <v>14412913</v>
          </cell>
          <cell r="T1538">
            <v>101423</v>
          </cell>
          <cell r="U1538">
            <v>226</v>
          </cell>
          <cell r="V1538">
            <v>101649</v>
          </cell>
          <cell r="W1538">
            <v>9557</v>
          </cell>
          <cell r="X1538">
            <v>111206</v>
          </cell>
          <cell r="Y1538">
            <v>80608</v>
          </cell>
          <cell r="Z1538">
            <v>4293</v>
          </cell>
          <cell r="AA1538">
            <v>84901</v>
          </cell>
          <cell r="AB1538">
            <v>11007</v>
          </cell>
          <cell r="AC1538">
            <v>95908</v>
          </cell>
          <cell r="AD1538">
            <v>6846102</v>
          </cell>
          <cell r="AE1538">
            <v>609607</v>
          </cell>
          <cell r="AF1538">
            <v>7455709</v>
          </cell>
          <cell r="AG1538">
            <v>14204</v>
          </cell>
          <cell r="AH1538">
            <v>7469913</v>
          </cell>
          <cell r="AI1538">
            <v>97174</v>
          </cell>
          <cell r="AJ1538">
            <v>217</v>
          </cell>
          <cell r="AK1538">
            <v>97391</v>
          </cell>
          <cell r="AL1538">
            <v>7678</v>
          </cell>
          <cell r="AM1538">
            <v>105068</v>
          </cell>
        </row>
        <row r="1539">
          <cell r="I1539" t="str">
            <v>WMI</v>
          </cell>
          <cell r="J1539">
            <v>19510</v>
          </cell>
          <cell r="K1539"/>
          <cell r="L1539">
            <v>19510</v>
          </cell>
          <cell r="M1539">
            <v>2874</v>
          </cell>
          <cell r="N1539">
            <v>22384</v>
          </cell>
          <cell r="O1539">
            <v>3090324</v>
          </cell>
          <cell r="P1539">
            <v>36104</v>
          </cell>
          <cell r="Q1539">
            <v>3126428</v>
          </cell>
          <cell r="R1539">
            <v>0</v>
          </cell>
          <cell r="S1539">
            <v>3126428</v>
          </cell>
          <cell r="T1539"/>
          <cell r="U1539"/>
          <cell r="V1539"/>
          <cell r="W1539"/>
          <cell r="X1539"/>
          <cell r="Y1539">
            <v>13218</v>
          </cell>
          <cell r="Z1539"/>
          <cell r="AA1539">
            <v>13218</v>
          </cell>
          <cell r="AB1539">
            <v>1283</v>
          </cell>
          <cell r="AC1539">
            <v>14501</v>
          </cell>
          <cell r="AD1539">
            <v>1456734</v>
          </cell>
          <cell r="AE1539">
            <v>154</v>
          </cell>
          <cell r="AF1539">
            <v>1456888</v>
          </cell>
          <cell r="AG1539">
            <v>152</v>
          </cell>
          <cell r="AH1539">
            <v>1457040</v>
          </cell>
          <cell r="AI1539"/>
          <cell r="AJ1539"/>
          <cell r="AK1539"/>
          <cell r="AL1539"/>
          <cell r="AM1539"/>
        </row>
        <row r="1540">
          <cell r="I1540" t="str">
            <v>WRO</v>
          </cell>
          <cell r="J1540">
            <v>22100</v>
          </cell>
          <cell r="K1540">
            <v>502</v>
          </cell>
          <cell r="L1540">
            <v>22602</v>
          </cell>
          <cell r="M1540">
            <v>5223</v>
          </cell>
          <cell r="N1540">
            <v>27825</v>
          </cell>
          <cell r="O1540">
            <v>2566172</v>
          </cell>
          <cell r="P1540">
            <v>299836</v>
          </cell>
          <cell r="Q1540">
            <v>2866008</v>
          </cell>
          <cell r="R1540">
            <v>4548</v>
          </cell>
          <cell r="S1540">
            <v>2870556</v>
          </cell>
          <cell r="T1540">
            <v>2081</v>
          </cell>
          <cell r="U1540">
            <v>46</v>
          </cell>
          <cell r="V1540">
            <v>2127</v>
          </cell>
          <cell r="W1540">
            <v>0</v>
          </cell>
          <cell r="X1540">
            <v>2127</v>
          </cell>
          <cell r="Y1540">
            <v>12940</v>
          </cell>
          <cell r="Z1540">
            <v>550</v>
          </cell>
          <cell r="AA1540">
            <v>13490</v>
          </cell>
          <cell r="AB1540">
            <v>5319</v>
          </cell>
          <cell r="AC1540">
            <v>18809</v>
          </cell>
          <cell r="AD1540">
            <v>1269327</v>
          </cell>
          <cell r="AE1540">
            <v>137308</v>
          </cell>
          <cell r="AF1540">
            <v>1406635</v>
          </cell>
          <cell r="AG1540">
            <v>6225</v>
          </cell>
          <cell r="AH1540">
            <v>1412860</v>
          </cell>
          <cell r="AI1540">
            <v>1854</v>
          </cell>
          <cell r="AJ1540">
            <v>41</v>
          </cell>
          <cell r="AK1540">
            <v>1895</v>
          </cell>
          <cell r="AL1540">
            <v>0</v>
          </cell>
          <cell r="AM1540">
            <v>1895</v>
          </cell>
        </row>
        <row r="1541">
          <cell r="I1541" t="str">
            <v>BYJ</v>
          </cell>
          <cell r="J1541">
            <v>16</v>
          </cell>
          <cell r="K1541"/>
          <cell r="L1541">
            <v>16</v>
          </cell>
          <cell r="M1541">
            <v>588</v>
          </cell>
          <cell r="N1541">
            <v>604</v>
          </cell>
          <cell r="O1541">
            <v>930</v>
          </cell>
          <cell r="P1541">
            <v>29</v>
          </cell>
          <cell r="Q1541">
            <v>959</v>
          </cell>
          <cell r="R1541"/>
          <cell r="S1541">
            <v>959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4</v>
          </cell>
          <cell r="Z1541"/>
          <cell r="AA1541">
            <v>4</v>
          </cell>
          <cell r="AB1541">
            <v>439</v>
          </cell>
          <cell r="AC1541">
            <v>443</v>
          </cell>
          <cell r="AD1541">
            <v>330</v>
          </cell>
          <cell r="AE1541">
            <v>8</v>
          </cell>
          <cell r="AF1541">
            <v>338</v>
          </cell>
          <cell r="AG1541"/>
          <cell r="AH1541">
            <v>338</v>
          </cell>
          <cell r="AI1541">
            <v>44</v>
          </cell>
          <cell r="AJ1541">
            <v>44</v>
          </cell>
          <cell r="AK1541">
            <v>88</v>
          </cell>
          <cell r="AL1541">
            <v>0</v>
          </cell>
          <cell r="AM1541">
            <v>88</v>
          </cell>
        </row>
        <row r="1542">
          <cell r="I1542" t="str">
            <v>SJZ</v>
          </cell>
          <cell r="J1542">
            <v>1752</v>
          </cell>
          <cell r="K1542">
            <v>0</v>
          </cell>
          <cell r="L1542">
            <v>1752</v>
          </cell>
          <cell r="M1542">
            <v>266</v>
          </cell>
          <cell r="N1542">
            <v>2018</v>
          </cell>
          <cell r="O1542">
            <v>0</v>
          </cell>
          <cell r="P1542">
            <v>87972</v>
          </cell>
          <cell r="Q1542">
            <v>87972</v>
          </cell>
          <cell r="R1542">
            <v>271</v>
          </cell>
          <cell r="S1542">
            <v>88243</v>
          </cell>
          <cell r="T1542">
            <v>0</v>
          </cell>
          <cell r="U1542">
            <v>210</v>
          </cell>
          <cell r="V1542">
            <v>210</v>
          </cell>
          <cell r="W1542">
            <v>78</v>
          </cell>
          <cell r="X1542">
            <v>289</v>
          </cell>
          <cell r="Y1542">
            <v>1358</v>
          </cell>
          <cell r="Z1542">
            <v>0</v>
          </cell>
          <cell r="AA1542">
            <v>1358</v>
          </cell>
          <cell r="AB1542">
            <v>334</v>
          </cell>
          <cell r="AC1542">
            <v>1692</v>
          </cell>
          <cell r="AD1542">
            <v>0</v>
          </cell>
          <cell r="AE1542">
            <v>71574</v>
          </cell>
          <cell r="AF1542">
            <v>71574</v>
          </cell>
          <cell r="AG1542">
            <v>199</v>
          </cell>
          <cell r="AH1542">
            <v>71773</v>
          </cell>
          <cell r="AI1542">
            <v>0</v>
          </cell>
          <cell r="AJ1542">
            <v>205</v>
          </cell>
          <cell r="AK1542">
            <v>205</v>
          </cell>
          <cell r="AL1542">
            <v>80</v>
          </cell>
          <cell r="AM1542">
            <v>285</v>
          </cell>
        </row>
        <row r="1543">
          <cell r="I1543" t="str">
            <v>FAO</v>
          </cell>
          <cell r="J1543">
            <v>52510</v>
          </cell>
          <cell r="K1543">
            <v>72</v>
          </cell>
          <cell r="L1543">
            <v>52582</v>
          </cell>
          <cell r="M1543">
            <v>7089</v>
          </cell>
          <cell r="N1543">
            <v>59671</v>
          </cell>
          <cell r="O1543">
            <v>7695011</v>
          </cell>
          <cell r="P1543">
            <v>447150</v>
          </cell>
          <cell r="Q1543">
            <v>8142161</v>
          </cell>
          <cell r="R1543">
            <v>29252</v>
          </cell>
          <cell r="S1543">
            <v>8171413</v>
          </cell>
          <cell r="T1543">
            <v>6</v>
          </cell>
          <cell r="U1543">
            <v>0</v>
          </cell>
          <cell r="V1543">
            <v>6</v>
          </cell>
          <cell r="W1543">
            <v>1</v>
          </cell>
          <cell r="X1543">
            <v>6</v>
          </cell>
          <cell r="Y1543">
            <v>29686</v>
          </cell>
          <cell r="Z1543">
            <v>6</v>
          </cell>
          <cell r="AA1543">
            <v>29692</v>
          </cell>
          <cell r="AB1543">
            <v>5783</v>
          </cell>
          <cell r="AC1543">
            <v>35475</v>
          </cell>
          <cell r="AD1543">
            <v>3025699</v>
          </cell>
          <cell r="AE1543">
            <v>225452</v>
          </cell>
          <cell r="AF1543">
            <v>3251151</v>
          </cell>
          <cell r="AG1543">
            <v>14031</v>
          </cell>
          <cell r="AH1543">
            <v>3265182</v>
          </cell>
          <cell r="AI1543">
            <v>0</v>
          </cell>
          <cell r="AJ1543">
            <v>0</v>
          </cell>
          <cell r="AK1543">
            <v>0</v>
          </cell>
          <cell r="AL1543">
            <v>1</v>
          </cell>
          <cell r="AM1543">
            <v>1</v>
          </cell>
        </row>
        <row r="1544">
          <cell r="I1544" t="str">
            <v>FLW</v>
          </cell>
          <cell r="J1544">
            <v>2014</v>
          </cell>
          <cell r="K1544"/>
          <cell r="L1544">
            <v>2014</v>
          </cell>
          <cell r="M1544">
            <v>110</v>
          </cell>
          <cell r="N1544">
            <v>2124</v>
          </cell>
          <cell r="O1544">
            <v>0</v>
          </cell>
          <cell r="P1544">
            <v>89214</v>
          </cell>
          <cell r="Q1544">
            <v>89214</v>
          </cell>
          <cell r="R1544">
            <v>121</v>
          </cell>
          <cell r="S1544">
            <v>89335</v>
          </cell>
          <cell r="T1544"/>
          <cell r="U1544">
            <v>313</v>
          </cell>
          <cell r="V1544">
            <v>313</v>
          </cell>
          <cell r="W1544">
            <v>53</v>
          </cell>
          <cell r="X1544">
            <v>367</v>
          </cell>
          <cell r="Y1544">
            <v>1602</v>
          </cell>
          <cell r="Z1544"/>
          <cell r="AA1544">
            <v>1602</v>
          </cell>
          <cell r="AB1544">
            <v>118</v>
          </cell>
          <cell r="AC1544">
            <v>1720</v>
          </cell>
          <cell r="AD1544">
            <v>2</v>
          </cell>
          <cell r="AE1544">
            <v>70913</v>
          </cell>
          <cell r="AF1544">
            <v>70915</v>
          </cell>
          <cell r="AG1544">
            <v>55</v>
          </cell>
          <cell r="AH1544">
            <v>70970</v>
          </cell>
          <cell r="AI1544"/>
          <cell r="AJ1544">
            <v>327</v>
          </cell>
          <cell r="AK1544">
            <v>327</v>
          </cell>
          <cell r="AL1544">
            <v>52</v>
          </cell>
          <cell r="AM1544">
            <v>380</v>
          </cell>
        </row>
        <row r="1545">
          <cell r="I1545" t="str">
            <v>FNC</v>
          </cell>
          <cell r="J1545">
            <v>27426</v>
          </cell>
          <cell r="K1545">
            <v>484</v>
          </cell>
          <cell r="L1545">
            <v>27910</v>
          </cell>
          <cell r="M1545">
            <v>1344</v>
          </cell>
          <cell r="N1545">
            <v>29254</v>
          </cell>
          <cell r="O1545">
            <v>2020794</v>
          </cell>
          <cell r="P1545">
            <v>1848048</v>
          </cell>
          <cell r="Q1545">
            <v>3868842</v>
          </cell>
          <cell r="R1545">
            <v>4667</v>
          </cell>
          <cell r="S1545">
            <v>3873509</v>
          </cell>
          <cell r="T1545">
            <v>6</v>
          </cell>
          <cell r="U1545">
            <v>3898</v>
          </cell>
          <cell r="V1545">
            <v>3905</v>
          </cell>
          <cell r="W1545">
            <v>1664</v>
          </cell>
          <cell r="X1545">
            <v>5569</v>
          </cell>
          <cell r="Y1545">
            <v>15762</v>
          </cell>
          <cell r="Z1545">
            <v>417</v>
          </cell>
          <cell r="AA1545">
            <v>16179</v>
          </cell>
          <cell r="AB1545">
            <v>1303</v>
          </cell>
          <cell r="AC1545">
            <v>17482</v>
          </cell>
          <cell r="AD1545">
            <v>900471</v>
          </cell>
          <cell r="AE1545">
            <v>992865</v>
          </cell>
          <cell r="AF1545">
            <v>1893336</v>
          </cell>
          <cell r="AG1545">
            <v>4249</v>
          </cell>
          <cell r="AH1545">
            <v>1897585</v>
          </cell>
          <cell r="AI1545">
            <v>4</v>
          </cell>
          <cell r="AJ1545">
            <v>3797</v>
          </cell>
          <cell r="AK1545">
            <v>3802</v>
          </cell>
          <cell r="AL1545">
            <v>1488</v>
          </cell>
          <cell r="AM1545">
            <v>5290</v>
          </cell>
        </row>
        <row r="1546">
          <cell r="I1546" t="str">
            <v>HOR</v>
          </cell>
          <cell r="J1546">
            <v>5104</v>
          </cell>
          <cell r="K1546"/>
          <cell r="L1546">
            <v>5104</v>
          </cell>
          <cell r="M1546">
            <v>288</v>
          </cell>
          <cell r="N1546">
            <v>5392</v>
          </cell>
          <cell r="O1546">
            <v>57</v>
          </cell>
          <cell r="P1546">
            <v>248964</v>
          </cell>
          <cell r="Q1546">
            <v>249021</v>
          </cell>
          <cell r="R1546">
            <v>14721</v>
          </cell>
          <cell r="S1546">
            <v>263742</v>
          </cell>
          <cell r="T1546">
            <v>0</v>
          </cell>
          <cell r="U1546">
            <v>699</v>
          </cell>
          <cell r="V1546">
            <v>699</v>
          </cell>
          <cell r="W1546">
            <v>161</v>
          </cell>
          <cell r="X1546">
            <v>860</v>
          </cell>
          <cell r="Y1546">
            <v>4337</v>
          </cell>
          <cell r="Z1546"/>
          <cell r="AA1546">
            <v>4337</v>
          </cell>
          <cell r="AB1546">
            <v>303</v>
          </cell>
          <cell r="AC1546">
            <v>4640</v>
          </cell>
          <cell r="AD1546">
            <v>16</v>
          </cell>
          <cell r="AE1546">
            <v>173290</v>
          </cell>
          <cell r="AF1546">
            <v>173306</v>
          </cell>
          <cell r="AG1546">
            <v>21157</v>
          </cell>
          <cell r="AH1546">
            <v>194463</v>
          </cell>
          <cell r="AI1546">
            <v>0</v>
          </cell>
          <cell r="AJ1546">
            <v>713</v>
          </cell>
          <cell r="AK1546">
            <v>713</v>
          </cell>
          <cell r="AL1546">
            <v>164</v>
          </cell>
          <cell r="AM1546">
            <v>877</v>
          </cell>
        </row>
        <row r="1547">
          <cell r="I1547" t="str">
            <v>TER</v>
          </cell>
          <cell r="J1547">
            <v>12587</v>
          </cell>
          <cell r="K1547">
            <v>216</v>
          </cell>
          <cell r="L1547">
            <v>12803</v>
          </cell>
          <cell r="M1547">
            <v>222</v>
          </cell>
          <cell r="N1547">
            <v>13025</v>
          </cell>
          <cell r="O1547">
            <v>49684</v>
          </cell>
          <cell r="P1547">
            <v>800614</v>
          </cell>
          <cell r="Q1547">
            <v>850298</v>
          </cell>
          <cell r="R1547">
            <v>16280</v>
          </cell>
          <cell r="S1547">
            <v>866578</v>
          </cell>
          <cell r="T1547">
            <v>113</v>
          </cell>
          <cell r="U1547">
            <v>2621</v>
          </cell>
          <cell r="V1547">
            <v>2734</v>
          </cell>
          <cell r="W1547">
            <v>909</v>
          </cell>
          <cell r="X1547">
            <v>3643</v>
          </cell>
          <cell r="Y1547">
            <v>10153</v>
          </cell>
          <cell r="Z1547">
            <v>414</v>
          </cell>
          <cell r="AA1547">
            <v>10567</v>
          </cell>
          <cell r="AB1547">
            <v>200</v>
          </cell>
          <cell r="AC1547">
            <v>10767</v>
          </cell>
          <cell r="AD1547">
            <v>10292</v>
          </cell>
          <cell r="AE1547">
            <v>533446</v>
          </cell>
          <cell r="AF1547">
            <v>543738</v>
          </cell>
          <cell r="AG1547">
            <v>19511</v>
          </cell>
          <cell r="AH1547">
            <v>563249</v>
          </cell>
          <cell r="AI1547">
            <v>13</v>
          </cell>
          <cell r="AJ1547">
            <v>2580</v>
          </cell>
          <cell r="AK1547">
            <v>2593</v>
          </cell>
          <cell r="AL1547">
            <v>1056</v>
          </cell>
          <cell r="AM1547">
            <v>3649</v>
          </cell>
        </row>
        <row r="1548">
          <cell r="I1548" t="str">
            <v>LIS</v>
          </cell>
          <cell r="J1548">
            <v>193850</v>
          </cell>
          <cell r="K1548">
            <v>2503</v>
          </cell>
          <cell r="L1548">
            <v>196353</v>
          </cell>
          <cell r="M1548">
            <v>6811</v>
          </cell>
          <cell r="N1548">
            <v>203164</v>
          </cell>
          <cell r="O1548">
            <v>24797215</v>
          </cell>
          <cell r="P1548">
            <v>3450311</v>
          </cell>
          <cell r="Q1548">
            <v>28247526</v>
          </cell>
          <cell r="R1548">
            <v>14377</v>
          </cell>
          <cell r="S1548">
            <v>28261903</v>
          </cell>
          <cell r="T1548">
            <v>146029</v>
          </cell>
          <cell r="U1548">
            <v>9708</v>
          </cell>
          <cell r="V1548">
            <v>155737</v>
          </cell>
          <cell r="W1548">
            <v>8479</v>
          </cell>
          <cell r="X1548">
            <v>164216</v>
          </cell>
          <cell r="Y1548">
            <v>107373</v>
          </cell>
          <cell r="Z1548">
            <v>2543</v>
          </cell>
          <cell r="AA1548">
            <v>109916</v>
          </cell>
          <cell r="AB1548">
            <v>6178</v>
          </cell>
          <cell r="AC1548">
            <v>116094</v>
          </cell>
          <cell r="AD1548">
            <v>10288320</v>
          </cell>
          <cell r="AE1548">
            <v>1853464</v>
          </cell>
          <cell r="AF1548">
            <v>12141784</v>
          </cell>
          <cell r="AG1548">
            <v>5614</v>
          </cell>
          <cell r="AH1548">
            <v>12147398</v>
          </cell>
          <cell r="AI1548">
            <v>117344</v>
          </cell>
          <cell r="AJ1548">
            <v>8976</v>
          </cell>
          <cell r="AK1548">
            <v>126320</v>
          </cell>
          <cell r="AL1548">
            <v>6967</v>
          </cell>
          <cell r="AM1548">
            <v>133287</v>
          </cell>
        </row>
        <row r="1549">
          <cell r="I1549" t="str">
            <v>PIX</v>
          </cell>
          <cell r="J1549">
            <v>2734</v>
          </cell>
          <cell r="K1549">
            <v>2</v>
          </cell>
          <cell r="L1549">
            <v>2736</v>
          </cell>
          <cell r="M1549">
            <v>156</v>
          </cell>
          <cell r="N1549">
            <v>2892</v>
          </cell>
          <cell r="O1549">
            <v>0</v>
          </cell>
          <cell r="P1549">
            <v>177552</v>
          </cell>
          <cell r="Q1549">
            <v>177552</v>
          </cell>
          <cell r="R1549">
            <v>259</v>
          </cell>
          <cell r="S1549">
            <v>177811</v>
          </cell>
          <cell r="T1549">
            <v>0</v>
          </cell>
          <cell r="U1549">
            <v>496</v>
          </cell>
          <cell r="V1549">
            <v>496</v>
          </cell>
          <cell r="W1549">
            <v>117</v>
          </cell>
          <cell r="X1549">
            <v>613</v>
          </cell>
          <cell r="Y1549">
            <v>2178</v>
          </cell>
          <cell r="Z1549"/>
          <cell r="AA1549">
            <v>2178</v>
          </cell>
          <cell r="AB1549">
            <v>206</v>
          </cell>
          <cell r="AC1549">
            <v>2384</v>
          </cell>
          <cell r="AD1549">
            <v>0</v>
          </cell>
          <cell r="AE1549">
            <v>120179</v>
          </cell>
          <cell r="AF1549">
            <v>120179</v>
          </cell>
          <cell r="AG1549">
            <v>228</v>
          </cell>
          <cell r="AH1549">
            <v>120407</v>
          </cell>
          <cell r="AI1549">
            <v>0</v>
          </cell>
          <cell r="AJ1549">
            <v>442</v>
          </cell>
          <cell r="AK1549">
            <v>442</v>
          </cell>
          <cell r="AL1549">
            <v>111</v>
          </cell>
          <cell r="AM1549">
            <v>553</v>
          </cell>
        </row>
        <row r="1550">
          <cell r="I1550" t="str">
            <v>PDL</v>
          </cell>
          <cell r="J1550">
            <v>22372</v>
          </cell>
          <cell r="K1550">
            <v>212</v>
          </cell>
          <cell r="L1550">
            <v>22584</v>
          </cell>
          <cell r="M1550">
            <v>1346</v>
          </cell>
          <cell r="N1550">
            <v>23930</v>
          </cell>
          <cell r="O1550">
            <v>343520</v>
          </cell>
          <cell r="P1550">
            <v>1707179</v>
          </cell>
          <cell r="Q1550">
            <v>2050699</v>
          </cell>
          <cell r="R1550">
            <v>26864</v>
          </cell>
          <cell r="S1550">
            <v>2077563</v>
          </cell>
          <cell r="T1550">
            <v>233</v>
          </cell>
          <cell r="U1550">
            <v>5607</v>
          </cell>
          <cell r="V1550">
            <v>5839</v>
          </cell>
          <cell r="W1550">
            <v>1356</v>
          </cell>
          <cell r="X1550">
            <v>7196</v>
          </cell>
          <cell r="Y1550">
            <v>16360</v>
          </cell>
          <cell r="Z1550">
            <v>336</v>
          </cell>
          <cell r="AA1550">
            <v>16696</v>
          </cell>
          <cell r="AB1550">
            <v>867</v>
          </cell>
          <cell r="AC1550">
            <v>17563</v>
          </cell>
          <cell r="AD1550">
            <v>111578</v>
          </cell>
          <cell r="AE1550">
            <v>1136362</v>
          </cell>
          <cell r="AF1550">
            <v>1247940</v>
          </cell>
          <cell r="AG1550">
            <v>17792</v>
          </cell>
          <cell r="AH1550">
            <v>1265732</v>
          </cell>
          <cell r="AI1550">
            <v>205</v>
          </cell>
          <cell r="AJ1550">
            <v>5521</v>
          </cell>
          <cell r="AK1550">
            <v>5726</v>
          </cell>
          <cell r="AL1550">
            <v>1432</v>
          </cell>
          <cell r="AM1550">
            <v>7158</v>
          </cell>
        </row>
        <row r="1551">
          <cell r="I1551" t="str">
            <v>OPO</v>
          </cell>
          <cell r="J1551">
            <v>85798</v>
          </cell>
          <cell r="K1551">
            <v>3171</v>
          </cell>
          <cell r="L1551">
            <v>88969</v>
          </cell>
          <cell r="M1551">
            <v>3525</v>
          </cell>
          <cell r="N1551">
            <v>92494</v>
          </cell>
          <cell r="O1551">
            <v>10814630</v>
          </cell>
          <cell r="P1551">
            <v>1757323</v>
          </cell>
          <cell r="Q1551">
            <v>12571953</v>
          </cell>
          <cell r="R1551">
            <v>65710</v>
          </cell>
          <cell r="S1551">
            <v>12637663</v>
          </cell>
          <cell r="T1551">
            <v>37281</v>
          </cell>
          <cell r="U1551">
            <v>1546</v>
          </cell>
          <cell r="V1551">
            <v>38826</v>
          </cell>
          <cell r="W1551">
            <v>457</v>
          </cell>
          <cell r="X1551">
            <v>39284</v>
          </cell>
          <cell r="Y1551">
            <v>47228</v>
          </cell>
          <cell r="Z1551">
            <v>3417</v>
          </cell>
          <cell r="AA1551">
            <v>50645</v>
          </cell>
          <cell r="AB1551">
            <v>3579</v>
          </cell>
          <cell r="AC1551">
            <v>54224</v>
          </cell>
          <cell r="AD1551">
            <v>4845211</v>
          </cell>
          <cell r="AE1551">
            <v>936510</v>
          </cell>
          <cell r="AF1551">
            <v>5781721</v>
          </cell>
          <cell r="AG1551">
            <v>59448</v>
          </cell>
          <cell r="AH1551">
            <v>5841169</v>
          </cell>
          <cell r="AI1551">
            <v>36670</v>
          </cell>
          <cell r="AJ1551">
            <v>1191</v>
          </cell>
          <cell r="AK1551">
            <v>37862</v>
          </cell>
          <cell r="AL1551">
            <v>241</v>
          </cell>
          <cell r="AM1551">
            <v>38103</v>
          </cell>
        </row>
        <row r="1552">
          <cell r="I1552" t="str">
            <v>PXO</v>
          </cell>
          <cell r="J1552">
            <v>2710</v>
          </cell>
          <cell r="K1552">
            <v>8</v>
          </cell>
          <cell r="L1552">
            <v>2718</v>
          </cell>
          <cell r="M1552">
            <v>1072</v>
          </cell>
          <cell r="N1552">
            <v>3790</v>
          </cell>
          <cell r="O1552">
            <v>42061</v>
          </cell>
          <cell r="P1552">
            <v>166279</v>
          </cell>
          <cell r="Q1552">
            <v>208340</v>
          </cell>
          <cell r="R1552">
            <v>12202</v>
          </cell>
          <cell r="S1552">
            <v>220542</v>
          </cell>
          <cell r="T1552">
            <v>0</v>
          </cell>
          <cell r="U1552">
            <v>46</v>
          </cell>
          <cell r="V1552">
            <v>46</v>
          </cell>
          <cell r="W1552">
            <v>86</v>
          </cell>
          <cell r="X1552">
            <v>131</v>
          </cell>
          <cell r="Y1552">
            <v>2181</v>
          </cell>
          <cell r="Z1552">
            <v>6</v>
          </cell>
          <cell r="AA1552">
            <v>2187</v>
          </cell>
          <cell r="AB1552">
            <v>997</v>
          </cell>
          <cell r="AC1552">
            <v>3184</v>
          </cell>
          <cell r="AD1552">
            <v>23169</v>
          </cell>
          <cell r="AE1552">
            <v>100914</v>
          </cell>
          <cell r="AF1552">
            <v>124083</v>
          </cell>
          <cell r="AG1552">
            <v>4497</v>
          </cell>
          <cell r="AH1552">
            <v>128580</v>
          </cell>
          <cell r="AI1552">
            <v>0</v>
          </cell>
          <cell r="AJ1552">
            <v>35</v>
          </cell>
          <cell r="AK1552">
            <v>35</v>
          </cell>
          <cell r="AL1552">
            <v>82</v>
          </cell>
          <cell r="AM1552">
            <v>117</v>
          </cell>
        </row>
        <row r="1553">
          <cell r="I1553" t="str">
            <v>GRW</v>
          </cell>
          <cell r="J1553">
            <v>1542</v>
          </cell>
          <cell r="K1553">
            <v>0</v>
          </cell>
          <cell r="L1553">
            <v>1542</v>
          </cell>
          <cell r="M1553">
            <v>102</v>
          </cell>
          <cell r="N1553">
            <v>1644</v>
          </cell>
          <cell r="O1553">
            <v>0</v>
          </cell>
          <cell r="P1553">
            <v>62558</v>
          </cell>
          <cell r="Q1553">
            <v>62558</v>
          </cell>
          <cell r="R1553">
            <v>281</v>
          </cell>
          <cell r="S1553">
            <v>62839</v>
          </cell>
          <cell r="T1553">
            <v>0</v>
          </cell>
          <cell r="U1553">
            <v>263</v>
          </cell>
          <cell r="V1553">
            <v>263</v>
          </cell>
          <cell r="W1553">
            <v>39</v>
          </cell>
          <cell r="X1553">
            <v>301</v>
          </cell>
          <cell r="Y1553">
            <v>1270</v>
          </cell>
          <cell r="Z1553">
            <v>0</v>
          </cell>
          <cell r="AA1553">
            <v>1270</v>
          </cell>
          <cell r="AB1553">
            <v>115</v>
          </cell>
          <cell r="AC1553">
            <v>1385</v>
          </cell>
          <cell r="AD1553">
            <v>0</v>
          </cell>
          <cell r="AE1553">
            <v>49174</v>
          </cell>
          <cell r="AF1553">
            <v>49174</v>
          </cell>
          <cell r="AG1553">
            <v>59</v>
          </cell>
          <cell r="AH1553">
            <v>49233</v>
          </cell>
          <cell r="AI1553">
            <v>0</v>
          </cell>
          <cell r="AJ1553">
            <v>266</v>
          </cell>
          <cell r="AK1553">
            <v>266</v>
          </cell>
          <cell r="AL1553">
            <v>39</v>
          </cell>
          <cell r="AM1553">
            <v>305</v>
          </cell>
        </row>
        <row r="1554">
          <cell r="I1554" t="str">
            <v>SMA</v>
          </cell>
          <cell r="J1554">
            <v>2730</v>
          </cell>
          <cell r="K1554">
            <v>14</v>
          </cell>
          <cell r="L1554">
            <v>2744</v>
          </cell>
          <cell r="M1554">
            <v>369</v>
          </cell>
          <cell r="N1554">
            <v>3113</v>
          </cell>
          <cell r="O1554">
            <v>217</v>
          </cell>
          <cell r="P1554">
            <v>108437</v>
          </cell>
          <cell r="Q1554">
            <v>108654</v>
          </cell>
          <cell r="R1554">
            <v>7385</v>
          </cell>
          <cell r="S1554">
            <v>116039</v>
          </cell>
          <cell r="T1554">
            <v>0</v>
          </cell>
          <cell r="U1554">
            <v>283</v>
          </cell>
          <cell r="V1554">
            <v>283</v>
          </cell>
          <cell r="W1554">
            <v>60</v>
          </cell>
          <cell r="X1554">
            <v>343</v>
          </cell>
          <cell r="Y1554">
            <v>2379</v>
          </cell>
          <cell r="Z1554">
            <v>50</v>
          </cell>
          <cell r="AA1554">
            <v>2429</v>
          </cell>
          <cell r="AB1554">
            <v>189</v>
          </cell>
          <cell r="AC1554">
            <v>2618</v>
          </cell>
          <cell r="AD1554">
            <v>24</v>
          </cell>
          <cell r="AE1554">
            <v>79845</v>
          </cell>
          <cell r="AF1554">
            <v>79869</v>
          </cell>
          <cell r="AG1554">
            <v>5189</v>
          </cell>
          <cell r="AH1554">
            <v>85058</v>
          </cell>
          <cell r="AI1554">
            <v>0</v>
          </cell>
          <cell r="AJ1554">
            <v>271</v>
          </cell>
          <cell r="AK1554">
            <v>271</v>
          </cell>
          <cell r="AL1554">
            <v>63</v>
          </cell>
          <cell r="AM1554">
            <v>334</v>
          </cell>
        </row>
        <row r="1555">
          <cell r="I1555" t="str">
            <v>CVU</v>
          </cell>
          <cell r="J1555">
            <v>828</v>
          </cell>
          <cell r="K1555">
            <v>2</v>
          </cell>
          <cell r="L1555">
            <v>830</v>
          </cell>
          <cell r="M1555">
            <v>26</v>
          </cell>
          <cell r="N1555">
            <v>856</v>
          </cell>
          <cell r="O1555">
            <v>0</v>
          </cell>
          <cell r="P1555">
            <v>10575</v>
          </cell>
          <cell r="Q1555">
            <v>10575</v>
          </cell>
          <cell r="R1555">
            <v>105</v>
          </cell>
          <cell r="S1555">
            <v>10680</v>
          </cell>
          <cell r="T1555">
            <v>0</v>
          </cell>
          <cell r="U1555">
            <v>55</v>
          </cell>
          <cell r="V1555">
            <v>55</v>
          </cell>
          <cell r="W1555">
            <v>13</v>
          </cell>
          <cell r="X1555">
            <v>68</v>
          </cell>
          <cell r="Y1555">
            <v>736</v>
          </cell>
          <cell r="Z1555">
            <v>2</v>
          </cell>
          <cell r="AA1555">
            <v>738</v>
          </cell>
          <cell r="AB1555">
            <v>26</v>
          </cell>
          <cell r="AC1555">
            <v>764</v>
          </cell>
          <cell r="AD1555">
            <v>0</v>
          </cell>
          <cell r="AE1555">
            <v>8993</v>
          </cell>
          <cell r="AF1555">
            <v>8993</v>
          </cell>
          <cell r="AG1555">
            <v>218</v>
          </cell>
          <cell r="AH1555">
            <v>9211</v>
          </cell>
          <cell r="AI1555">
            <v>0</v>
          </cell>
          <cell r="AJ1555">
            <v>70</v>
          </cell>
          <cell r="AK1555">
            <v>70</v>
          </cell>
          <cell r="AL1555">
            <v>14</v>
          </cell>
          <cell r="AM1555">
            <v>84</v>
          </cell>
        </row>
        <row r="1556">
          <cell r="I1556" t="str">
            <v>ARW</v>
          </cell>
          <cell r="J1556">
            <v>667</v>
          </cell>
          <cell r="K1556">
            <v>0</v>
          </cell>
          <cell r="L1556">
            <v>667</v>
          </cell>
          <cell r="M1556">
            <v>3320</v>
          </cell>
          <cell r="N1556">
            <v>3987</v>
          </cell>
          <cell r="O1556">
            <v>15961</v>
          </cell>
          <cell r="P1556">
            <v>674</v>
          </cell>
          <cell r="Q1556">
            <v>16635</v>
          </cell>
          <cell r="R1556">
            <v>167</v>
          </cell>
          <cell r="S1556">
            <v>16802</v>
          </cell>
          <cell r="T1556">
            <v>59</v>
          </cell>
          <cell r="U1556">
            <v>0</v>
          </cell>
          <cell r="V1556">
            <v>59</v>
          </cell>
          <cell r="W1556">
            <v>0</v>
          </cell>
          <cell r="X1556">
            <v>59</v>
          </cell>
          <cell r="Y1556">
            <v>320</v>
          </cell>
          <cell r="Z1556">
            <v>0</v>
          </cell>
          <cell r="AA1556">
            <v>320</v>
          </cell>
          <cell r="AB1556">
            <v>3392</v>
          </cell>
          <cell r="AC1556">
            <v>3712</v>
          </cell>
          <cell r="AD1556">
            <v>10971</v>
          </cell>
          <cell r="AE1556">
            <v>696</v>
          </cell>
          <cell r="AF1556">
            <v>11667</v>
          </cell>
          <cell r="AG1556">
            <v>0</v>
          </cell>
          <cell r="AH1556">
            <v>11667</v>
          </cell>
          <cell r="AI1556">
            <v>15</v>
          </cell>
          <cell r="AJ1556">
            <v>0</v>
          </cell>
          <cell r="AK1556">
            <v>15</v>
          </cell>
          <cell r="AL1556">
            <v>0</v>
          </cell>
          <cell r="AM1556">
            <v>15</v>
          </cell>
        </row>
        <row r="1557">
          <cell r="I1557" t="str">
            <v>BCM</v>
          </cell>
          <cell r="J1557">
            <v>4489</v>
          </cell>
          <cell r="K1557">
            <v>0</v>
          </cell>
          <cell r="L1557">
            <v>4489</v>
          </cell>
          <cell r="M1557">
            <v>581</v>
          </cell>
          <cell r="N1557">
            <v>5070</v>
          </cell>
          <cell r="O1557">
            <v>555446</v>
          </cell>
          <cell r="P1557">
            <v>500</v>
          </cell>
          <cell r="Q1557">
            <v>555946</v>
          </cell>
          <cell r="R1557">
            <v>0</v>
          </cell>
          <cell r="S1557">
            <v>555946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3960</v>
          </cell>
          <cell r="Z1557">
            <v>0</v>
          </cell>
          <cell r="AA1557">
            <v>3960</v>
          </cell>
          <cell r="AB1557">
            <v>417</v>
          </cell>
          <cell r="AC1557">
            <v>4377</v>
          </cell>
          <cell r="AD1557">
            <v>379247</v>
          </cell>
          <cell r="AE1557">
            <v>670</v>
          </cell>
          <cell r="AF1557">
            <v>379917</v>
          </cell>
          <cell r="AG1557">
            <v>0</v>
          </cell>
          <cell r="AH1557">
            <v>379917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</row>
        <row r="1558">
          <cell r="I1558" t="str">
            <v>BAY</v>
          </cell>
          <cell r="J1558">
            <v>1136</v>
          </cell>
          <cell r="K1558">
            <v>0</v>
          </cell>
          <cell r="L1558">
            <v>1136</v>
          </cell>
          <cell r="M1558">
            <v>326</v>
          </cell>
          <cell r="N1558">
            <v>1462</v>
          </cell>
          <cell r="O1558">
            <v>42352</v>
          </cell>
          <cell r="P1558">
            <v>32907</v>
          </cell>
          <cell r="Q1558">
            <v>75259</v>
          </cell>
          <cell r="R1558">
            <v>85</v>
          </cell>
          <cell r="S1558">
            <v>75344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700</v>
          </cell>
          <cell r="Z1558">
            <v>0</v>
          </cell>
          <cell r="AA1558">
            <v>700</v>
          </cell>
          <cell r="AB1558">
            <v>186</v>
          </cell>
          <cell r="AC1558">
            <v>886</v>
          </cell>
          <cell r="AD1558">
            <v>19971</v>
          </cell>
          <cell r="AE1558">
            <v>23699</v>
          </cell>
          <cell r="AF1558">
            <v>43670</v>
          </cell>
          <cell r="AG1558">
            <v>171</v>
          </cell>
          <cell r="AH1558">
            <v>43841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</row>
        <row r="1559">
          <cell r="I1559" t="str">
            <v>BBU</v>
          </cell>
          <cell r="J1559">
            <v>1354</v>
          </cell>
          <cell r="K1559">
            <v>0</v>
          </cell>
          <cell r="L1559">
            <v>1354</v>
          </cell>
          <cell r="M1559">
            <v>17256</v>
          </cell>
          <cell r="N1559">
            <v>18610</v>
          </cell>
          <cell r="O1559">
            <v>3326</v>
          </cell>
          <cell r="P1559">
            <v>473</v>
          </cell>
          <cell r="Q1559">
            <v>3799</v>
          </cell>
          <cell r="R1559">
            <v>0</v>
          </cell>
          <cell r="S1559">
            <v>3799</v>
          </cell>
          <cell r="T1559"/>
          <cell r="U1559"/>
          <cell r="V1559"/>
          <cell r="W1559"/>
          <cell r="X1559"/>
          <cell r="Y1559">
            <v>1795</v>
          </cell>
          <cell r="Z1559">
            <v>0</v>
          </cell>
          <cell r="AA1559">
            <v>1795</v>
          </cell>
          <cell r="AB1559">
            <v>18392</v>
          </cell>
          <cell r="AC1559">
            <v>20187</v>
          </cell>
          <cell r="AD1559">
            <v>4402</v>
          </cell>
          <cell r="AE1559">
            <v>397</v>
          </cell>
          <cell r="AF1559">
            <v>4799</v>
          </cell>
          <cell r="AG1559">
            <v>6</v>
          </cell>
          <cell r="AH1559">
            <v>4805</v>
          </cell>
          <cell r="AI1559"/>
          <cell r="AJ1559"/>
          <cell r="AK1559"/>
          <cell r="AL1559"/>
          <cell r="AM1559"/>
        </row>
        <row r="1560">
          <cell r="I1560" t="str">
            <v>OTP</v>
          </cell>
          <cell r="J1560">
            <v>92925</v>
          </cell>
          <cell r="K1560">
            <v>3351</v>
          </cell>
          <cell r="L1560">
            <v>96276</v>
          </cell>
          <cell r="M1560">
            <v>5859</v>
          </cell>
          <cell r="N1560">
            <v>102135</v>
          </cell>
          <cell r="O1560">
            <v>11607774</v>
          </cell>
          <cell r="P1560">
            <v>981753</v>
          </cell>
          <cell r="Q1560">
            <v>12589527</v>
          </cell>
          <cell r="R1560">
            <v>8568</v>
          </cell>
          <cell r="S1560">
            <v>12598095</v>
          </cell>
          <cell r="T1560">
            <v>33880</v>
          </cell>
          <cell r="U1560">
            <v>214</v>
          </cell>
          <cell r="V1560">
            <v>34094</v>
          </cell>
          <cell r="W1560">
            <v>1653</v>
          </cell>
          <cell r="X1560">
            <v>35747</v>
          </cell>
          <cell r="Y1560">
            <v>64732</v>
          </cell>
          <cell r="Z1560">
            <v>3115</v>
          </cell>
          <cell r="AA1560">
            <v>67847</v>
          </cell>
          <cell r="AB1560">
            <v>4343</v>
          </cell>
          <cell r="AC1560">
            <v>72190</v>
          </cell>
          <cell r="AD1560">
            <v>6224249</v>
          </cell>
          <cell r="AE1560">
            <v>666148</v>
          </cell>
          <cell r="AF1560">
            <v>6890397</v>
          </cell>
          <cell r="AG1560">
            <v>22846</v>
          </cell>
          <cell r="AH1560">
            <v>6913243</v>
          </cell>
          <cell r="AI1560">
            <v>27681</v>
          </cell>
          <cell r="AJ1560">
            <v>68</v>
          </cell>
          <cell r="AK1560">
            <v>27749</v>
          </cell>
          <cell r="AL1560">
            <v>1650</v>
          </cell>
          <cell r="AM1560">
            <v>29399</v>
          </cell>
        </row>
        <row r="1561">
          <cell r="I1561" t="str">
            <v>CLJ</v>
          </cell>
          <cell r="J1561">
            <v>20409</v>
          </cell>
          <cell r="K1561">
            <v>2805</v>
          </cell>
          <cell r="L1561">
            <v>23214</v>
          </cell>
          <cell r="M1561">
            <v>573</v>
          </cell>
          <cell r="N1561">
            <v>23787</v>
          </cell>
          <cell r="O1561">
            <v>2329310</v>
          </cell>
          <cell r="P1561">
            <v>315381</v>
          </cell>
          <cell r="Q1561">
            <v>2644691</v>
          </cell>
          <cell r="R1561">
            <v>3557</v>
          </cell>
          <cell r="S1561">
            <v>2648248</v>
          </cell>
          <cell r="T1561">
            <v>5925</v>
          </cell>
          <cell r="U1561">
            <v>1010</v>
          </cell>
          <cell r="V1561">
            <v>6935</v>
          </cell>
          <cell r="W1561">
            <v>0</v>
          </cell>
          <cell r="X1561">
            <v>6935</v>
          </cell>
          <cell r="Y1561">
            <v>14128</v>
          </cell>
          <cell r="Z1561">
            <v>2650</v>
          </cell>
          <cell r="AA1561">
            <v>16778</v>
          </cell>
          <cell r="AB1561">
            <v>762</v>
          </cell>
          <cell r="AC1561">
            <v>17540</v>
          </cell>
          <cell r="AD1561">
            <v>1240565</v>
          </cell>
          <cell r="AE1561">
            <v>218288</v>
          </cell>
          <cell r="AF1561">
            <v>1458853</v>
          </cell>
          <cell r="AG1561">
            <v>5922</v>
          </cell>
          <cell r="AH1561">
            <v>1464775</v>
          </cell>
          <cell r="AI1561">
            <v>4693</v>
          </cell>
          <cell r="AJ1561">
            <v>977</v>
          </cell>
          <cell r="AK1561">
            <v>5670</v>
          </cell>
          <cell r="AL1561">
            <v>0</v>
          </cell>
          <cell r="AM1561">
            <v>5670</v>
          </cell>
        </row>
        <row r="1562">
          <cell r="I1562" t="str">
            <v>CND</v>
          </cell>
          <cell r="J1562">
            <v>3364</v>
          </cell>
          <cell r="K1562">
            <v>6</v>
          </cell>
          <cell r="L1562">
            <v>3370</v>
          </cell>
          <cell r="M1562">
            <v>6501</v>
          </cell>
          <cell r="N1562">
            <v>9871</v>
          </cell>
          <cell r="O1562">
            <v>58881</v>
          </cell>
          <cell r="P1562">
            <v>7581</v>
          </cell>
          <cell r="Q1562">
            <v>66462</v>
          </cell>
          <cell r="R1562">
            <v>14</v>
          </cell>
          <cell r="S1562">
            <v>66476</v>
          </cell>
          <cell r="T1562">
            <v>262</v>
          </cell>
          <cell r="U1562">
            <v>0</v>
          </cell>
          <cell r="V1562">
            <v>262</v>
          </cell>
          <cell r="W1562">
            <v>0</v>
          </cell>
          <cell r="X1562">
            <v>262</v>
          </cell>
          <cell r="Y1562">
            <v>2371</v>
          </cell>
          <cell r="Z1562">
            <v>22</v>
          </cell>
          <cell r="AA1562">
            <v>2393</v>
          </cell>
          <cell r="AB1562">
            <v>6701</v>
          </cell>
          <cell r="AC1562">
            <v>9094</v>
          </cell>
          <cell r="AD1562">
            <v>39409</v>
          </cell>
          <cell r="AE1562">
            <v>7687</v>
          </cell>
          <cell r="AF1562">
            <v>47096</v>
          </cell>
          <cell r="AG1562">
            <v>0</v>
          </cell>
          <cell r="AH1562">
            <v>47096</v>
          </cell>
          <cell r="AI1562">
            <v>662</v>
          </cell>
          <cell r="AJ1562">
            <v>0</v>
          </cell>
          <cell r="AK1562">
            <v>662</v>
          </cell>
          <cell r="AL1562">
            <v>0</v>
          </cell>
          <cell r="AM1562">
            <v>662</v>
          </cell>
        </row>
        <row r="1563">
          <cell r="I1563" t="str">
            <v>CRA</v>
          </cell>
          <cell r="J1563">
            <v>3164</v>
          </cell>
          <cell r="K1563">
            <v>91</v>
          </cell>
          <cell r="L1563">
            <v>3255</v>
          </cell>
          <cell r="M1563">
            <v>3192</v>
          </cell>
          <cell r="N1563">
            <v>6447</v>
          </cell>
          <cell r="O1563">
            <v>474874</v>
          </cell>
          <cell r="P1563">
            <v>881</v>
          </cell>
          <cell r="Q1563">
            <v>475755</v>
          </cell>
          <cell r="R1563">
            <v>279</v>
          </cell>
          <cell r="S1563">
            <v>476034</v>
          </cell>
          <cell r="T1563">
            <v>44</v>
          </cell>
          <cell r="U1563">
            <v>0</v>
          </cell>
          <cell r="V1563">
            <v>45</v>
          </cell>
          <cell r="W1563">
            <v>0</v>
          </cell>
          <cell r="X1563">
            <v>45</v>
          </cell>
          <cell r="Y1563">
            <v>1611</v>
          </cell>
          <cell r="Z1563">
            <v>36</v>
          </cell>
          <cell r="AA1563">
            <v>1647</v>
          </cell>
          <cell r="AB1563">
            <v>3613</v>
          </cell>
          <cell r="AC1563">
            <v>5260</v>
          </cell>
          <cell r="AD1563">
            <v>189596</v>
          </cell>
          <cell r="AE1563">
            <v>1367</v>
          </cell>
          <cell r="AF1563">
            <v>190963</v>
          </cell>
          <cell r="AG1563">
            <v>0</v>
          </cell>
          <cell r="AH1563">
            <v>190963</v>
          </cell>
          <cell r="AI1563">
            <v>16</v>
          </cell>
          <cell r="AJ1563">
            <v>0</v>
          </cell>
          <cell r="AK1563">
            <v>16</v>
          </cell>
          <cell r="AL1563">
            <v>0</v>
          </cell>
          <cell r="AM1563">
            <v>16</v>
          </cell>
        </row>
        <row r="1564">
          <cell r="I1564" t="str">
            <v>IAS</v>
          </cell>
          <cell r="J1564">
            <v>11718</v>
          </cell>
          <cell r="K1564">
            <v>0</v>
          </cell>
          <cell r="L1564">
            <v>11718</v>
          </cell>
          <cell r="M1564">
            <v>932</v>
          </cell>
          <cell r="N1564">
            <v>12650</v>
          </cell>
          <cell r="O1564">
            <v>1350377</v>
          </cell>
          <cell r="P1564">
            <v>186180</v>
          </cell>
          <cell r="Q1564">
            <v>1536557</v>
          </cell>
          <cell r="R1564">
            <v>0</v>
          </cell>
          <cell r="S1564">
            <v>1536557</v>
          </cell>
          <cell r="T1564">
            <v>15</v>
          </cell>
          <cell r="U1564">
            <v>1</v>
          </cell>
          <cell r="V1564">
            <v>16</v>
          </cell>
          <cell r="W1564">
            <v>0</v>
          </cell>
          <cell r="X1564">
            <v>16</v>
          </cell>
          <cell r="Y1564">
            <v>6712</v>
          </cell>
          <cell r="Z1564">
            <v>0</v>
          </cell>
          <cell r="AA1564">
            <v>6712</v>
          </cell>
          <cell r="AB1564">
            <v>750</v>
          </cell>
          <cell r="AC1564">
            <v>7462</v>
          </cell>
          <cell r="AD1564">
            <v>517338</v>
          </cell>
          <cell r="AE1564">
            <v>121222</v>
          </cell>
          <cell r="AF1564">
            <v>638560</v>
          </cell>
          <cell r="AG1564">
            <v>0</v>
          </cell>
          <cell r="AH1564">
            <v>638560</v>
          </cell>
          <cell r="AI1564">
            <v>3</v>
          </cell>
          <cell r="AJ1564">
            <v>1</v>
          </cell>
          <cell r="AK1564">
            <v>4</v>
          </cell>
          <cell r="AL1564">
            <v>0</v>
          </cell>
          <cell r="AM1564">
            <v>4</v>
          </cell>
        </row>
        <row r="1565">
          <cell r="I1565" t="str">
            <v>OMR</v>
          </cell>
          <cell r="J1565">
            <v>2456</v>
          </cell>
          <cell r="K1565">
            <v>0</v>
          </cell>
          <cell r="L1565">
            <v>2456</v>
          </cell>
          <cell r="M1565">
            <v>530</v>
          </cell>
          <cell r="N1565">
            <v>2986</v>
          </cell>
          <cell r="O1565">
            <v>127469</v>
          </cell>
          <cell r="P1565">
            <v>81072</v>
          </cell>
          <cell r="Q1565">
            <v>208541</v>
          </cell>
          <cell r="R1565">
            <v>602</v>
          </cell>
          <cell r="S1565">
            <v>209143</v>
          </cell>
          <cell r="T1565">
            <v>0</v>
          </cell>
          <cell r="U1565"/>
          <cell r="V1565">
            <v>0</v>
          </cell>
          <cell r="W1565"/>
          <cell r="X1565">
            <v>0</v>
          </cell>
          <cell r="Y1565">
            <v>2098</v>
          </cell>
          <cell r="Z1565">
            <v>0</v>
          </cell>
          <cell r="AA1565">
            <v>2098</v>
          </cell>
          <cell r="AB1565">
            <v>668</v>
          </cell>
          <cell r="AC1565">
            <v>2766</v>
          </cell>
          <cell r="AD1565">
            <v>65940</v>
          </cell>
          <cell r="AE1565">
            <v>68492</v>
          </cell>
          <cell r="AF1565">
            <v>134432</v>
          </cell>
          <cell r="AG1565">
            <v>2547</v>
          </cell>
          <cell r="AH1565">
            <v>136979</v>
          </cell>
          <cell r="AI1565">
            <v>0</v>
          </cell>
          <cell r="AJ1565"/>
          <cell r="AK1565">
            <v>0</v>
          </cell>
          <cell r="AL1565"/>
          <cell r="AM1565">
            <v>0</v>
          </cell>
        </row>
        <row r="1566">
          <cell r="I1566" t="str">
            <v>SUJ</v>
          </cell>
          <cell r="J1566">
            <v>840</v>
          </cell>
          <cell r="K1566">
            <v>0</v>
          </cell>
          <cell r="L1566">
            <v>840</v>
          </cell>
          <cell r="M1566">
            <v>664</v>
          </cell>
          <cell r="N1566">
            <v>1504</v>
          </cell>
          <cell r="O1566">
            <v>38433</v>
          </cell>
          <cell r="P1566">
            <v>21974</v>
          </cell>
          <cell r="Q1566">
            <v>60407</v>
          </cell>
          <cell r="R1566">
            <v>1085</v>
          </cell>
          <cell r="S1566">
            <v>61492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764</v>
          </cell>
          <cell r="Z1566">
            <v>0</v>
          </cell>
          <cell r="AA1566">
            <v>764</v>
          </cell>
          <cell r="AB1566">
            <v>476</v>
          </cell>
          <cell r="AC1566">
            <v>1240</v>
          </cell>
          <cell r="AD1566">
            <v>36225</v>
          </cell>
          <cell r="AE1566">
            <v>10939</v>
          </cell>
          <cell r="AF1566">
            <v>47164</v>
          </cell>
          <cell r="AG1566">
            <v>3590</v>
          </cell>
          <cell r="AH1566">
            <v>50754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</row>
        <row r="1567">
          <cell r="I1567" t="str">
            <v>SBZ</v>
          </cell>
          <cell r="J1567">
            <v>5469</v>
          </cell>
          <cell r="K1567">
            <v>99</v>
          </cell>
          <cell r="L1567">
            <v>5568</v>
          </cell>
          <cell r="M1567">
            <v>1529</v>
          </cell>
          <cell r="N1567">
            <v>7097</v>
          </cell>
          <cell r="O1567">
            <v>619438</v>
          </cell>
          <cell r="P1567">
            <v>372</v>
          </cell>
          <cell r="Q1567">
            <v>619810</v>
          </cell>
          <cell r="R1567">
            <v>1484</v>
          </cell>
          <cell r="S1567">
            <v>621294</v>
          </cell>
          <cell r="T1567">
            <v>16</v>
          </cell>
          <cell r="U1567">
            <v>0</v>
          </cell>
          <cell r="V1567">
            <v>16</v>
          </cell>
          <cell r="W1567">
            <v>0</v>
          </cell>
          <cell r="X1567">
            <v>16</v>
          </cell>
          <cell r="Y1567">
            <v>3327</v>
          </cell>
          <cell r="Z1567">
            <v>105</v>
          </cell>
          <cell r="AA1567">
            <v>3432</v>
          </cell>
          <cell r="AB1567">
            <v>1362</v>
          </cell>
          <cell r="AC1567">
            <v>4794</v>
          </cell>
          <cell r="AD1567">
            <v>277274</v>
          </cell>
          <cell r="AE1567">
            <v>355</v>
          </cell>
          <cell r="AF1567">
            <v>277629</v>
          </cell>
          <cell r="AG1567">
            <v>1634</v>
          </cell>
          <cell r="AH1567">
            <v>279263</v>
          </cell>
          <cell r="AI1567">
            <v>10</v>
          </cell>
          <cell r="AJ1567">
            <v>0</v>
          </cell>
          <cell r="AK1567">
            <v>10</v>
          </cell>
          <cell r="AL1567">
            <v>0</v>
          </cell>
          <cell r="AM1567">
            <v>10</v>
          </cell>
        </row>
        <row r="1568">
          <cell r="I1568" t="str">
            <v>SCV</v>
          </cell>
          <cell r="J1568">
            <v>5886</v>
          </cell>
          <cell r="K1568">
            <v>0</v>
          </cell>
          <cell r="L1568">
            <v>5886</v>
          </cell>
          <cell r="M1568">
            <v>1869</v>
          </cell>
          <cell r="N1568">
            <v>7755</v>
          </cell>
          <cell r="O1568">
            <v>704146</v>
          </cell>
          <cell r="P1568">
            <v>58965</v>
          </cell>
          <cell r="Q1568">
            <v>763111</v>
          </cell>
          <cell r="R1568">
            <v>98</v>
          </cell>
          <cell r="S1568">
            <v>763209</v>
          </cell>
          <cell r="T1568">
            <v>73</v>
          </cell>
          <cell r="U1568">
            <v>0</v>
          </cell>
          <cell r="V1568">
            <v>73</v>
          </cell>
          <cell r="W1568">
            <v>0</v>
          </cell>
          <cell r="X1568">
            <v>73</v>
          </cell>
          <cell r="Y1568">
            <v>3390</v>
          </cell>
          <cell r="Z1568">
            <v>0</v>
          </cell>
          <cell r="AA1568">
            <v>3390</v>
          </cell>
          <cell r="AB1568">
            <v>932</v>
          </cell>
          <cell r="AC1568">
            <v>4322</v>
          </cell>
          <cell r="AD1568">
            <v>308253</v>
          </cell>
          <cell r="AE1568">
            <v>34596</v>
          </cell>
          <cell r="AF1568">
            <v>342849</v>
          </cell>
          <cell r="AG1568">
            <v>487</v>
          </cell>
          <cell r="AH1568">
            <v>343336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</row>
        <row r="1569">
          <cell r="I1569" t="str">
            <v>TGM</v>
          </cell>
          <cell r="J1569">
            <v>1809</v>
          </cell>
          <cell r="K1569">
            <v>0</v>
          </cell>
          <cell r="L1569">
            <v>1809</v>
          </cell>
          <cell r="M1569">
            <v>68</v>
          </cell>
          <cell r="N1569">
            <v>1877</v>
          </cell>
          <cell r="O1569">
            <v>172916</v>
          </cell>
          <cell r="P1569">
            <v>372</v>
          </cell>
          <cell r="Q1569">
            <v>173288</v>
          </cell>
          <cell r="R1569">
            <v>0</v>
          </cell>
          <cell r="S1569">
            <v>173288</v>
          </cell>
          <cell r="T1569"/>
          <cell r="U1569"/>
          <cell r="V1569"/>
          <cell r="W1569"/>
          <cell r="X1569"/>
          <cell r="Y1569">
            <v>1362</v>
          </cell>
          <cell r="Z1569">
            <v>0</v>
          </cell>
          <cell r="AA1569">
            <v>1362</v>
          </cell>
          <cell r="AB1569">
            <v>81</v>
          </cell>
          <cell r="AC1569">
            <v>1443</v>
          </cell>
          <cell r="AD1569">
            <v>88004</v>
          </cell>
          <cell r="AE1569">
            <v>359</v>
          </cell>
          <cell r="AF1569">
            <v>88363</v>
          </cell>
          <cell r="AG1569">
            <v>0</v>
          </cell>
          <cell r="AH1569">
            <v>88363</v>
          </cell>
          <cell r="AI1569"/>
          <cell r="AJ1569"/>
          <cell r="AK1569"/>
          <cell r="AL1569"/>
          <cell r="AM1569"/>
        </row>
        <row r="1570">
          <cell r="I1570" t="str">
            <v>TSR</v>
          </cell>
          <cell r="J1570">
            <v>10183</v>
          </cell>
          <cell r="K1570">
            <v>2112</v>
          </cell>
          <cell r="L1570">
            <v>12295</v>
          </cell>
          <cell r="M1570">
            <v>2911</v>
          </cell>
          <cell r="N1570">
            <v>15206</v>
          </cell>
          <cell r="O1570">
            <v>903085</v>
          </cell>
          <cell r="P1570">
            <v>290838</v>
          </cell>
          <cell r="Q1570">
            <v>1193923</v>
          </cell>
          <cell r="R1570">
            <v>3692</v>
          </cell>
          <cell r="S1570">
            <v>1197615</v>
          </cell>
          <cell r="T1570">
            <v>6607</v>
          </cell>
          <cell r="U1570">
            <v>1210</v>
          </cell>
          <cell r="V1570">
            <v>7817</v>
          </cell>
          <cell r="W1570">
            <v>0</v>
          </cell>
          <cell r="X1570">
            <v>7817</v>
          </cell>
          <cell r="Y1570">
            <v>6002</v>
          </cell>
          <cell r="Z1570">
            <v>2782</v>
          </cell>
          <cell r="AA1570">
            <v>8784</v>
          </cell>
          <cell r="AB1570">
            <v>3004</v>
          </cell>
          <cell r="AC1570">
            <v>11788</v>
          </cell>
          <cell r="AD1570">
            <v>443241</v>
          </cell>
          <cell r="AE1570">
            <v>186112</v>
          </cell>
          <cell r="AF1570">
            <v>629353</v>
          </cell>
          <cell r="AG1570">
            <v>2490</v>
          </cell>
          <cell r="AH1570">
            <v>631843</v>
          </cell>
          <cell r="AI1570">
            <v>5096</v>
          </cell>
          <cell r="AJ1570">
            <v>958</v>
          </cell>
          <cell r="AK1570">
            <v>6054</v>
          </cell>
          <cell r="AL1570">
            <v>0</v>
          </cell>
          <cell r="AM1570">
            <v>6054</v>
          </cell>
        </row>
        <row r="1571">
          <cell r="I1571" t="str">
            <v>TCE</v>
          </cell>
          <cell r="J1571">
            <v>75</v>
          </cell>
          <cell r="K1571">
            <v>40</v>
          </cell>
          <cell r="L1571">
            <v>115</v>
          </cell>
          <cell r="M1571">
            <v>149</v>
          </cell>
          <cell r="N1571">
            <v>264</v>
          </cell>
          <cell r="O1571">
            <v>44</v>
          </cell>
          <cell r="P1571">
            <v>269</v>
          </cell>
          <cell r="Q1571">
            <v>313</v>
          </cell>
          <cell r="R1571">
            <v>0</v>
          </cell>
          <cell r="S1571">
            <v>313</v>
          </cell>
          <cell r="T1571"/>
          <cell r="U1571"/>
          <cell r="V1571"/>
          <cell r="W1571"/>
          <cell r="X1571"/>
          <cell r="Y1571">
            <v>52</v>
          </cell>
          <cell r="Z1571">
            <v>0</v>
          </cell>
          <cell r="AA1571">
            <v>52</v>
          </cell>
          <cell r="AB1571">
            <v>179</v>
          </cell>
          <cell r="AC1571">
            <v>231</v>
          </cell>
          <cell r="AD1571">
            <v>23</v>
          </cell>
          <cell r="AE1571">
            <v>50</v>
          </cell>
          <cell r="AF1571">
            <v>73</v>
          </cell>
          <cell r="AG1571">
            <v>0</v>
          </cell>
          <cell r="AH1571">
            <v>73</v>
          </cell>
          <cell r="AI1571"/>
          <cell r="AJ1571"/>
          <cell r="AK1571"/>
          <cell r="AL1571"/>
          <cell r="AM1571"/>
        </row>
        <row r="1572">
          <cell r="I1572" t="str">
            <v>AAQ</v>
          </cell>
          <cell r="J1572">
            <v>961</v>
          </cell>
          <cell r="K1572">
            <v>0</v>
          </cell>
          <cell r="L1572">
            <v>961</v>
          </cell>
          <cell r="M1572">
            <v>2079</v>
          </cell>
          <cell r="N1572">
            <v>3040</v>
          </cell>
          <cell r="O1572">
            <v>75</v>
          </cell>
          <cell r="P1572">
            <v>115149</v>
          </cell>
          <cell r="Q1572">
            <v>115224</v>
          </cell>
          <cell r="R1572">
            <v>1303</v>
          </cell>
          <cell r="S1572">
            <v>116527</v>
          </cell>
          <cell r="T1572">
            <v>0</v>
          </cell>
          <cell r="U1572">
            <v>74</v>
          </cell>
          <cell r="V1572">
            <v>74</v>
          </cell>
          <cell r="W1572">
            <v>0</v>
          </cell>
          <cell r="X1572">
            <v>74</v>
          </cell>
          <cell r="Y1572">
            <v>21197</v>
          </cell>
          <cell r="Z1572">
            <v>47</v>
          </cell>
          <cell r="AA1572">
            <v>21244</v>
          </cell>
          <cell r="AB1572">
            <v>2513</v>
          </cell>
          <cell r="AC1572">
            <v>23757</v>
          </cell>
          <cell r="AD1572">
            <v>819</v>
          </cell>
          <cell r="AE1572">
            <v>2930238</v>
          </cell>
          <cell r="AF1572">
            <v>2931057</v>
          </cell>
          <cell r="AG1572">
            <v>1299</v>
          </cell>
          <cell r="AH1572">
            <v>2932356</v>
          </cell>
          <cell r="AI1572">
            <v>1053</v>
          </cell>
          <cell r="AJ1572">
            <v>853</v>
          </cell>
          <cell r="AK1572">
            <v>1907</v>
          </cell>
          <cell r="AL1572">
            <v>0</v>
          </cell>
          <cell r="AM1572">
            <v>1907</v>
          </cell>
        </row>
        <row r="1573">
          <cell r="I1573" t="str">
            <v>ASF</v>
          </cell>
          <cell r="J1573"/>
          <cell r="K1573"/>
          <cell r="L1573"/>
          <cell r="M1573"/>
          <cell r="N1573"/>
          <cell r="O1573"/>
          <cell r="P1573"/>
          <cell r="Q1573">
            <v>835128</v>
          </cell>
          <cell r="R1573">
            <v>0</v>
          </cell>
          <cell r="S1573">
            <v>835128</v>
          </cell>
          <cell r="T1573"/>
          <cell r="U1573"/>
          <cell r="V1573"/>
          <cell r="W1573"/>
          <cell r="X1573">
            <v>675</v>
          </cell>
          <cell r="Y1573"/>
          <cell r="Z1573"/>
          <cell r="AA1573"/>
          <cell r="AB1573"/>
          <cell r="AC1573"/>
          <cell r="AD1573"/>
          <cell r="AE1573"/>
          <cell r="AF1573">
            <v>864522</v>
          </cell>
          <cell r="AG1573">
            <v>0</v>
          </cell>
          <cell r="AH1573">
            <v>864522</v>
          </cell>
          <cell r="AI1573"/>
          <cell r="AJ1573"/>
          <cell r="AK1573"/>
          <cell r="AL1573"/>
          <cell r="AM1573">
            <v>877</v>
          </cell>
        </row>
        <row r="1574">
          <cell r="I1574" t="str">
            <v>BAX</v>
          </cell>
          <cell r="J1574"/>
          <cell r="K1574"/>
          <cell r="L1574"/>
          <cell r="M1574"/>
          <cell r="N1574">
            <v>3229</v>
          </cell>
          <cell r="O1574"/>
          <cell r="P1574"/>
          <cell r="Q1574">
            <v>626700</v>
          </cell>
          <cell r="R1574">
            <v>0</v>
          </cell>
          <cell r="S1574">
            <v>626700</v>
          </cell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>
            <v>3038</v>
          </cell>
          <cell r="AD1574"/>
          <cell r="AE1574"/>
          <cell r="AF1574">
            <v>514693</v>
          </cell>
          <cell r="AG1574">
            <v>0</v>
          </cell>
          <cell r="AH1574">
            <v>514693</v>
          </cell>
          <cell r="AI1574"/>
          <cell r="AJ1574"/>
          <cell r="AK1574"/>
          <cell r="AL1574"/>
          <cell r="AM1574">
            <v>2825</v>
          </cell>
        </row>
        <row r="1575">
          <cell r="I1575" t="str">
            <v>EGO</v>
          </cell>
          <cell r="J1575"/>
          <cell r="K1575"/>
          <cell r="L1575"/>
          <cell r="M1575"/>
          <cell r="N1575"/>
          <cell r="O1575"/>
          <cell r="P1575"/>
          <cell r="Q1575">
            <v>55411</v>
          </cell>
          <cell r="R1575">
            <v>0</v>
          </cell>
          <cell r="S1575">
            <v>55411</v>
          </cell>
          <cell r="T1575"/>
          <cell r="U1575"/>
          <cell r="V1575"/>
          <cell r="W1575"/>
          <cell r="X1575">
            <v>16</v>
          </cell>
          <cell r="Y1575"/>
          <cell r="Z1575"/>
          <cell r="AA1575"/>
          <cell r="AB1575"/>
          <cell r="AC1575"/>
          <cell r="AD1575"/>
          <cell r="AE1575"/>
          <cell r="AF1575">
            <v>582534</v>
          </cell>
          <cell r="AG1575">
            <v>0</v>
          </cell>
          <cell r="AH1575">
            <v>582534</v>
          </cell>
          <cell r="AI1575"/>
          <cell r="AJ1575"/>
          <cell r="AK1575"/>
          <cell r="AL1575"/>
          <cell r="AM1575">
            <v>102</v>
          </cell>
        </row>
        <row r="1576">
          <cell r="I1576" t="str">
            <v>BQS</v>
          </cell>
          <cell r="J1576"/>
          <cell r="K1576"/>
          <cell r="L1576"/>
          <cell r="M1576"/>
          <cell r="N1576"/>
          <cell r="O1576">
            <v>0</v>
          </cell>
          <cell r="P1576">
            <v>843000</v>
          </cell>
          <cell r="Q1576">
            <v>843000</v>
          </cell>
          <cell r="R1576"/>
          <cell r="S1576">
            <v>843000</v>
          </cell>
          <cell r="T1576"/>
          <cell r="U1576"/>
          <cell r="V1576"/>
          <cell r="W1576"/>
          <cell r="X1576"/>
          <cell r="Y1576">
            <v>9332</v>
          </cell>
          <cell r="Z1576"/>
          <cell r="AA1576">
            <v>9332</v>
          </cell>
          <cell r="AB1576"/>
          <cell r="AC1576">
            <v>9332</v>
          </cell>
          <cell r="AD1576">
            <v>24</v>
          </cell>
          <cell r="AE1576">
            <v>710932</v>
          </cell>
          <cell r="AF1576">
            <v>710956</v>
          </cell>
          <cell r="AG1576">
            <v>22512</v>
          </cell>
          <cell r="AH1576">
            <v>733468</v>
          </cell>
          <cell r="AI1576">
            <v>0</v>
          </cell>
          <cell r="AJ1576">
            <v>2565</v>
          </cell>
          <cell r="AK1576">
            <v>2565</v>
          </cell>
          <cell r="AL1576">
            <v>537</v>
          </cell>
          <cell r="AM1576">
            <v>3102</v>
          </cell>
        </row>
        <row r="1577">
          <cell r="I1577" t="str">
            <v>CSY</v>
          </cell>
          <cell r="J1577"/>
          <cell r="K1577"/>
          <cell r="L1577"/>
          <cell r="M1577"/>
          <cell r="N1577"/>
          <cell r="O1577"/>
          <cell r="P1577"/>
          <cell r="Q1577">
            <v>450860</v>
          </cell>
          <cell r="R1577">
            <v>0</v>
          </cell>
          <cell r="S1577">
            <v>450860</v>
          </cell>
          <cell r="T1577"/>
          <cell r="U1577">
            <v>40</v>
          </cell>
          <cell r="V1577">
            <v>40</v>
          </cell>
          <cell r="W1577"/>
          <cell r="X1577">
            <v>40</v>
          </cell>
          <cell r="Y1577"/>
          <cell r="Z1577"/>
          <cell r="AA1577"/>
          <cell r="AB1577"/>
          <cell r="AC1577"/>
          <cell r="AD1577"/>
          <cell r="AE1577"/>
          <cell r="AF1577">
            <v>460261</v>
          </cell>
          <cell r="AG1577">
            <v>0</v>
          </cell>
          <cell r="AH1577">
            <v>460261</v>
          </cell>
          <cell r="AI1577"/>
          <cell r="AJ1577">
            <v>42</v>
          </cell>
          <cell r="AK1577">
            <v>42</v>
          </cell>
          <cell r="AL1577"/>
          <cell r="AM1577">
            <v>42</v>
          </cell>
        </row>
        <row r="1578">
          <cell r="I1578" t="str">
            <v>CEK</v>
          </cell>
          <cell r="J1578">
            <v>7526</v>
          </cell>
          <cell r="K1578">
            <v>1</v>
          </cell>
          <cell r="L1578">
            <v>7527</v>
          </cell>
          <cell r="M1578">
            <v>667</v>
          </cell>
          <cell r="N1578">
            <v>8194</v>
          </cell>
          <cell r="O1578">
            <v>177523</v>
          </cell>
          <cell r="P1578">
            <v>1742263</v>
          </cell>
          <cell r="Q1578">
            <v>1919786</v>
          </cell>
          <cell r="R1578">
            <v>2867</v>
          </cell>
          <cell r="S1578">
            <v>1922653</v>
          </cell>
          <cell r="T1578">
            <v>32</v>
          </cell>
          <cell r="U1578">
            <v>2482</v>
          </cell>
          <cell r="V1578">
            <v>2514</v>
          </cell>
          <cell r="W1578">
            <v>620</v>
          </cell>
          <cell r="X1578">
            <v>3134</v>
          </cell>
          <cell r="Y1578">
            <v>7571</v>
          </cell>
          <cell r="Z1578">
            <v>1</v>
          </cell>
          <cell r="AA1578">
            <v>7572</v>
          </cell>
          <cell r="AB1578">
            <v>655</v>
          </cell>
          <cell r="AC1578">
            <v>8227</v>
          </cell>
          <cell r="AD1578">
            <v>143249</v>
          </cell>
          <cell r="AE1578">
            <v>1670620</v>
          </cell>
          <cell r="AF1578">
            <v>1813869</v>
          </cell>
          <cell r="AG1578">
            <v>14082</v>
          </cell>
          <cell r="AH1578">
            <v>1827951</v>
          </cell>
          <cell r="AI1578">
            <v>4</v>
          </cell>
          <cell r="AJ1578">
            <v>3105</v>
          </cell>
          <cell r="AK1578">
            <v>3109</v>
          </cell>
          <cell r="AL1578">
            <v>701</v>
          </cell>
          <cell r="AM1578">
            <v>3809</v>
          </cell>
        </row>
        <row r="1579">
          <cell r="I1579" t="str">
            <v>HTA</v>
          </cell>
          <cell r="J1579"/>
          <cell r="K1579"/>
          <cell r="L1579"/>
          <cell r="M1579"/>
          <cell r="N1579">
            <v>4261</v>
          </cell>
          <cell r="O1579"/>
          <cell r="P1579"/>
          <cell r="Q1579">
            <v>580492</v>
          </cell>
          <cell r="R1579">
            <v>0</v>
          </cell>
          <cell r="S1579">
            <v>580492</v>
          </cell>
          <cell r="T1579"/>
          <cell r="U1579"/>
          <cell r="V1579"/>
          <cell r="W1579"/>
          <cell r="X1579">
            <v>2000</v>
          </cell>
          <cell r="Y1579"/>
          <cell r="Z1579"/>
          <cell r="AA1579"/>
          <cell r="AB1579"/>
          <cell r="AC1579"/>
          <cell r="AD1579"/>
          <cell r="AE1579"/>
          <cell r="AF1579">
            <v>514623</v>
          </cell>
          <cell r="AG1579">
            <v>0</v>
          </cell>
          <cell r="AH1579">
            <v>514623</v>
          </cell>
          <cell r="AI1579"/>
          <cell r="AJ1579"/>
          <cell r="AK1579"/>
          <cell r="AL1579"/>
          <cell r="AM1579">
            <v>1958</v>
          </cell>
        </row>
        <row r="1580">
          <cell r="I1580" t="str">
            <v>SVX</v>
          </cell>
          <cell r="J1580"/>
          <cell r="K1580"/>
          <cell r="L1580"/>
          <cell r="M1580"/>
          <cell r="N1580">
            <v>45800</v>
          </cell>
          <cell r="O1580">
            <v>1140000</v>
          </cell>
          <cell r="P1580">
            <v>4700000</v>
          </cell>
          <cell r="Q1580">
            <v>5840000</v>
          </cell>
          <cell r="R1580"/>
          <cell r="S1580">
            <v>5840000</v>
          </cell>
          <cell r="T1580">
            <v>2200</v>
          </cell>
          <cell r="U1580">
            <v>8200</v>
          </cell>
          <cell r="V1580">
            <v>10400</v>
          </cell>
          <cell r="W1580"/>
          <cell r="X1580">
            <v>10400</v>
          </cell>
          <cell r="Y1580">
            <v>48003</v>
          </cell>
          <cell r="Z1580">
            <v>1134</v>
          </cell>
          <cell r="AA1580">
            <v>49137</v>
          </cell>
          <cell r="AB1580">
            <v>6036</v>
          </cell>
          <cell r="AC1580">
            <v>55173</v>
          </cell>
          <cell r="AD1580">
            <v>1126075</v>
          </cell>
          <cell r="AE1580">
            <v>4846522</v>
          </cell>
          <cell r="AF1580">
            <v>5972597</v>
          </cell>
          <cell r="AG1580">
            <v>87633</v>
          </cell>
          <cell r="AH1580">
            <v>6060230</v>
          </cell>
          <cell r="AI1580">
            <v>3220</v>
          </cell>
          <cell r="AJ1580">
            <v>10664</v>
          </cell>
          <cell r="AK1580">
            <v>13884</v>
          </cell>
          <cell r="AL1580">
            <v>1676</v>
          </cell>
          <cell r="AM1580">
            <v>15560</v>
          </cell>
        </row>
        <row r="1581">
          <cell r="I1581" t="str">
            <v>GDZ</v>
          </cell>
          <cell r="J1581">
            <v>376</v>
          </cell>
          <cell r="K1581"/>
          <cell r="L1581">
            <v>376</v>
          </cell>
          <cell r="M1581">
            <v>0</v>
          </cell>
          <cell r="N1581">
            <v>376</v>
          </cell>
          <cell r="O1581">
            <v>0</v>
          </cell>
          <cell r="P1581">
            <v>41735</v>
          </cell>
          <cell r="Q1581">
            <v>41735</v>
          </cell>
          <cell r="R1581">
            <v>0</v>
          </cell>
          <cell r="S1581">
            <v>41735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8385</v>
          </cell>
          <cell r="Z1581"/>
          <cell r="AA1581">
            <v>8385</v>
          </cell>
          <cell r="AB1581">
            <v>0</v>
          </cell>
          <cell r="AC1581">
            <v>8385</v>
          </cell>
          <cell r="AD1581">
            <v>0</v>
          </cell>
          <cell r="AE1581">
            <v>1036997</v>
          </cell>
          <cell r="AF1581">
            <v>1036997</v>
          </cell>
          <cell r="AG1581">
            <v>0</v>
          </cell>
          <cell r="AH1581">
            <v>1036997</v>
          </cell>
          <cell r="AI1581">
            <v>0</v>
          </cell>
          <cell r="AJ1581">
            <v>0</v>
          </cell>
          <cell r="AK1581">
            <v>0</v>
          </cell>
          <cell r="AL1581">
            <v>0</v>
          </cell>
          <cell r="AM1581">
            <v>0</v>
          </cell>
        </row>
        <row r="1582">
          <cell r="I1582" t="str">
            <v>IKT</v>
          </cell>
          <cell r="J1582"/>
          <cell r="K1582"/>
          <cell r="L1582"/>
          <cell r="M1582"/>
          <cell r="N1582"/>
          <cell r="O1582"/>
          <cell r="P1582"/>
          <cell r="Q1582">
            <v>2630000</v>
          </cell>
          <cell r="R1582">
            <v>0</v>
          </cell>
          <cell r="S1582">
            <v>2630000</v>
          </cell>
          <cell r="T1582"/>
          <cell r="U1582"/>
          <cell r="V1582"/>
          <cell r="W1582"/>
          <cell r="X1582">
            <v>5740</v>
          </cell>
          <cell r="Y1582"/>
          <cell r="Z1582"/>
          <cell r="AA1582"/>
          <cell r="AB1582"/>
          <cell r="AC1582"/>
          <cell r="AD1582"/>
          <cell r="AE1582"/>
          <cell r="AF1582">
            <v>2077769</v>
          </cell>
          <cell r="AG1582">
            <v>0</v>
          </cell>
          <cell r="AH1582">
            <v>2077769</v>
          </cell>
          <cell r="AI1582"/>
          <cell r="AJ1582"/>
          <cell r="AK1582"/>
          <cell r="AL1582"/>
          <cell r="AM1582">
            <v>8589</v>
          </cell>
        </row>
        <row r="1583">
          <cell r="I1583" t="str">
            <v>KGD</v>
          </cell>
          <cell r="J1583"/>
          <cell r="K1583"/>
          <cell r="L1583"/>
          <cell r="M1583"/>
          <cell r="N1583">
            <v>26216</v>
          </cell>
          <cell r="O1583">
            <v>89117</v>
          </cell>
          <cell r="P1583">
            <v>3653270</v>
          </cell>
          <cell r="Q1583">
            <v>3742387</v>
          </cell>
          <cell r="R1583"/>
          <cell r="S1583">
            <v>3742387</v>
          </cell>
          <cell r="T1583"/>
          <cell r="U1583"/>
          <cell r="V1583"/>
          <cell r="W1583"/>
          <cell r="X1583">
            <v>8577</v>
          </cell>
          <cell r="Y1583"/>
          <cell r="Z1583"/>
          <cell r="AA1583"/>
          <cell r="AB1583"/>
          <cell r="AC1583">
            <v>29080</v>
          </cell>
          <cell r="AD1583">
            <v>92776</v>
          </cell>
          <cell r="AE1583">
            <v>3818070</v>
          </cell>
          <cell r="AF1583">
            <v>3910846</v>
          </cell>
          <cell r="AG1583"/>
          <cell r="AH1583">
            <v>3910846</v>
          </cell>
          <cell r="AI1583"/>
          <cell r="AJ1583"/>
          <cell r="AK1583"/>
          <cell r="AL1583"/>
          <cell r="AM1583">
            <v>8524</v>
          </cell>
        </row>
        <row r="1584">
          <cell r="I1584" t="str">
            <v>KZN</v>
          </cell>
          <cell r="J1584"/>
          <cell r="K1584"/>
          <cell r="L1584">
            <v>18770</v>
          </cell>
          <cell r="M1584"/>
          <cell r="N1584">
            <v>18770</v>
          </cell>
          <cell r="O1584">
            <v>913000</v>
          </cell>
          <cell r="P1584">
            <v>3105000</v>
          </cell>
          <cell r="Q1584">
            <v>4018000</v>
          </cell>
          <cell r="R1584">
            <v>0</v>
          </cell>
          <cell r="S1584">
            <v>4018000</v>
          </cell>
          <cell r="T1584"/>
          <cell r="U1584"/>
          <cell r="V1584"/>
          <cell r="W1584"/>
          <cell r="X1584"/>
          <cell r="Y1584"/>
          <cell r="Z1584"/>
          <cell r="AA1584">
            <v>18876</v>
          </cell>
          <cell r="AB1584"/>
          <cell r="AC1584">
            <v>18876</v>
          </cell>
          <cell r="AD1584">
            <v>1041000</v>
          </cell>
          <cell r="AE1584">
            <v>2835000</v>
          </cell>
          <cell r="AF1584">
            <v>3876000</v>
          </cell>
          <cell r="AG1584">
            <v>0</v>
          </cell>
          <cell r="AH1584">
            <v>3876000</v>
          </cell>
          <cell r="AI1584"/>
          <cell r="AJ1584"/>
          <cell r="AK1584"/>
          <cell r="AL1584"/>
          <cell r="AM1584"/>
        </row>
        <row r="1585">
          <cell r="I1585" t="str">
            <v>KHV</v>
          </cell>
          <cell r="J1585"/>
          <cell r="K1585"/>
          <cell r="L1585"/>
          <cell r="M1585"/>
          <cell r="N1585"/>
          <cell r="O1585"/>
          <cell r="P1585"/>
          <cell r="Q1585">
            <v>1941000</v>
          </cell>
          <cell r="R1585">
            <v>0</v>
          </cell>
          <cell r="S1585">
            <v>1941000</v>
          </cell>
          <cell r="T1585"/>
          <cell r="U1585"/>
          <cell r="V1585"/>
          <cell r="W1585"/>
          <cell r="X1585">
            <v>18900</v>
          </cell>
          <cell r="Y1585"/>
          <cell r="Z1585"/>
          <cell r="AA1585"/>
          <cell r="AB1585"/>
          <cell r="AC1585"/>
          <cell r="AD1585"/>
          <cell r="AE1585"/>
          <cell r="AF1585">
            <v>1780605</v>
          </cell>
          <cell r="AG1585">
            <v>0</v>
          </cell>
          <cell r="AH1585">
            <v>1780605</v>
          </cell>
          <cell r="AI1585"/>
          <cell r="AJ1585"/>
          <cell r="AK1585"/>
          <cell r="AL1585"/>
          <cell r="AM1585">
            <v>24448</v>
          </cell>
        </row>
        <row r="1586">
          <cell r="I1586" t="str">
            <v>HMA</v>
          </cell>
          <cell r="J1586"/>
          <cell r="K1586"/>
          <cell r="L1586"/>
          <cell r="M1586"/>
          <cell r="N1586"/>
          <cell r="O1586">
            <v>0</v>
          </cell>
          <cell r="P1586">
            <v>430660</v>
          </cell>
          <cell r="Q1586">
            <v>430660</v>
          </cell>
          <cell r="R1586">
            <v>1113</v>
          </cell>
          <cell r="S1586">
            <v>431773</v>
          </cell>
          <cell r="T1586">
            <v>0</v>
          </cell>
          <cell r="U1586">
            <v>447</v>
          </cell>
          <cell r="V1586">
            <v>447</v>
          </cell>
          <cell r="W1586">
            <v>243</v>
          </cell>
          <cell r="X1586">
            <v>690</v>
          </cell>
          <cell r="Y1586"/>
          <cell r="Z1586"/>
          <cell r="AA1586"/>
          <cell r="AB1586"/>
          <cell r="AC1586"/>
          <cell r="AD1586">
            <v>0</v>
          </cell>
          <cell r="AE1586">
            <v>389279</v>
          </cell>
          <cell r="AF1586">
            <v>389279</v>
          </cell>
          <cell r="AG1586">
            <v>533</v>
          </cell>
          <cell r="AH1586">
            <v>389812</v>
          </cell>
          <cell r="AI1586">
            <v>0</v>
          </cell>
          <cell r="AJ1586">
            <v>577</v>
          </cell>
          <cell r="AK1586">
            <v>577</v>
          </cell>
          <cell r="AL1586">
            <v>269</v>
          </cell>
          <cell r="AM1586">
            <v>846</v>
          </cell>
        </row>
        <row r="1587">
          <cell r="I1587" t="str">
            <v>KRR</v>
          </cell>
          <cell r="J1587">
            <v>5404</v>
          </cell>
          <cell r="K1587">
            <v>10</v>
          </cell>
          <cell r="L1587">
            <v>5414</v>
          </cell>
          <cell r="M1587">
            <v>581</v>
          </cell>
          <cell r="N1587">
            <v>5995</v>
          </cell>
          <cell r="O1587">
            <v>125207</v>
          </cell>
          <cell r="P1587">
            <v>546749</v>
          </cell>
          <cell r="Q1587">
            <v>671956</v>
          </cell>
          <cell r="R1587">
            <v>1664</v>
          </cell>
          <cell r="S1587">
            <v>673620</v>
          </cell>
          <cell r="T1587">
            <v>94</v>
          </cell>
          <cell r="U1587">
            <v>659</v>
          </cell>
          <cell r="V1587">
            <v>752</v>
          </cell>
          <cell r="W1587">
            <v>296</v>
          </cell>
          <cell r="X1587">
            <v>1049</v>
          </cell>
          <cell r="Y1587">
            <v>40025</v>
          </cell>
          <cell r="Z1587">
            <v>16</v>
          </cell>
          <cell r="AA1587">
            <v>40041</v>
          </cell>
          <cell r="AB1587">
            <v>2361</v>
          </cell>
          <cell r="AC1587">
            <v>42402</v>
          </cell>
          <cell r="AD1587">
            <v>566610</v>
          </cell>
          <cell r="AE1587">
            <v>4455633</v>
          </cell>
          <cell r="AF1587">
            <v>5022243</v>
          </cell>
          <cell r="AG1587">
            <v>18050</v>
          </cell>
          <cell r="AH1587">
            <v>5040293</v>
          </cell>
          <cell r="AI1587">
            <v>279</v>
          </cell>
          <cell r="AJ1587">
            <v>6247</v>
          </cell>
          <cell r="AK1587">
            <v>6526</v>
          </cell>
          <cell r="AL1587">
            <v>1978</v>
          </cell>
          <cell r="AM1587">
            <v>8504</v>
          </cell>
        </row>
        <row r="1588">
          <cell r="I1588" t="str">
            <v>KJA</v>
          </cell>
          <cell r="J1588"/>
          <cell r="K1588"/>
          <cell r="L1588"/>
          <cell r="M1588"/>
          <cell r="N1588">
            <v>34008</v>
          </cell>
          <cell r="O1588"/>
          <cell r="P1588"/>
          <cell r="Q1588">
            <v>3092343</v>
          </cell>
          <cell r="R1588">
            <v>0</v>
          </cell>
          <cell r="S1588">
            <v>3092343</v>
          </cell>
          <cell r="T1588"/>
          <cell r="U1588"/>
          <cell r="V1588"/>
          <cell r="W1588"/>
          <cell r="X1588">
            <v>16412</v>
          </cell>
          <cell r="Y1588"/>
          <cell r="Z1588"/>
          <cell r="AA1588"/>
          <cell r="AB1588"/>
          <cell r="AC1588">
            <v>36266</v>
          </cell>
          <cell r="AD1588"/>
          <cell r="AE1588"/>
          <cell r="AF1588">
            <v>2731903</v>
          </cell>
          <cell r="AG1588">
            <v>0</v>
          </cell>
          <cell r="AH1588">
            <v>2731903</v>
          </cell>
          <cell r="AI1588"/>
          <cell r="AJ1588"/>
          <cell r="AK1588"/>
          <cell r="AL1588"/>
          <cell r="AM1588">
            <v>19434</v>
          </cell>
        </row>
        <row r="1589">
          <cell r="I1589" t="str">
            <v>URS</v>
          </cell>
          <cell r="J1589"/>
          <cell r="K1589"/>
          <cell r="L1589"/>
          <cell r="M1589"/>
          <cell r="N1589"/>
          <cell r="O1589">
            <v>0</v>
          </cell>
          <cell r="P1589">
            <v>16018</v>
          </cell>
          <cell r="Q1589">
            <v>16018</v>
          </cell>
          <cell r="R1589"/>
          <cell r="S1589">
            <v>16018</v>
          </cell>
          <cell r="T1589"/>
          <cell r="U1589">
            <v>1</v>
          </cell>
          <cell r="V1589">
            <v>1</v>
          </cell>
          <cell r="W1589">
            <v>0</v>
          </cell>
          <cell r="X1589">
            <v>1</v>
          </cell>
          <cell r="Y1589"/>
          <cell r="Z1589"/>
          <cell r="AA1589"/>
          <cell r="AB1589"/>
          <cell r="AC1589"/>
          <cell r="AD1589">
            <v>0</v>
          </cell>
          <cell r="AE1589">
            <v>103222</v>
          </cell>
          <cell r="AF1589">
            <v>103222</v>
          </cell>
          <cell r="AG1589"/>
          <cell r="AH1589">
            <v>103222</v>
          </cell>
          <cell r="AI1589"/>
          <cell r="AJ1589">
            <v>5</v>
          </cell>
          <cell r="AK1589">
            <v>5</v>
          </cell>
          <cell r="AL1589">
            <v>0</v>
          </cell>
          <cell r="AM1589">
            <v>5</v>
          </cell>
        </row>
        <row r="1590">
          <cell r="I1590" t="str">
            <v>MQF</v>
          </cell>
          <cell r="J1590">
            <v>1813</v>
          </cell>
          <cell r="K1590">
            <v>0</v>
          </cell>
          <cell r="L1590">
            <v>1813</v>
          </cell>
          <cell r="M1590">
            <v>298</v>
          </cell>
          <cell r="N1590">
            <v>2111</v>
          </cell>
          <cell r="O1590">
            <v>1373</v>
          </cell>
          <cell r="P1590">
            <v>272789</v>
          </cell>
          <cell r="Q1590">
            <v>274162</v>
          </cell>
          <cell r="R1590">
            <v>5758</v>
          </cell>
          <cell r="S1590">
            <v>279920</v>
          </cell>
          <cell r="T1590">
            <v>0</v>
          </cell>
          <cell r="U1590">
            <v>221</v>
          </cell>
          <cell r="V1590">
            <v>221</v>
          </cell>
          <cell r="W1590">
            <v>21</v>
          </cell>
          <cell r="X1590">
            <v>242</v>
          </cell>
          <cell r="Y1590">
            <v>1666</v>
          </cell>
          <cell r="Z1590">
            <v>0</v>
          </cell>
          <cell r="AA1590">
            <v>1666</v>
          </cell>
          <cell r="AB1590">
            <v>97</v>
          </cell>
          <cell r="AC1590">
            <v>1763</v>
          </cell>
          <cell r="AD1590">
            <v>6355</v>
          </cell>
          <cell r="AE1590">
            <v>279180</v>
          </cell>
          <cell r="AF1590">
            <v>285535</v>
          </cell>
          <cell r="AG1590">
            <v>77</v>
          </cell>
          <cell r="AH1590">
            <v>285612</v>
          </cell>
          <cell r="AI1590">
            <v>0</v>
          </cell>
          <cell r="AJ1590">
            <v>308</v>
          </cell>
          <cell r="AK1590">
            <v>308</v>
          </cell>
          <cell r="AL1590">
            <v>40</v>
          </cell>
          <cell r="AM1590">
            <v>348</v>
          </cell>
        </row>
        <row r="1591">
          <cell r="I1591" t="str">
            <v>MCX</v>
          </cell>
          <cell r="J1591">
            <v>20128</v>
          </cell>
          <cell r="K1591">
            <v>0</v>
          </cell>
          <cell r="L1591">
            <v>20128</v>
          </cell>
          <cell r="M1591">
            <v>0</v>
          </cell>
          <cell r="N1591">
            <v>20128</v>
          </cell>
          <cell r="O1591">
            <v>179195</v>
          </cell>
          <cell r="P1591">
            <v>2330043</v>
          </cell>
          <cell r="Q1591">
            <v>2509238</v>
          </cell>
          <cell r="R1591">
            <v>0</v>
          </cell>
          <cell r="S1591">
            <v>2509238</v>
          </cell>
          <cell r="T1591">
            <v>46</v>
          </cell>
          <cell r="U1591">
            <v>3025</v>
          </cell>
          <cell r="V1591">
            <v>3071</v>
          </cell>
          <cell r="W1591">
            <v>347</v>
          </cell>
          <cell r="X1591">
            <v>3418</v>
          </cell>
          <cell r="Y1591">
            <v>16331</v>
          </cell>
          <cell r="Z1591">
            <v>0</v>
          </cell>
          <cell r="AA1591">
            <v>16331</v>
          </cell>
          <cell r="AB1591">
            <v>0</v>
          </cell>
          <cell r="AC1591">
            <v>16331</v>
          </cell>
          <cell r="AD1591">
            <v>57159</v>
          </cell>
          <cell r="AE1591">
            <v>1972885</v>
          </cell>
          <cell r="AF1591">
            <v>2030044</v>
          </cell>
          <cell r="AG1591">
            <v>0</v>
          </cell>
          <cell r="AH1591">
            <v>2030044</v>
          </cell>
          <cell r="AI1591">
            <v>44</v>
          </cell>
          <cell r="AJ1591">
            <v>4099</v>
          </cell>
          <cell r="AK1591">
            <v>4143</v>
          </cell>
          <cell r="AL1591">
            <v>479</v>
          </cell>
          <cell r="AM1591">
            <v>4623</v>
          </cell>
        </row>
        <row r="1592">
          <cell r="I1592" t="str">
            <v>MRV</v>
          </cell>
          <cell r="J1592">
            <v>31362</v>
          </cell>
          <cell r="K1592">
            <v>20</v>
          </cell>
          <cell r="L1592">
            <v>31382</v>
          </cell>
          <cell r="M1592">
            <v>3296</v>
          </cell>
          <cell r="N1592">
            <v>34678</v>
          </cell>
          <cell r="O1592">
            <v>683526</v>
          </cell>
          <cell r="P1592">
            <v>3349005</v>
          </cell>
          <cell r="Q1592">
            <v>4032531</v>
          </cell>
          <cell r="R1592">
            <v>52156</v>
          </cell>
          <cell r="S1592">
            <v>4084687</v>
          </cell>
          <cell r="T1592">
            <v>678</v>
          </cell>
          <cell r="U1592">
            <v>2116</v>
          </cell>
          <cell r="V1592">
            <v>2794</v>
          </cell>
          <cell r="W1592">
            <v>613</v>
          </cell>
          <cell r="X1592">
            <v>3407</v>
          </cell>
          <cell r="Y1592">
            <v>25446</v>
          </cell>
          <cell r="Z1592">
            <v>6</v>
          </cell>
          <cell r="AA1592">
            <v>25452</v>
          </cell>
          <cell r="AB1592">
            <v>1934</v>
          </cell>
          <cell r="AC1592">
            <v>27386</v>
          </cell>
          <cell r="AD1592">
            <v>418405</v>
          </cell>
          <cell r="AE1592">
            <v>2786304</v>
          </cell>
          <cell r="AF1592">
            <v>3204709</v>
          </cell>
          <cell r="AG1592">
            <v>42703</v>
          </cell>
          <cell r="AH1592">
            <v>3247412</v>
          </cell>
          <cell r="AI1592">
            <v>201</v>
          </cell>
          <cell r="AJ1592">
            <v>1610</v>
          </cell>
          <cell r="AK1592">
            <v>1811</v>
          </cell>
          <cell r="AL1592">
            <v>686</v>
          </cell>
          <cell r="AM1592">
            <v>2497</v>
          </cell>
        </row>
        <row r="1593">
          <cell r="I1593" t="str">
            <v>DME</v>
          </cell>
          <cell r="J1593">
            <v>138486</v>
          </cell>
          <cell r="K1593">
            <v>1016</v>
          </cell>
          <cell r="L1593">
            <v>139502</v>
          </cell>
          <cell r="M1593">
            <v>1605</v>
          </cell>
          <cell r="N1593">
            <v>141107</v>
          </cell>
          <cell r="O1593">
            <v>6160432</v>
          </cell>
          <cell r="P1593">
            <v>15045117</v>
          </cell>
          <cell r="Q1593">
            <v>21205549</v>
          </cell>
          <cell r="R1593">
            <v>0</v>
          </cell>
          <cell r="S1593">
            <v>21205549</v>
          </cell>
          <cell r="T1593">
            <v>29224</v>
          </cell>
          <cell r="U1593">
            <v>38686</v>
          </cell>
          <cell r="V1593">
            <v>67910</v>
          </cell>
          <cell r="W1593">
            <v>10483</v>
          </cell>
          <cell r="X1593">
            <v>78393</v>
          </cell>
          <cell r="Y1593">
            <v>168376</v>
          </cell>
          <cell r="Z1593">
            <v>3551</v>
          </cell>
          <cell r="AA1593">
            <v>171927</v>
          </cell>
          <cell r="AB1593">
            <v>3568</v>
          </cell>
          <cell r="AC1593">
            <v>175495</v>
          </cell>
          <cell r="AD1593">
            <v>4937231</v>
          </cell>
          <cell r="AE1593">
            <v>20127823</v>
          </cell>
          <cell r="AF1593">
            <v>25065054</v>
          </cell>
          <cell r="AG1593">
            <v>33</v>
          </cell>
          <cell r="AH1593">
            <v>25065087</v>
          </cell>
          <cell r="AI1593">
            <v>37266</v>
          </cell>
          <cell r="AJ1593">
            <v>44449</v>
          </cell>
          <cell r="AK1593">
            <v>81715</v>
          </cell>
          <cell r="AL1593">
            <v>14482</v>
          </cell>
          <cell r="AM1593">
            <v>96197</v>
          </cell>
        </row>
        <row r="1594">
          <cell r="I1594" t="str">
            <v>SVO</v>
          </cell>
          <cell r="J1594">
            <v>195832</v>
          </cell>
          <cell r="K1594">
            <v>4364</v>
          </cell>
          <cell r="L1594">
            <v>200196</v>
          </cell>
          <cell r="M1594">
            <v>2522</v>
          </cell>
          <cell r="N1594">
            <v>202718</v>
          </cell>
          <cell r="O1594">
            <v>6389364</v>
          </cell>
          <cell r="P1594">
            <v>22027580</v>
          </cell>
          <cell r="Q1594">
            <v>28416944</v>
          </cell>
          <cell r="R1594">
            <v>5447</v>
          </cell>
          <cell r="S1594">
            <v>28422391</v>
          </cell>
          <cell r="T1594">
            <v>114152</v>
          </cell>
          <cell r="U1594">
            <v>88964</v>
          </cell>
          <cell r="V1594">
            <v>203116</v>
          </cell>
          <cell r="W1594">
            <v>15993</v>
          </cell>
          <cell r="X1594">
            <v>219108</v>
          </cell>
          <cell r="Y1594">
            <v>224392</v>
          </cell>
          <cell r="Z1594">
            <v>12986</v>
          </cell>
          <cell r="AA1594">
            <v>237378</v>
          </cell>
          <cell r="AB1594">
            <v>5984</v>
          </cell>
          <cell r="AC1594">
            <v>243362</v>
          </cell>
          <cell r="AD1594">
            <v>9098000</v>
          </cell>
          <cell r="AE1594">
            <v>21843453</v>
          </cell>
          <cell r="AF1594">
            <v>30941453</v>
          </cell>
          <cell r="AG1594">
            <v>2003</v>
          </cell>
          <cell r="AH1594">
            <v>30943456</v>
          </cell>
          <cell r="AI1594">
            <v>166029</v>
          </cell>
          <cell r="AJ1594">
            <v>107604</v>
          </cell>
          <cell r="AK1594">
            <v>273634</v>
          </cell>
          <cell r="AL1594">
            <v>28400</v>
          </cell>
          <cell r="AM1594">
            <v>302033</v>
          </cell>
        </row>
        <row r="1595">
          <cell r="I1595" t="str">
            <v>VKO</v>
          </cell>
          <cell r="J1595">
            <v>114141</v>
          </cell>
          <cell r="K1595">
            <v>1400</v>
          </cell>
          <cell r="L1595">
            <v>115541</v>
          </cell>
          <cell r="M1595">
            <v>18803</v>
          </cell>
          <cell r="N1595">
            <v>134344</v>
          </cell>
          <cell r="O1595">
            <v>3262878</v>
          </cell>
          <cell r="P1595">
            <v>13137122</v>
          </cell>
          <cell r="Q1595">
            <v>16400000</v>
          </cell>
          <cell r="R1595"/>
          <cell r="S1595">
            <v>16400000</v>
          </cell>
          <cell r="T1595">
            <v>6967</v>
          </cell>
          <cell r="U1595">
            <v>38563</v>
          </cell>
          <cell r="V1595">
            <v>45530</v>
          </cell>
          <cell r="W1595">
            <v>13015</v>
          </cell>
          <cell r="X1595">
            <v>58545</v>
          </cell>
          <cell r="Y1595">
            <v>115845</v>
          </cell>
          <cell r="Z1595">
            <v>4297</v>
          </cell>
          <cell r="AA1595">
            <v>120142</v>
          </cell>
          <cell r="AB1595">
            <v>43519</v>
          </cell>
          <cell r="AC1595">
            <v>163661</v>
          </cell>
          <cell r="AD1595">
            <v>3649083</v>
          </cell>
          <cell r="AE1595">
            <v>14350001</v>
          </cell>
          <cell r="AF1595">
            <v>17999084</v>
          </cell>
          <cell r="AG1595"/>
          <cell r="AH1595">
            <v>17999084</v>
          </cell>
          <cell r="AI1595">
            <v>9879</v>
          </cell>
          <cell r="AJ1595">
            <v>47408</v>
          </cell>
          <cell r="AK1595">
            <v>57287</v>
          </cell>
          <cell r="AL1595">
            <v>21080</v>
          </cell>
          <cell r="AM1595">
            <v>78367</v>
          </cell>
        </row>
        <row r="1596">
          <cell r="I1596" t="str">
            <v>MMK</v>
          </cell>
          <cell r="J1596"/>
          <cell r="K1596"/>
          <cell r="L1596"/>
          <cell r="M1596"/>
          <cell r="N1596"/>
          <cell r="O1596">
            <v>0</v>
          </cell>
          <cell r="P1596">
            <v>1299084</v>
          </cell>
          <cell r="Q1596">
            <v>1299084</v>
          </cell>
          <cell r="R1596"/>
          <cell r="S1596">
            <v>1299084</v>
          </cell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>
            <v>0</v>
          </cell>
          <cell r="AE1596">
            <v>1355612</v>
          </cell>
          <cell r="AF1596">
            <v>1355612</v>
          </cell>
          <cell r="AG1596"/>
          <cell r="AH1596">
            <v>1355612</v>
          </cell>
          <cell r="AI1596"/>
          <cell r="AJ1596"/>
          <cell r="AK1596"/>
          <cell r="AL1596"/>
          <cell r="AM1596">
            <v>1849</v>
          </cell>
        </row>
        <row r="1597">
          <cell r="I1597" t="str">
            <v>NBC</v>
          </cell>
          <cell r="J1597">
            <v>11452</v>
          </cell>
          <cell r="K1597">
            <v>2</v>
          </cell>
          <cell r="L1597">
            <v>11454</v>
          </cell>
          <cell r="M1597">
            <v>6730</v>
          </cell>
          <cell r="N1597">
            <v>18184</v>
          </cell>
          <cell r="O1597">
            <v>9646</v>
          </cell>
          <cell r="P1597">
            <v>605229</v>
          </cell>
          <cell r="Q1597">
            <v>614875</v>
          </cell>
          <cell r="R1597">
            <v>3699</v>
          </cell>
          <cell r="S1597">
            <v>618574</v>
          </cell>
          <cell r="T1597">
            <v>0</v>
          </cell>
          <cell r="U1597">
            <v>298</v>
          </cell>
          <cell r="V1597">
            <v>298</v>
          </cell>
          <cell r="W1597">
            <v>34</v>
          </cell>
          <cell r="X1597">
            <v>332</v>
          </cell>
          <cell r="Y1597">
            <v>14403</v>
          </cell>
          <cell r="Z1597">
            <v>6</v>
          </cell>
          <cell r="AA1597">
            <v>14409</v>
          </cell>
          <cell r="AB1597">
            <v>8514</v>
          </cell>
          <cell r="AC1597">
            <v>22923</v>
          </cell>
          <cell r="AD1597">
            <v>41268</v>
          </cell>
          <cell r="AE1597">
            <v>602598</v>
          </cell>
          <cell r="AF1597">
            <v>643866</v>
          </cell>
          <cell r="AG1597">
            <v>10131</v>
          </cell>
          <cell r="AH1597">
            <v>653997</v>
          </cell>
          <cell r="AI1597">
            <v>0</v>
          </cell>
          <cell r="AJ1597">
            <v>460</v>
          </cell>
          <cell r="AK1597">
            <v>460</v>
          </cell>
          <cell r="AL1597">
            <v>40</v>
          </cell>
          <cell r="AM1597">
            <v>500</v>
          </cell>
        </row>
        <row r="1598">
          <cell r="I1598" t="str">
            <v>GOJ</v>
          </cell>
          <cell r="J1598"/>
          <cell r="K1598"/>
          <cell r="L1598"/>
          <cell r="M1598"/>
          <cell r="N1598">
            <v>15500</v>
          </cell>
          <cell r="O1598">
            <v>196000</v>
          </cell>
          <cell r="P1598">
            <v>1000000</v>
          </cell>
          <cell r="Q1598">
            <v>1196000</v>
          </cell>
          <cell r="R1598">
            <v>0</v>
          </cell>
          <cell r="S1598">
            <v>1196000</v>
          </cell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>
            <v>1452301</v>
          </cell>
          <cell r="AG1598">
            <v>0</v>
          </cell>
          <cell r="AH1598">
            <v>1452301</v>
          </cell>
          <cell r="AI1598"/>
          <cell r="AJ1598"/>
          <cell r="AK1598"/>
          <cell r="AL1598"/>
          <cell r="AM1598">
            <v>751</v>
          </cell>
        </row>
        <row r="1599">
          <cell r="I1599" t="str">
            <v>NOZ</v>
          </cell>
          <cell r="J1599"/>
          <cell r="K1599"/>
          <cell r="L1599"/>
          <cell r="M1599"/>
          <cell r="N1599"/>
          <cell r="O1599"/>
          <cell r="P1599"/>
          <cell r="Q1599">
            <v>416200</v>
          </cell>
          <cell r="R1599">
            <v>0</v>
          </cell>
          <cell r="S1599">
            <v>416200</v>
          </cell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>
            <v>397730</v>
          </cell>
          <cell r="AG1599">
            <v>0</v>
          </cell>
          <cell r="AH1599">
            <v>397730</v>
          </cell>
          <cell r="AI1599"/>
          <cell r="AJ1599"/>
          <cell r="AK1599"/>
          <cell r="AL1599"/>
          <cell r="AM1599">
            <v>1178</v>
          </cell>
        </row>
        <row r="1600">
          <cell r="I1600" t="str">
            <v>OVB</v>
          </cell>
          <cell r="J1600"/>
          <cell r="K1600"/>
          <cell r="L1600"/>
          <cell r="M1600"/>
          <cell r="N1600">
            <v>70090</v>
          </cell>
          <cell r="O1600">
            <v>883000</v>
          </cell>
          <cell r="P1600">
            <v>6702000</v>
          </cell>
          <cell r="Q1600">
            <v>7585000</v>
          </cell>
          <cell r="R1600"/>
          <cell r="S1600">
            <v>7585000</v>
          </cell>
          <cell r="T1600">
            <v>5000</v>
          </cell>
          <cell r="U1600">
            <v>22300</v>
          </cell>
          <cell r="V1600">
            <v>27300</v>
          </cell>
          <cell r="W1600">
            <v>7000</v>
          </cell>
          <cell r="X1600">
            <v>34300</v>
          </cell>
          <cell r="Y1600">
            <v>58934</v>
          </cell>
          <cell r="Z1600">
            <v>12436</v>
          </cell>
          <cell r="AA1600">
            <v>71370</v>
          </cell>
          <cell r="AB1600">
            <v>796</v>
          </cell>
          <cell r="AC1600">
            <v>72166</v>
          </cell>
          <cell r="AD1600">
            <v>710260</v>
          </cell>
          <cell r="AE1600">
            <v>5951868</v>
          </cell>
          <cell r="AF1600">
            <v>6662128</v>
          </cell>
          <cell r="AG1600">
            <v>98922</v>
          </cell>
          <cell r="AH1600">
            <v>6761050</v>
          </cell>
          <cell r="AI1600">
            <v>5512</v>
          </cell>
          <cell r="AJ1600">
            <v>22530</v>
          </cell>
          <cell r="AK1600">
            <v>28042</v>
          </cell>
          <cell r="AL1600">
            <v>7070</v>
          </cell>
          <cell r="AM1600">
            <v>35112</v>
          </cell>
        </row>
        <row r="1601">
          <cell r="I1601" t="str">
            <v>NUX</v>
          </cell>
          <cell r="J1601"/>
          <cell r="K1601"/>
          <cell r="L1601"/>
          <cell r="M1601"/>
          <cell r="N1601"/>
          <cell r="O1601"/>
          <cell r="P1601"/>
          <cell r="Q1601">
            <v>1031640</v>
          </cell>
          <cell r="R1601">
            <v>0</v>
          </cell>
          <cell r="S1601">
            <v>1031640</v>
          </cell>
          <cell r="T1601"/>
          <cell r="U1601"/>
          <cell r="V1601"/>
          <cell r="W1601"/>
          <cell r="X1601">
            <v>5000</v>
          </cell>
          <cell r="Y1601"/>
          <cell r="Z1601"/>
          <cell r="AA1601"/>
          <cell r="AB1601"/>
          <cell r="AC1601"/>
          <cell r="AD1601"/>
          <cell r="AE1601"/>
          <cell r="AF1601">
            <v>954718</v>
          </cell>
          <cell r="AG1601">
            <v>0</v>
          </cell>
          <cell r="AH1601">
            <v>954718</v>
          </cell>
          <cell r="AI1601"/>
          <cell r="AJ1601"/>
          <cell r="AK1601"/>
          <cell r="AL1601"/>
          <cell r="AM1601">
            <v>5176</v>
          </cell>
        </row>
        <row r="1602">
          <cell r="I1602" t="str">
            <v>OMS</v>
          </cell>
          <cell r="J1602"/>
          <cell r="K1602"/>
          <cell r="L1602"/>
          <cell r="M1602"/>
          <cell r="N1602">
            <v>16654</v>
          </cell>
          <cell r="O1602">
            <v>108400</v>
          </cell>
          <cell r="P1602">
            <v>1477594</v>
          </cell>
          <cell r="Q1602">
            <v>1585994</v>
          </cell>
          <cell r="R1602">
            <v>0</v>
          </cell>
          <cell r="S1602">
            <v>1585994</v>
          </cell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>
            <v>1492032</v>
          </cell>
          <cell r="AG1602">
            <v>0</v>
          </cell>
          <cell r="AH1602">
            <v>1492032</v>
          </cell>
          <cell r="AI1602"/>
          <cell r="AJ1602"/>
          <cell r="AK1602"/>
          <cell r="AL1602"/>
          <cell r="AM1602">
            <v>3531</v>
          </cell>
        </row>
        <row r="1603">
          <cell r="I1603" t="str">
            <v>REN</v>
          </cell>
          <cell r="J1603"/>
          <cell r="K1603"/>
          <cell r="L1603"/>
          <cell r="M1603"/>
          <cell r="N1603"/>
          <cell r="O1603"/>
          <cell r="P1603"/>
          <cell r="Q1603">
            <v>490000</v>
          </cell>
          <cell r="R1603">
            <v>0</v>
          </cell>
          <cell r="S1603">
            <v>490000</v>
          </cell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>
            <v>993574</v>
          </cell>
          <cell r="AG1603">
            <v>0</v>
          </cell>
          <cell r="AH1603">
            <v>993574</v>
          </cell>
          <cell r="AI1603"/>
          <cell r="AJ1603"/>
          <cell r="AK1603"/>
          <cell r="AL1603"/>
          <cell r="AM1603">
            <v>1180</v>
          </cell>
        </row>
        <row r="1604">
          <cell r="I1604" t="str">
            <v>PEE</v>
          </cell>
          <cell r="J1604">
            <v>6567</v>
          </cell>
          <cell r="K1604">
            <v>50</v>
          </cell>
          <cell r="L1604">
            <v>6617</v>
          </cell>
          <cell r="M1604">
            <v>803</v>
          </cell>
          <cell r="N1604">
            <v>7420</v>
          </cell>
          <cell r="O1604">
            <v>128457</v>
          </cell>
          <cell r="P1604">
            <v>1606745</v>
          </cell>
          <cell r="Q1604">
            <v>1735202</v>
          </cell>
          <cell r="R1604">
            <v>8494</v>
          </cell>
          <cell r="S1604">
            <v>1743696</v>
          </cell>
          <cell r="T1604">
            <v>49</v>
          </cell>
          <cell r="U1604">
            <v>1644</v>
          </cell>
          <cell r="V1604">
            <v>1692</v>
          </cell>
          <cell r="W1604">
            <v>394</v>
          </cell>
          <cell r="X1604">
            <v>2086</v>
          </cell>
          <cell r="Y1604">
            <v>7469</v>
          </cell>
          <cell r="Z1604">
            <v>48</v>
          </cell>
          <cell r="AA1604">
            <v>7517</v>
          </cell>
          <cell r="AB1604">
            <v>848</v>
          </cell>
          <cell r="AC1604">
            <v>8365</v>
          </cell>
          <cell r="AD1604">
            <v>266779</v>
          </cell>
          <cell r="AE1604">
            <v>1651721</v>
          </cell>
          <cell r="AF1604">
            <v>1918500</v>
          </cell>
          <cell r="AG1604">
            <v>9830</v>
          </cell>
          <cell r="AH1604">
            <v>1928330</v>
          </cell>
          <cell r="AI1604">
            <v>145</v>
          </cell>
          <cell r="AJ1604">
            <v>1969</v>
          </cell>
          <cell r="AK1604">
            <v>2114</v>
          </cell>
          <cell r="AL1604">
            <v>503</v>
          </cell>
          <cell r="AM1604">
            <v>2616</v>
          </cell>
        </row>
        <row r="1605">
          <cell r="I1605" t="str">
            <v>PKC</v>
          </cell>
          <cell r="J1605"/>
          <cell r="K1605"/>
          <cell r="L1605"/>
          <cell r="M1605"/>
          <cell r="N1605"/>
          <cell r="O1605"/>
          <cell r="P1605"/>
          <cell r="Q1605">
            <v>832000</v>
          </cell>
          <cell r="R1605">
            <v>0</v>
          </cell>
          <cell r="S1605">
            <v>832000</v>
          </cell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>
            <v>772717</v>
          </cell>
          <cell r="AG1605">
            <v>0</v>
          </cell>
          <cell r="AH1605">
            <v>772717</v>
          </cell>
          <cell r="AI1605"/>
          <cell r="AJ1605"/>
          <cell r="AK1605"/>
          <cell r="AL1605"/>
          <cell r="AM1605">
            <v>14285</v>
          </cell>
        </row>
        <row r="1606">
          <cell r="I1606" t="str">
            <v>ROV</v>
          </cell>
          <cell r="J1606"/>
          <cell r="K1606"/>
          <cell r="L1606"/>
          <cell r="M1606"/>
          <cell r="N1606">
            <v>4400</v>
          </cell>
          <cell r="O1606">
            <v>105000</v>
          </cell>
          <cell r="P1606">
            <v>272940</v>
          </cell>
          <cell r="Q1606">
            <v>377940</v>
          </cell>
          <cell r="R1606">
            <v>0</v>
          </cell>
          <cell r="S1606">
            <v>377940</v>
          </cell>
          <cell r="T1606">
            <v>0</v>
          </cell>
          <cell r="U1606">
            <v>358</v>
          </cell>
          <cell r="V1606">
            <v>358</v>
          </cell>
          <cell r="W1606"/>
          <cell r="X1606">
            <v>358</v>
          </cell>
          <cell r="Y1606">
            <v>24181</v>
          </cell>
          <cell r="Z1606">
            <v>36</v>
          </cell>
          <cell r="AA1606">
            <v>24217</v>
          </cell>
          <cell r="AB1606">
            <v>2245</v>
          </cell>
          <cell r="AC1606">
            <v>26462</v>
          </cell>
          <cell r="AD1606">
            <v>631123</v>
          </cell>
          <cell r="AE1606">
            <v>2266815</v>
          </cell>
          <cell r="AF1606">
            <v>2897938</v>
          </cell>
          <cell r="AG1606">
            <v>12455</v>
          </cell>
          <cell r="AH1606">
            <v>2910393</v>
          </cell>
          <cell r="AI1606">
            <v>651</v>
          </cell>
          <cell r="AJ1606">
            <v>2982</v>
          </cell>
          <cell r="AK1606">
            <v>3633</v>
          </cell>
          <cell r="AL1606">
            <v>831</v>
          </cell>
          <cell r="AM1606">
            <v>4465</v>
          </cell>
        </row>
        <row r="1607">
          <cell r="I1607" t="str">
            <v>LED</v>
          </cell>
          <cell r="J1607">
            <v>144867</v>
          </cell>
          <cell r="K1607"/>
          <cell r="L1607">
            <v>144867</v>
          </cell>
          <cell r="M1607"/>
          <cell r="N1607">
            <v>144867</v>
          </cell>
          <cell r="O1607">
            <v>2170704</v>
          </cell>
          <cell r="P1607">
            <v>15969396</v>
          </cell>
          <cell r="Q1607">
            <v>18140100</v>
          </cell>
          <cell r="R1607"/>
          <cell r="S1607">
            <v>18140100</v>
          </cell>
          <cell r="T1607">
            <v>3915</v>
          </cell>
          <cell r="U1607">
            <v>9562</v>
          </cell>
          <cell r="V1607">
            <v>13477</v>
          </cell>
          <cell r="W1607">
            <v>2813</v>
          </cell>
          <cell r="X1607">
            <v>16290</v>
          </cell>
          <cell r="Y1607">
            <v>149509</v>
          </cell>
          <cell r="Z1607">
            <v>1537</v>
          </cell>
          <cell r="AA1607">
            <v>151046</v>
          </cell>
          <cell r="AB1607">
            <v>2588</v>
          </cell>
          <cell r="AC1607">
            <v>153634</v>
          </cell>
          <cell r="AD1607">
            <v>2539328</v>
          </cell>
          <cell r="AE1607">
            <v>15504136</v>
          </cell>
          <cell r="AF1607">
            <v>18043464</v>
          </cell>
          <cell r="AG1607"/>
          <cell r="AH1607">
            <v>18043464</v>
          </cell>
          <cell r="AI1607">
            <v>5760</v>
          </cell>
          <cell r="AJ1607">
            <v>13876</v>
          </cell>
          <cell r="AK1607">
            <v>19636</v>
          </cell>
          <cell r="AL1607">
            <v>4755</v>
          </cell>
          <cell r="AM1607">
            <v>24391</v>
          </cell>
        </row>
        <row r="1608">
          <cell r="I1608" t="str">
            <v>KUF</v>
          </cell>
          <cell r="J1608"/>
          <cell r="K1608"/>
          <cell r="L1608"/>
          <cell r="M1608"/>
          <cell r="N1608"/>
          <cell r="O1608">
            <v>469000</v>
          </cell>
          <cell r="P1608">
            <v>2438000</v>
          </cell>
          <cell r="Q1608">
            <v>2907000</v>
          </cell>
          <cell r="R1608">
            <v>0</v>
          </cell>
          <cell r="S1608">
            <v>2907000</v>
          </cell>
          <cell r="T1608"/>
          <cell r="U1608"/>
          <cell r="V1608"/>
          <cell r="W1608"/>
          <cell r="X1608">
            <v>2100</v>
          </cell>
          <cell r="Y1608"/>
          <cell r="Z1608"/>
          <cell r="AA1608"/>
          <cell r="AB1608"/>
          <cell r="AC1608"/>
          <cell r="AD1608">
            <v>606000</v>
          </cell>
          <cell r="AE1608">
            <v>2387142</v>
          </cell>
          <cell r="AF1608">
            <v>2993142</v>
          </cell>
          <cell r="AG1608">
            <v>0</v>
          </cell>
          <cell r="AH1608">
            <v>2993142</v>
          </cell>
          <cell r="AI1608"/>
          <cell r="AJ1608"/>
          <cell r="AK1608"/>
          <cell r="AL1608"/>
          <cell r="AM1608">
            <v>2532</v>
          </cell>
        </row>
        <row r="1609">
          <cell r="I1609" t="str">
            <v>RTW</v>
          </cell>
          <cell r="J1609"/>
          <cell r="K1609"/>
          <cell r="L1609">
            <v>7800</v>
          </cell>
          <cell r="M1609">
            <v>0</v>
          </cell>
          <cell r="N1609">
            <v>7800</v>
          </cell>
          <cell r="O1609">
            <v>6000</v>
          </cell>
          <cell r="P1609">
            <v>971324</v>
          </cell>
          <cell r="Q1609">
            <v>977324</v>
          </cell>
          <cell r="R1609"/>
          <cell r="S1609">
            <v>977324</v>
          </cell>
          <cell r="T1609">
            <v>0</v>
          </cell>
          <cell r="U1609">
            <v>595</v>
          </cell>
          <cell r="V1609">
            <v>595</v>
          </cell>
          <cell r="W1609">
            <v>0</v>
          </cell>
          <cell r="X1609">
            <v>595</v>
          </cell>
          <cell r="Y1609"/>
          <cell r="Z1609"/>
          <cell r="AA1609">
            <v>8323</v>
          </cell>
          <cell r="AB1609">
            <v>0</v>
          </cell>
          <cell r="AC1609">
            <v>8323</v>
          </cell>
          <cell r="AD1609">
            <v>55790</v>
          </cell>
          <cell r="AE1609">
            <v>936852</v>
          </cell>
          <cell r="AF1609">
            <v>992642</v>
          </cell>
          <cell r="AG1609"/>
          <cell r="AH1609">
            <v>992642</v>
          </cell>
          <cell r="AI1609">
            <v>0</v>
          </cell>
          <cell r="AJ1609">
            <v>796</v>
          </cell>
          <cell r="AK1609">
            <v>796</v>
          </cell>
          <cell r="AL1609">
            <v>0</v>
          </cell>
          <cell r="AM1609">
            <v>796</v>
          </cell>
        </row>
        <row r="1610">
          <cell r="I1610" t="str">
            <v>SIP</v>
          </cell>
          <cell r="J1610"/>
          <cell r="K1610"/>
          <cell r="L1610"/>
          <cell r="M1610"/>
          <cell r="N1610">
            <v>7000</v>
          </cell>
          <cell r="O1610"/>
          <cell r="P1610"/>
          <cell r="Q1610">
            <v>1138333</v>
          </cell>
          <cell r="R1610"/>
          <cell r="S1610">
            <v>1138333</v>
          </cell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>
            <v>42000</v>
          </cell>
          <cell r="AD1610"/>
          <cell r="AE1610"/>
          <cell r="AF1610">
            <v>6830000</v>
          </cell>
          <cell r="AG1610"/>
          <cell r="AH1610">
            <v>6830000</v>
          </cell>
          <cell r="AI1610"/>
          <cell r="AJ1610"/>
          <cell r="AK1610"/>
          <cell r="AL1610"/>
          <cell r="AM1610"/>
        </row>
        <row r="1611">
          <cell r="I1611" t="str">
            <v>AER</v>
          </cell>
          <cell r="J1611">
            <v>85558</v>
          </cell>
          <cell r="K1611">
            <v>4</v>
          </cell>
          <cell r="L1611">
            <v>85562</v>
          </cell>
          <cell r="M1611">
            <v>4115</v>
          </cell>
          <cell r="N1611">
            <v>89677</v>
          </cell>
          <cell r="O1611">
            <v>1095405</v>
          </cell>
          <cell r="P1611">
            <v>11831483</v>
          </cell>
          <cell r="Q1611">
            <v>12926888</v>
          </cell>
          <cell r="R1611">
            <v>2732</v>
          </cell>
          <cell r="S1611">
            <v>12929620</v>
          </cell>
          <cell r="T1611">
            <v>1020</v>
          </cell>
          <cell r="U1611">
            <v>4349</v>
          </cell>
          <cell r="V1611">
            <v>5369</v>
          </cell>
          <cell r="W1611">
            <v>389</v>
          </cell>
          <cell r="X1611">
            <v>5758</v>
          </cell>
          <cell r="Y1611">
            <v>75296</v>
          </cell>
          <cell r="Z1611">
            <v>30</v>
          </cell>
          <cell r="AA1611">
            <v>75326</v>
          </cell>
          <cell r="AB1611">
            <v>5768</v>
          </cell>
          <cell r="AC1611">
            <v>81094</v>
          </cell>
          <cell r="AD1611">
            <v>150318</v>
          </cell>
          <cell r="AE1611">
            <v>10926305</v>
          </cell>
          <cell r="AF1611">
            <v>11076623</v>
          </cell>
          <cell r="AG1611">
            <v>11439</v>
          </cell>
          <cell r="AH1611">
            <v>11088062</v>
          </cell>
          <cell r="AI1611">
            <v>1639</v>
          </cell>
          <cell r="AJ1611">
            <v>2840</v>
          </cell>
          <cell r="AK1611">
            <v>4479</v>
          </cell>
          <cell r="AL1611">
            <v>264</v>
          </cell>
          <cell r="AM1611">
            <v>4743</v>
          </cell>
        </row>
        <row r="1612">
          <cell r="I1612" t="str">
            <v>SGC</v>
          </cell>
          <cell r="J1612">
            <v>11148</v>
          </cell>
          <cell r="K1612"/>
          <cell r="L1612">
            <v>11148</v>
          </cell>
          <cell r="M1612"/>
          <cell r="N1612">
            <v>11148</v>
          </cell>
          <cell r="O1612">
            <v>116424</v>
          </cell>
          <cell r="P1612">
            <v>1813012</v>
          </cell>
          <cell r="Q1612">
            <v>1929436</v>
          </cell>
          <cell r="R1612">
            <v>1655</v>
          </cell>
          <cell r="S1612">
            <v>1931091</v>
          </cell>
          <cell r="T1612">
            <v>42</v>
          </cell>
          <cell r="U1612">
            <v>2452</v>
          </cell>
          <cell r="V1612">
            <v>2494</v>
          </cell>
          <cell r="W1612">
            <v>297</v>
          </cell>
          <cell r="X1612">
            <v>2791</v>
          </cell>
          <cell r="Y1612">
            <v>10422</v>
          </cell>
          <cell r="Z1612"/>
          <cell r="AA1612">
            <v>10422</v>
          </cell>
          <cell r="AB1612"/>
          <cell r="AC1612">
            <v>10422</v>
          </cell>
          <cell r="AD1612">
            <v>46249</v>
          </cell>
          <cell r="AE1612">
            <v>1796984</v>
          </cell>
          <cell r="AF1612">
            <v>1843233</v>
          </cell>
          <cell r="AG1612">
            <v>4447</v>
          </cell>
          <cell r="AH1612">
            <v>1847680</v>
          </cell>
          <cell r="AI1612">
            <v>10</v>
          </cell>
          <cell r="AJ1612">
            <v>3085</v>
          </cell>
          <cell r="AK1612">
            <v>3095</v>
          </cell>
          <cell r="AL1612">
            <v>388</v>
          </cell>
          <cell r="AM1612">
            <v>3483</v>
          </cell>
        </row>
        <row r="1613">
          <cell r="I1613" t="str">
            <v>TOF</v>
          </cell>
          <cell r="J1613">
            <v>2739</v>
          </cell>
          <cell r="K1613"/>
          <cell r="L1613">
            <v>2739</v>
          </cell>
          <cell r="M1613">
            <v>162</v>
          </cell>
          <cell r="N1613">
            <v>2901</v>
          </cell>
          <cell r="O1613">
            <v>3156</v>
          </cell>
          <cell r="P1613">
            <v>534458</v>
          </cell>
          <cell r="Q1613">
            <v>537614</v>
          </cell>
          <cell r="R1613">
            <v>3071</v>
          </cell>
          <cell r="S1613">
            <v>540685</v>
          </cell>
          <cell r="T1613">
            <v>0</v>
          </cell>
          <cell r="U1613">
            <v>1352</v>
          </cell>
          <cell r="V1613">
            <v>1352</v>
          </cell>
          <cell r="W1613">
            <v>316</v>
          </cell>
          <cell r="X1613">
            <v>1668</v>
          </cell>
          <cell r="Y1613">
            <v>3076</v>
          </cell>
          <cell r="Z1613">
            <v>0</v>
          </cell>
          <cell r="AA1613">
            <v>3076</v>
          </cell>
          <cell r="AB1613">
            <v>299</v>
          </cell>
          <cell r="AC1613">
            <v>3375</v>
          </cell>
          <cell r="AD1613">
            <v>10997</v>
          </cell>
          <cell r="AE1613">
            <v>475969</v>
          </cell>
          <cell r="AF1613">
            <v>486966</v>
          </cell>
          <cell r="AG1613">
            <v>7380</v>
          </cell>
          <cell r="AH1613">
            <v>494346</v>
          </cell>
          <cell r="AI1613">
            <v>0</v>
          </cell>
          <cell r="AJ1613">
            <v>1563</v>
          </cell>
          <cell r="AK1613">
            <v>1563</v>
          </cell>
          <cell r="AL1613">
            <v>306</v>
          </cell>
          <cell r="AM1613">
            <v>1869</v>
          </cell>
        </row>
        <row r="1614">
          <cell r="I1614" t="str">
            <v>TJM</v>
          </cell>
          <cell r="J1614"/>
          <cell r="K1614"/>
          <cell r="L1614">
            <v>20320</v>
          </cell>
          <cell r="M1614"/>
          <cell r="N1614">
            <v>20320</v>
          </cell>
          <cell r="O1614">
            <v>127000</v>
          </cell>
          <cell r="P1614">
            <v>2215000</v>
          </cell>
          <cell r="Q1614">
            <v>2342000</v>
          </cell>
          <cell r="R1614">
            <v>0</v>
          </cell>
          <cell r="S1614">
            <v>2342000</v>
          </cell>
          <cell r="T1614">
            <v>0</v>
          </cell>
          <cell r="U1614">
            <v>2900</v>
          </cell>
          <cell r="V1614">
            <v>2900</v>
          </cell>
          <cell r="W1614"/>
          <cell r="X1614">
            <v>2900</v>
          </cell>
          <cell r="Y1614">
            <v>24296</v>
          </cell>
          <cell r="Z1614">
            <v>198</v>
          </cell>
          <cell r="AA1614">
            <v>24494</v>
          </cell>
          <cell r="AB1614"/>
          <cell r="AC1614">
            <v>24494</v>
          </cell>
          <cell r="AD1614">
            <v>148927</v>
          </cell>
          <cell r="AE1614">
            <v>2093399</v>
          </cell>
          <cell r="AF1614">
            <v>2242326</v>
          </cell>
          <cell r="AG1614">
            <v>8057</v>
          </cell>
          <cell r="AH1614">
            <v>2250383</v>
          </cell>
          <cell r="AI1614">
            <v>65</v>
          </cell>
          <cell r="AJ1614">
            <v>3028</v>
          </cell>
          <cell r="AK1614">
            <v>3093</v>
          </cell>
          <cell r="AL1614">
            <v>635</v>
          </cell>
          <cell r="AM1614">
            <v>3728</v>
          </cell>
        </row>
        <row r="1615">
          <cell r="I1615" t="str">
            <v>UFA</v>
          </cell>
          <cell r="J1615"/>
          <cell r="K1615"/>
          <cell r="L1615"/>
          <cell r="M1615"/>
          <cell r="N1615"/>
          <cell r="O1615">
            <v>444188</v>
          </cell>
          <cell r="P1615">
            <v>3644923</v>
          </cell>
          <cell r="Q1615">
            <v>4089111</v>
          </cell>
          <cell r="R1615">
            <v>0</v>
          </cell>
          <cell r="S1615">
            <v>4089111</v>
          </cell>
          <cell r="T1615"/>
          <cell r="U1615"/>
          <cell r="V1615"/>
          <cell r="W1615"/>
          <cell r="X1615">
            <v>3500</v>
          </cell>
          <cell r="Y1615"/>
          <cell r="Z1615"/>
          <cell r="AA1615"/>
          <cell r="AB1615"/>
          <cell r="AC1615"/>
          <cell r="AD1615">
            <v>637558</v>
          </cell>
          <cell r="AE1615">
            <v>3362588</v>
          </cell>
          <cell r="AF1615">
            <v>4000146</v>
          </cell>
          <cell r="AG1615">
            <v>0</v>
          </cell>
          <cell r="AH1615">
            <v>4000146</v>
          </cell>
          <cell r="AI1615"/>
          <cell r="AJ1615"/>
          <cell r="AK1615"/>
          <cell r="AL1615"/>
          <cell r="AM1615">
            <v>4176</v>
          </cell>
        </row>
        <row r="1616">
          <cell r="I1616" t="str">
            <v>UUD</v>
          </cell>
          <cell r="J1616"/>
          <cell r="K1616"/>
          <cell r="L1616"/>
          <cell r="M1616"/>
          <cell r="N1616"/>
          <cell r="O1616"/>
          <cell r="P1616"/>
          <cell r="Q1616">
            <v>629025</v>
          </cell>
          <cell r="R1616"/>
          <cell r="S1616">
            <v>629025</v>
          </cell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>
            <v>550000</v>
          </cell>
          <cell r="AG1616"/>
          <cell r="AH1616">
            <v>550000</v>
          </cell>
          <cell r="AI1616"/>
          <cell r="AJ1616"/>
          <cell r="AK1616"/>
          <cell r="AL1616"/>
          <cell r="AM1616"/>
        </row>
        <row r="1617">
          <cell r="I1617" t="str">
            <v>ULY</v>
          </cell>
          <cell r="J1617"/>
          <cell r="K1617"/>
          <cell r="L1617"/>
          <cell r="M1617"/>
          <cell r="N1617"/>
          <cell r="O1617"/>
          <cell r="P1617"/>
          <cell r="Q1617">
            <v>530856</v>
          </cell>
          <cell r="R1617"/>
          <cell r="S1617">
            <v>530856</v>
          </cell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>
            <v>554758</v>
          </cell>
          <cell r="AG1617"/>
          <cell r="AH1617">
            <v>554758</v>
          </cell>
          <cell r="AI1617"/>
          <cell r="AJ1617"/>
          <cell r="AK1617"/>
          <cell r="AL1617"/>
          <cell r="AM1617">
            <v>292</v>
          </cell>
        </row>
        <row r="1618">
          <cell r="I1618" t="str">
            <v>VVO</v>
          </cell>
          <cell r="J1618"/>
          <cell r="K1618"/>
          <cell r="L1618">
            <v>6646</v>
          </cell>
          <cell r="M1618">
            <v>519</v>
          </cell>
          <cell r="N1618">
            <v>7165</v>
          </cell>
          <cell r="O1618">
            <v>53000</v>
          </cell>
          <cell r="P1618">
            <v>2065000</v>
          </cell>
          <cell r="Q1618">
            <v>2118000</v>
          </cell>
          <cell r="R1618">
            <v>0</v>
          </cell>
          <cell r="S1618">
            <v>2118000</v>
          </cell>
          <cell r="T1618"/>
          <cell r="U1618"/>
          <cell r="V1618"/>
          <cell r="W1618"/>
          <cell r="X1618"/>
          <cell r="Y1618">
            <v>7399</v>
          </cell>
          <cell r="Z1618">
            <v>286</v>
          </cell>
          <cell r="AA1618">
            <v>7685</v>
          </cell>
          <cell r="AB1618">
            <v>952</v>
          </cell>
          <cell r="AC1618">
            <v>8637</v>
          </cell>
          <cell r="AD1618">
            <v>85543</v>
          </cell>
          <cell r="AE1618">
            <v>1728115</v>
          </cell>
          <cell r="AF1618">
            <v>1813658</v>
          </cell>
          <cell r="AG1618">
            <v>1807</v>
          </cell>
          <cell r="AH1618">
            <v>1815465</v>
          </cell>
          <cell r="AI1618"/>
          <cell r="AJ1618"/>
          <cell r="AK1618"/>
          <cell r="AL1618"/>
          <cell r="AM1618"/>
        </row>
        <row r="1619">
          <cell r="I1619" t="str">
            <v>VOG</v>
          </cell>
          <cell r="J1619">
            <v>6108</v>
          </cell>
          <cell r="K1619"/>
          <cell r="L1619">
            <v>6108</v>
          </cell>
          <cell r="M1619">
            <v>0</v>
          </cell>
          <cell r="N1619">
            <v>6108</v>
          </cell>
          <cell r="O1619">
            <v>35450</v>
          </cell>
          <cell r="P1619">
            <v>1365173</v>
          </cell>
          <cell r="Q1619">
            <v>1400623</v>
          </cell>
          <cell r="R1619">
            <v>0</v>
          </cell>
          <cell r="S1619">
            <v>1400623</v>
          </cell>
          <cell r="T1619">
            <v>0</v>
          </cell>
          <cell r="U1619">
            <v>571</v>
          </cell>
          <cell r="V1619">
            <v>571</v>
          </cell>
          <cell r="W1619">
            <v>350</v>
          </cell>
          <cell r="X1619">
            <v>921</v>
          </cell>
          <cell r="Y1619">
            <v>6960</v>
          </cell>
          <cell r="Z1619">
            <v>0</v>
          </cell>
          <cell r="AA1619">
            <v>6960</v>
          </cell>
          <cell r="AB1619">
            <v>0</v>
          </cell>
          <cell r="AC1619">
            <v>6960</v>
          </cell>
          <cell r="AD1619">
            <v>88331</v>
          </cell>
          <cell r="AE1619">
            <v>1366106</v>
          </cell>
          <cell r="AF1619">
            <v>1454437</v>
          </cell>
          <cell r="AG1619">
            <v>0</v>
          </cell>
          <cell r="AH1619">
            <v>1454437</v>
          </cell>
          <cell r="AI1619">
            <v>0</v>
          </cell>
          <cell r="AJ1619">
            <v>704</v>
          </cell>
          <cell r="AK1619">
            <v>704</v>
          </cell>
          <cell r="AL1619">
            <v>500</v>
          </cell>
          <cell r="AM1619">
            <v>1204</v>
          </cell>
        </row>
        <row r="1620">
          <cell r="I1620" t="str">
            <v>VOZ</v>
          </cell>
          <cell r="J1620"/>
          <cell r="K1620"/>
          <cell r="L1620"/>
          <cell r="M1620"/>
          <cell r="N1620"/>
          <cell r="O1620"/>
          <cell r="P1620"/>
          <cell r="Q1620">
            <v>104843</v>
          </cell>
          <cell r="R1620">
            <v>0</v>
          </cell>
          <cell r="S1620">
            <v>104843</v>
          </cell>
          <cell r="T1620"/>
          <cell r="U1620"/>
          <cell r="V1620"/>
          <cell r="W1620"/>
          <cell r="X1620">
            <v>25</v>
          </cell>
          <cell r="Y1620"/>
          <cell r="Z1620"/>
          <cell r="AA1620"/>
          <cell r="AB1620"/>
          <cell r="AC1620"/>
          <cell r="AD1620"/>
          <cell r="AE1620"/>
          <cell r="AF1620">
            <v>807500</v>
          </cell>
          <cell r="AG1620">
            <v>0</v>
          </cell>
          <cell r="AH1620">
            <v>807500</v>
          </cell>
          <cell r="AI1620"/>
          <cell r="AJ1620"/>
          <cell r="AK1620"/>
          <cell r="AL1620"/>
          <cell r="AM1620">
            <v>140</v>
          </cell>
        </row>
        <row r="1621">
          <cell r="I1621" t="str">
            <v>YKS</v>
          </cell>
          <cell r="J1621"/>
          <cell r="K1621"/>
          <cell r="L1621"/>
          <cell r="M1621"/>
          <cell r="N1621"/>
          <cell r="O1621"/>
          <cell r="P1621"/>
          <cell r="Q1621">
            <v>986064</v>
          </cell>
          <cell r="R1621"/>
          <cell r="S1621">
            <v>986064</v>
          </cell>
          <cell r="T1621"/>
          <cell r="U1621"/>
          <cell r="V1621"/>
          <cell r="W1621"/>
          <cell r="X1621">
            <v>9245</v>
          </cell>
          <cell r="Y1621"/>
          <cell r="Z1621"/>
          <cell r="AA1621"/>
          <cell r="AB1621"/>
          <cell r="AC1621"/>
          <cell r="AD1621"/>
          <cell r="AE1621"/>
          <cell r="AF1621">
            <v>796532</v>
          </cell>
          <cell r="AG1621"/>
          <cell r="AH1621">
            <v>796532</v>
          </cell>
          <cell r="AI1621"/>
          <cell r="AJ1621"/>
          <cell r="AK1621"/>
          <cell r="AL1621"/>
          <cell r="AM1621">
            <v>8796</v>
          </cell>
        </row>
        <row r="1622">
          <cell r="I1622" t="str">
            <v>BEG</v>
          </cell>
          <cell r="J1622">
            <v>53052</v>
          </cell>
          <cell r="K1622">
            <v>1892</v>
          </cell>
          <cell r="L1622">
            <v>54944</v>
          </cell>
          <cell r="M1622">
            <v>10700</v>
          </cell>
          <cell r="N1622">
            <v>65644</v>
          </cell>
          <cell r="O1622">
            <v>5601626</v>
          </cell>
          <cell r="P1622">
            <v>8089</v>
          </cell>
          <cell r="Q1622">
            <v>5609715</v>
          </cell>
          <cell r="R1622">
            <v>807</v>
          </cell>
          <cell r="S1622">
            <v>5610522</v>
          </cell>
          <cell r="T1622">
            <v>10446</v>
          </cell>
          <cell r="U1622">
            <v>0</v>
          </cell>
          <cell r="V1622">
            <v>10446</v>
          </cell>
          <cell r="W1622">
            <v>1715</v>
          </cell>
          <cell r="X1622">
            <v>12161</v>
          </cell>
          <cell r="Y1622">
            <v>34773</v>
          </cell>
          <cell r="Z1622">
            <v>2031</v>
          </cell>
          <cell r="AA1622">
            <v>36804</v>
          </cell>
          <cell r="AB1622">
            <v>12038</v>
          </cell>
          <cell r="AC1622">
            <v>48842</v>
          </cell>
          <cell r="AD1622">
            <v>3283805</v>
          </cell>
          <cell r="AE1622">
            <v>121</v>
          </cell>
          <cell r="AF1622">
            <v>3283926</v>
          </cell>
          <cell r="AG1622">
            <v>1834</v>
          </cell>
          <cell r="AH1622">
            <v>3285760</v>
          </cell>
          <cell r="AI1622">
            <v>11723</v>
          </cell>
          <cell r="AJ1622">
            <v>0</v>
          </cell>
          <cell r="AK1622">
            <v>11723</v>
          </cell>
          <cell r="AL1622">
            <v>1395</v>
          </cell>
          <cell r="AM1622">
            <v>13118</v>
          </cell>
        </row>
        <row r="1623">
          <cell r="I1623" t="str">
            <v>INI</v>
          </cell>
          <cell r="J1623">
            <v>3830</v>
          </cell>
          <cell r="K1623">
            <v>26</v>
          </cell>
          <cell r="L1623">
            <v>3856</v>
          </cell>
          <cell r="M1623">
            <v>0</v>
          </cell>
          <cell r="N1623">
            <v>3856</v>
          </cell>
          <cell r="O1623">
            <v>380906</v>
          </cell>
          <cell r="P1623">
            <v>8116</v>
          </cell>
          <cell r="Q1623">
            <v>389022</v>
          </cell>
          <cell r="R1623">
            <v>0</v>
          </cell>
          <cell r="S1623">
            <v>389022</v>
          </cell>
          <cell r="T1623">
            <v>92</v>
          </cell>
          <cell r="U1623">
            <v>0</v>
          </cell>
          <cell r="V1623">
            <v>92</v>
          </cell>
          <cell r="W1623">
            <v>0</v>
          </cell>
          <cell r="X1623">
            <v>92</v>
          </cell>
          <cell r="Y1623">
            <v>2005</v>
          </cell>
          <cell r="Z1623">
            <v>74</v>
          </cell>
          <cell r="AA1623">
            <v>2079</v>
          </cell>
          <cell r="AB1623">
            <v>0</v>
          </cell>
          <cell r="AC1623">
            <v>2079</v>
          </cell>
          <cell r="AD1623">
            <v>146238</v>
          </cell>
          <cell r="AE1623">
            <v>58</v>
          </cell>
          <cell r="AF1623">
            <v>146296</v>
          </cell>
          <cell r="AG1623">
            <v>0</v>
          </cell>
          <cell r="AH1623">
            <v>146296</v>
          </cell>
          <cell r="AI1623">
            <v>311</v>
          </cell>
          <cell r="AJ1623">
            <v>0</v>
          </cell>
          <cell r="AK1623">
            <v>311</v>
          </cell>
          <cell r="AL1623">
            <v>0</v>
          </cell>
          <cell r="AM1623">
            <v>311</v>
          </cell>
        </row>
        <row r="1624">
          <cell r="I1624" t="str">
            <v>BTS</v>
          </cell>
          <cell r="J1624">
            <v>11192</v>
          </cell>
          <cell r="K1624">
            <v>1178</v>
          </cell>
          <cell r="L1624">
            <v>12370</v>
          </cell>
          <cell r="M1624">
            <v>11913</v>
          </cell>
          <cell r="N1624">
            <v>24283</v>
          </cell>
          <cell r="O1624">
            <v>1400996</v>
          </cell>
          <cell r="P1624">
            <v>2036</v>
          </cell>
          <cell r="Q1624">
            <v>1403032</v>
          </cell>
          <cell r="R1624">
            <v>3252</v>
          </cell>
          <cell r="S1624">
            <v>1406284</v>
          </cell>
          <cell r="T1624">
            <v>18042</v>
          </cell>
          <cell r="U1624">
            <v>0</v>
          </cell>
          <cell r="V1624">
            <v>18042</v>
          </cell>
          <cell r="W1624">
            <v>7</v>
          </cell>
          <cell r="X1624">
            <v>18049</v>
          </cell>
          <cell r="Y1624">
            <v>6140</v>
          </cell>
          <cell r="Z1624">
            <v>883</v>
          </cell>
          <cell r="AA1624">
            <v>7023</v>
          </cell>
          <cell r="AB1624">
            <v>10808</v>
          </cell>
          <cell r="AC1624">
            <v>17831</v>
          </cell>
          <cell r="AD1624">
            <v>473992</v>
          </cell>
          <cell r="AE1624">
            <v>1990</v>
          </cell>
          <cell r="AF1624">
            <v>475982</v>
          </cell>
          <cell r="AG1624">
            <v>4170</v>
          </cell>
          <cell r="AH1624">
            <v>480152</v>
          </cell>
          <cell r="AI1624">
            <v>19623</v>
          </cell>
          <cell r="AJ1624">
            <v>0</v>
          </cell>
          <cell r="AK1624">
            <v>19623</v>
          </cell>
          <cell r="AL1624">
            <v>0</v>
          </cell>
          <cell r="AM1624">
            <v>19623</v>
          </cell>
        </row>
        <row r="1625">
          <cell r="I1625" t="str">
            <v>KSC</v>
          </cell>
          <cell r="J1625">
            <v>4398</v>
          </cell>
          <cell r="K1625">
            <v>0</v>
          </cell>
          <cell r="L1625">
            <v>4398</v>
          </cell>
          <cell r="M1625">
            <v>11719</v>
          </cell>
          <cell r="N1625">
            <v>16117</v>
          </cell>
          <cell r="O1625">
            <v>541494</v>
          </cell>
          <cell r="P1625">
            <v>1370</v>
          </cell>
          <cell r="Q1625">
            <v>542864</v>
          </cell>
          <cell r="R1625">
            <v>1699</v>
          </cell>
          <cell r="S1625">
            <v>544563</v>
          </cell>
          <cell r="T1625">
            <v>23</v>
          </cell>
          <cell r="U1625">
            <v>0</v>
          </cell>
          <cell r="V1625">
            <v>23</v>
          </cell>
          <cell r="W1625"/>
          <cell r="X1625">
            <v>23</v>
          </cell>
          <cell r="Y1625">
            <v>1472</v>
          </cell>
          <cell r="Z1625">
            <v>48</v>
          </cell>
          <cell r="AA1625">
            <v>1520</v>
          </cell>
          <cell r="AB1625">
            <v>19237</v>
          </cell>
          <cell r="AC1625">
            <v>20757</v>
          </cell>
          <cell r="AD1625">
            <v>167484</v>
          </cell>
          <cell r="AE1625">
            <v>1258</v>
          </cell>
          <cell r="AF1625">
            <v>168742</v>
          </cell>
          <cell r="AG1625">
            <v>1294</v>
          </cell>
          <cell r="AH1625">
            <v>170036</v>
          </cell>
          <cell r="AI1625">
            <v>28</v>
          </cell>
          <cell r="AJ1625">
            <v>0</v>
          </cell>
          <cell r="AK1625">
            <v>28</v>
          </cell>
          <cell r="AL1625"/>
          <cell r="AM1625">
            <v>28</v>
          </cell>
        </row>
        <row r="1626">
          <cell r="I1626" t="str">
            <v>PZY</v>
          </cell>
          <cell r="J1626">
            <v>171</v>
          </cell>
          <cell r="K1626">
            <v>46</v>
          </cell>
          <cell r="L1626">
            <v>217</v>
          </cell>
          <cell r="M1626">
            <v>4463</v>
          </cell>
          <cell r="N1626">
            <v>4680</v>
          </cell>
          <cell r="O1626">
            <v>13710</v>
          </cell>
          <cell r="P1626">
            <v>0</v>
          </cell>
          <cell r="Q1626">
            <v>13710</v>
          </cell>
          <cell r="R1626"/>
          <cell r="S1626">
            <v>13710</v>
          </cell>
          <cell r="T1626">
            <v>16</v>
          </cell>
          <cell r="U1626">
            <v>0</v>
          </cell>
          <cell r="V1626">
            <v>16</v>
          </cell>
          <cell r="W1626">
            <v>0</v>
          </cell>
          <cell r="X1626">
            <v>16</v>
          </cell>
          <cell r="Y1626">
            <v>140</v>
          </cell>
          <cell r="Z1626">
            <v>137</v>
          </cell>
          <cell r="AA1626">
            <v>277</v>
          </cell>
          <cell r="AB1626">
            <v>3789</v>
          </cell>
          <cell r="AC1626">
            <v>4066</v>
          </cell>
          <cell r="AD1626">
            <v>3048</v>
          </cell>
          <cell r="AE1626">
            <v>6</v>
          </cell>
          <cell r="AF1626">
            <v>3054</v>
          </cell>
          <cell r="AG1626">
            <v>0</v>
          </cell>
          <cell r="AH1626">
            <v>3054</v>
          </cell>
          <cell r="AI1626">
            <v>200</v>
          </cell>
          <cell r="AJ1626">
            <v>0</v>
          </cell>
          <cell r="AK1626">
            <v>200</v>
          </cell>
          <cell r="AL1626">
            <v>0</v>
          </cell>
          <cell r="AM1626">
            <v>200</v>
          </cell>
        </row>
        <row r="1627">
          <cell r="I1627" t="str">
            <v>TAT</v>
          </cell>
          <cell r="J1627">
            <v>372</v>
          </cell>
          <cell r="K1627">
            <v>47</v>
          </cell>
          <cell r="L1627">
            <v>419</v>
          </cell>
          <cell r="M1627">
            <v>9949</v>
          </cell>
          <cell r="N1627">
            <v>10368</v>
          </cell>
          <cell r="O1627">
            <v>48921</v>
          </cell>
          <cell r="P1627">
            <v>0</v>
          </cell>
          <cell r="Q1627">
            <v>48921</v>
          </cell>
          <cell r="R1627">
            <v>121</v>
          </cell>
          <cell r="S1627">
            <v>49042</v>
          </cell>
          <cell r="T1627">
            <v>159</v>
          </cell>
          <cell r="U1627">
            <v>0</v>
          </cell>
          <cell r="V1627">
            <v>159</v>
          </cell>
          <cell r="W1627">
            <v>0</v>
          </cell>
          <cell r="X1627">
            <v>159</v>
          </cell>
          <cell r="Y1627">
            <v>156</v>
          </cell>
          <cell r="Z1627">
            <v>60</v>
          </cell>
          <cell r="AA1627">
            <v>216</v>
          </cell>
          <cell r="AB1627">
            <v>10101</v>
          </cell>
          <cell r="AC1627">
            <v>10317</v>
          </cell>
          <cell r="AD1627">
            <v>9666</v>
          </cell>
          <cell r="AE1627">
            <v>0</v>
          </cell>
          <cell r="AF1627">
            <v>9666</v>
          </cell>
          <cell r="AG1627">
            <v>78</v>
          </cell>
          <cell r="AH1627">
            <v>9744</v>
          </cell>
          <cell r="AI1627">
            <v>137</v>
          </cell>
          <cell r="AJ1627">
            <v>0</v>
          </cell>
          <cell r="AK1627">
            <v>137</v>
          </cell>
          <cell r="AL1627">
            <v>0</v>
          </cell>
          <cell r="AM1627">
            <v>137</v>
          </cell>
        </row>
        <row r="1628">
          <cell r="I1628" t="str">
            <v>SLD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</row>
        <row r="1629">
          <cell r="I1629" t="str">
            <v>ILZ</v>
          </cell>
          <cell r="J1629">
            <v>2</v>
          </cell>
          <cell r="K1629">
            <v>4</v>
          </cell>
          <cell r="L1629">
            <v>6</v>
          </cell>
          <cell r="M1629">
            <v>12885</v>
          </cell>
          <cell r="N1629">
            <v>12891</v>
          </cell>
          <cell r="O1629">
            <v>78</v>
          </cell>
          <cell r="P1629">
            <v>0</v>
          </cell>
          <cell r="Q1629">
            <v>78</v>
          </cell>
          <cell r="R1629"/>
          <cell r="S1629">
            <v>78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2</v>
          </cell>
          <cell r="Z1629">
            <v>3</v>
          </cell>
          <cell r="AA1629">
            <v>5</v>
          </cell>
          <cell r="AB1629">
            <v>11326</v>
          </cell>
          <cell r="AC1629">
            <v>11331</v>
          </cell>
          <cell r="AD1629">
            <v>32</v>
          </cell>
          <cell r="AE1629">
            <v>0</v>
          </cell>
          <cell r="AF1629">
            <v>32</v>
          </cell>
          <cell r="AG1629"/>
          <cell r="AH1629">
            <v>32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</row>
        <row r="1630">
          <cell r="I1630" t="str">
            <v>LJU</v>
          </cell>
          <cell r="J1630">
            <v>10192</v>
          </cell>
          <cell r="K1630">
            <v>2662</v>
          </cell>
          <cell r="L1630">
            <v>12854</v>
          </cell>
          <cell r="M1630">
            <v>8717</v>
          </cell>
          <cell r="N1630">
            <v>21571</v>
          </cell>
          <cell r="O1630">
            <v>968999</v>
          </cell>
          <cell r="P1630">
            <v>0</v>
          </cell>
          <cell r="Q1630">
            <v>968999</v>
          </cell>
          <cell r="R1630">
            <v>1153</v>
          </cell>
          <cell r="S1630">
            <v>970152</v>
          </cell>
          <cell r="T1630">
            <v>12241</v>
          </cell>
          <cell r="U1630">
            <v>0</v>
          </cell>
          <cell r="V1630">
            <v>12241</v>
          </cell>
          <cell r="W1630">
            <v>239</v>
          </cell>
          <cell r="X1630">
            <v>12480</v>
          </cell>
          <cell r="Y1630">
            <v>5268</v>
          </cell>
          <cell r="Z1630">
            <v>2664</v>
          </cell>
          <cell r="AA1630">
            <v>7932</v>
          </cell>
          <cell r="AB1630">
            <v>9529</v>
          </cell>
          <cell r="AC1630">
            <v>17461</v>
          </cell>
          <cell r="AD1630">
            <v>419508</v>
          </cell>
          <cell r="AE1630">
            <v>0</v>
          </cell>
          <cell r="AF1630">
            <v>419508</v>
          </cell>
          <cell r="AG1630">
            <v>2426</v>
          </cell>
          <cell r="AH1630">
            <v>421934</v>
          </cell>
          <cell r="AI1630">
            <v>11182</v>
          </cell>
          <cell r="AJ1630">
            <v>0</v>
          </cell>
          <cell r="AK1630">
            <v>11182</v>
          </cell>
          <cell r="AL1630">
            <v>219</v>
          </cell>
          <cell r="AM1630">
            <v>11401</v>
          </cell>
        </row>
        <row r="1631">
          <cell r="I1631" t="str">
            <v>MBX</v>
          </cell>
          <cell r="J1631">
            <v>54</v>
          </cell>
          <cell r="K1631">
            <v>2</v>
          </cell>
          <cell r="L1631">
            <v>56</v>
          </cell>
          <cell r="M1631">
            <v>12670</v>
          </cell>
          <cell r="N1631">
            <v>12726</v>
          </cell>
          <cell r="O1631">
            <v>3475</v>
          </cell>
          <cell r="P1631">
            <v>142</v>
          </cell>
          <cell r="Q1631">
            <v>3617</v>
          </cell>
          <cell r="R1631">
            <v>302</v>
          </cell>
          <cell r="S1631">
            <v>3919</v>
          </cell>
          <cell r="T1631">
            <v>24</v>
          </cell>
          <cell r="U1631">
            <v>0</v>
          </cell>
          <cell r="V1631">
            <v>24</v>
          </cell>
          <cell r="W1631">
            <v>0</v>
          </cell>
          <cell r="X1631">
            <v>24</v>
          </cell>
          <cell r="Y1631">
            <v>104</v>
          </cell>
          <cell r="Z1631">
            <v>0</v>
          </cell>
          <cell r="AA1631">
            <v>104</v>
          </cell>
          <cell r="AB1631">
            <v>11050</v>
          </cell>
          <cell r="AC1631">
            <v>11154</v>
          </cell>
          <cell r="AD1631">
            <v>4561</v>
          </cell>
          <cell r="AE1631">
            <v>134</v>
          </cell>
          <cell r="AF1631">
            <v>4695</v>
          </cell>
          <cell r="AG1631">
            <v>267</v>
          </cell>
          <cell r="AH1631">
            <v>4962</v>
          </cell>
          <cell r="AI1631">
            <v>26</v>
          </cell>
          <cell r="AJ1631">
            <v>0</v>
          </cell>
          <cell r="AK1631">
            <v>26</v>
          </cell>
          <cell r="AL1631">
            <v>0</v>
          </cell>
          <cell r="AM1631">
            <v>26</v>
          </cell>
        </row>
        <row r="1632">
          <cell r="I1632" t="str">
            <v>POW</v>
          </cell>
          <cell r="J1632">
            <v>99</v>
          </cell>
          <cell r="K1632"/>
          <cell r="L1632">
            <v>99</v>
          </cell>
          <cell r="M1632">
            <v>16691</v>
          </cell>
          <cell r="N1632">
            <v>16790</v>
          </cell>
          <cell r="O1632">
            <v>400</v>
          </cell>
          <cell r="P1632">
            <v>18</v>
          </cell>
          <cell r="Q1632">
            <v>418</v>
          </cell>
          <cell r="R1632"/>
          <cell r="S1632">
            <v>418</v>
          </cell>
          <cell r="T1632"/>
          <cell r="U1632"/>
          <cell r="V1632"/>
          <cell r="W1632"/>
          <cell r="X1632"/>
          <cell r="Y1632">
            <v>76</v>
          </cell>
          <cell r="Z1632"/>
          <cell r="AA1632">
            <v>76</v>
          </cell>
          <cell r="AB1632">
            <v>14654</v>
          </cell>
          <cell r="AC1632">
            <v>14730</v>
          </cell>
          <cell r="AD1632">
            <v>300</v>
          </cell>
          <cell r="AE1632">
            <v>12</v>
          </cell>
          <cell r="AF1632">
            <v>312</v>
          </cell>
          <cell r="AG1632"/>
          <cell r="AH1632">
            <v>312</v>
          </cell>
          <cell r="AI1632"/>
          <cell r="AJ1632"/>
          <cell r="AK1632"/>
          <cell r="AL1632"/>
          <cell r="AM1632"/>
        </row>
        <row r="1633">
          <cell r="I1633" t="str">
            <v>LCG</v>
          </cell>
          <cell r="J1633">
            <v>7982</v>
          </cell>
          <cell r="K1633">
            <v>1</v>
          </cell>
          <cell r="L1633">
            <v>7983</v>
          </cell>
          <cell r="M1633">
            <v>6381</v>
          </cell>
          <cell r="N1633">
            <v>14364</v>
          </cell>
          <cell r="O1633">
            <v>56500</v>
          </cell>
          <cell r="P1633">
            <v>906787</v>
          </cell>
          <cell r="Q1633">
            <v>963287</v>
          </cell>
          <cell r="R1633">
            <v>12</v>
          </cell>
          <cell r="S1633">
            <v>963299</v>
          </cell>
          <cell r="T1633">
            <v>2</v>
          </cell>
          <cell r="U1633">
            <v>90</v>
          </cell>
          <cell r="V1633">
            <v>91</v>
          </cell>
          <cell r="W1633">
            <v>0</v>
          </cell>
          <cell r="X1633">
            <v>91</v>
          </cell>
          <cell r="Y1633">
            <v>5156</v>
          </cell>
          <cell r="Z1633">
            <v>3</v>
          </cell>
          <cell r="AA1633">
            <v>5159</v>
          </cell>
          <cell r="AB1633">
            <v>6925</v>
          </cell>
          <cell r="AC1633">
            <v>12084</v>
          </cell>
          <cell r="AD1633">
            <v>1193</v>
          </cell>
          <cell r="AE1633">
            <v>592733</v>
          </cell>
          <cell r="AF1633">
            <v>593926</v>
          </cell>
          <cell r="AG1633">
            <v>111</v>
          </cell>
          <cell r="AH1633">
            <v>594037</v>
          </cell>
          <cell r="AI1633">
            <v>0</v>
          </cell>
          <cell r="AJ1633">
            <v>85</v>
          </cell>
          <cell r="AK1633">
            <v>85</v>
          </cell>
          <cell r="AL1633">
            <v>4</v>
          </cell>
          <cell r="AM1633">
            <v>89</v>
          </cell>
        </row>
        <row r="1634">
          <cell r="I1634" t="str">
            <v>ABC</v>
          </cell>
          <cell r="J1634">
            <v>30</v>
          </cell>
          <cell r="K1634">
            <v>0</v>
          </cell>
          <cell r="L1634">
            <v>30</v>
          </cell>
          <cell r="M1634">
            <v>918</v>
          </cell>
          <cell r="N1634">
            <v>948</v>
          </cell>
          <cell r="O1634">
            <v>422</v>
          </cell>
          <cell r="P1634">
            <v>251</v>
          </cell>
          <cell r="Q1634">
            <v>673</v>
          </cell>
          <cell r="R1634">
            <v>0</v>
          </cell>
          <cell r="S1634">
            <v>673</v>
          </cell>
          <cell r="T1634"/>
          <cell r="U1634"/>
          <cell r="V1634"/>
          <cell r="W1634"/>
          <cell r="X1634"/>
          <cell r="Y1634">
            <v>41</v>
          </cell>
          <cell r="Z1634">
            <v>0</v>
          </cell>
          <cell r="AA1634">
            <v>41</v>
          </cell>
          <cell r="AB1634">
            <v>824</v>
          </cell>
          <cell r="AC1634">
            <v>865</v>
          </cell>
          <cell r="AD1634">
            <v>273</v>
          </cell>
          <cell r="AE1634">
            <v>1013</v>
          </cell>
          <cell r="AF1634">
            <v>1286</v>
          </cell>
          <cell r="AG1634">
            <v>0</v>
          </cell>
          <cell r="AH1634">
            <v>1286</v>
          </cell>
          <cell r="AI1634"/>
          <cell r="AJ1634"/>
          <cell r="AK1634"/>
          <cell r="AL1634"/>
          <cell r="AM1634"/>
        </row>
        <row r="1635">
          <cell r="I1635" t="str">
            <v>AEI</v>
          </cell>
          <cell r="J1635">
            <v>3385</v>
          </cell>
          <cell r="K1635">
            <v>0</v>
          </cell>
          <cell r="L1635">
            <v>3385</v>
          </cell>
          <cell r="M1635">
            <v>113</v>
          </cell>
          <cell r="N1635">
            <v>3498</v>
          </cell>
          <cell r="O1635">
            <v>0</v>
          </cell>
          <cell r="P1635">
            <v>40872</v>
          </cell>
          <cell r="Q1635">
            <v>40872</v>
          </cell>
          <cell r="R1635">
            <v>0</v>
          </cell>
          <cell r="S1635">
            <v>40872</v>
          </cell>
          <cell r="T1635"/>
          <cell r="U1635"/>
          <cell r="V1635"/>
          <cell r="W1635"/>
          <cell r="X1635"/>
          <cell r="Y1635">
            <v>3124</v>
          </cell>
          <cell r="Z1635">
            <v>0</v>
          </cell>
          <cell r="AA1635">
            <v>3124</v>
          </cell>
          <cell r="AB1635">
            <v>142</v>
          </cell>
          <cell r="AC1635">
            <v>3266</v>
          </cell>
          <cell r="AD1635">
            <v>0</v>
          </cell>
          <cell r="AE1635">
            <v>35313</v>
          </cell>
          <cell r="AF1635">
            <v>35313</v>
          </cell>
          <cell r="AG1635">
            <v>0</v>
          </cell>
          <cell r="AH1635">
            <v>35313</v>
          </cell>
          <cell r="AI1635"/>
          <cell r="AJ1635"/>
          <cell r="AK1635"/>
          <cell r="AL1635"/>
          <cell r="AM1635"/>
        </row>
        <row r="1636">
          <cell r="I1636" t="str">
            <v>ALC</v>
          </cell>
          <cell r="J1636">
            <v>86489</v>
          </cell>
          <cell r="K1636">
            <v>514</v>
          </cell>
          <cell r="L1636">
            <v>87003</v>
          </cell>
          <cell r="M1636">
            <v>3106</v>
          </cell>
          <cell r="N1636">
            <v>90109</v>
          </cell>
          <cell r="O1636">
            <v>11231792</v>
          </cell>
          <cell r="P1636">
            <v>1954987</v>
          </cell>
          <cell r="Q1636">
            <v>13186779</v>
          </cell>
          <cell r="R1636">
            <v>10419</v>
          </cell>
          <cell r="S1636">
            <v>13197198</v>
          </cell>
          <cell r="T1636">
            <v>191</v>
          </cell>
          <cell r="U1636">
            <v>4449</v>
          </cell>
          <cell r="V1636">
            <v>4641</v>
          </cell>
          <cell r="W1636">
            <v>1</v>
          </cell>
          <cell r="X1636">
            <v>4642</v>
          </cell>
          <cell r="Y1636">
            <v>47831</v>
          </cell>
          <cell r="Z1636">
            <v>523</v>
          </cell>
          <cell r="AA1636">
            <v>48354</v>
          </cell>
          <cell r="AB1636">
            <v>3151</v>
          </cell>
          <cell r="AC1636">
            <v>51505</v>
          </cell>
          <cell r="AD1636">
            <v>4837269</v>
          </cell>
          <cell r="AE1636">
            <v>987269</v>
          </cell>
          <cell r="AF1636">
            <v>5824538</v>
          </cell>
          <cell r="AG1636">
            <v>13929</v>
          </cell>
          <cell r="AH1636">
            <v>5838467</v>
          </cell>
          <cell r="AI1636">
            <v>135</v>
          </cell>
          <cell r="AJ1636">
            <v>3849</v>
          </cell>
          <cell r="AK1636">
            <v>3984</v>
          </cell>
          <cell r="AL1636">
            <v>0</v>
          </cell>
          <cell r="AM1636">
            <v>3985</v>
          </cell>
        </row>
        <row r="1637">
          <cell r="I1637" t="str">
            <v>LEI</v>
          </cell>
          <cell r="J1637">
            <v>6546</v>
          </cell>
          <cell r="K1637">
            <v>0</v>
          </cell>
          <cell r="L1637">
            <v>6546</v>
          </cell>
          <cell r="M1637">
            <v>4499</v>
          </cell>
          <cell r="N1637">
            <v>11045</v>
          </cell>
          <cell r="O1637">
            <v>384236</v>
          </cell>
          <cell r="P1637">
            <v>314181</v>
          </cell>
          <cell r="Q1637">
            <v>698417</v>
          </cell>
          <cell r="R1637">
            <v>72</v>
          </cell>
          <cell r="S1637">
            <v>698489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4035</v>
          </cell>
          <cell r="Z1637">
            <v>0</v>
          </cell>
          <cell r="AA1637">
            <v>4035</v>
          </cell>
          <cell r="AB1637">
            <v>3854</v>
          </cell>
          <cell r="AC1637">
            <v>7889</v>
          </cell>
          <cell r="AD1637">
            <v>108311</v>
          </cell>
          <cell r="AE1637">
            <v>203134</v>
          </cell>
          <cell r="AF1637">
            <v>311445</v>
          </cell>
          <cell r="AG1637">
            <v>573</v>
          </cell>
          <cell r="AH1637">
            <v>312018</v>
          </cell>
          <cell r="AI1637">
            <v>0</v>
          </cell>
          <cell r="AJ1637">
            <v>0</v>
          </cell>
          <cell r="AK1637">
            <v>0</v>
          </cell>
          <cell r="AL1637">
            <v>1</v>
          </cell>
          <cell r="AM1637">
            <v>1</v>
          </cell>
        </row>
        <row r="1638">
          <cell r="I1638" t="str">
            <v>OVD</v>
          </cell>
          <cell r="J1638">
            <v>10627</v>
          </cell>
          <cell r="K1638">
            <v>0</v>
          </cell>
          <cell r="L1638">
            <v>10627</v>
          </cell>
          <cell r="M1638">
            <v>1562</v>
          </cell>
          <cell r="N1638">
            <v>12189</v>
          </cell>
          <cell r="O1638">
            <v>106405</v>
          </cell>
          <cell r="P1638">
            <v>1343532</v>
          </cell>
          <cell r="Q1638">
            <v>1449937</v>
          </cell>
          <cell r="R1638">
            <v>189</v>
          </cell>
          <cell r="S1638">
            <v>1450126</v>
          </cell>
          <cell r="T1638">
            <v>0</v>
          </cell>
          <cell r="U1638">
            <v>9</v>
          </cell>
          <cell r="V1638">
            <v>9</v>
          </cell>
          <cell r="W1638">
            <v>0</v>
          </cell>
          <cell r="X1638">
            <v>9</v>
          </cell>
          <cell r="Y1638">
            <v>6795</v>
          </cell>
          <cell r="Z1638">
            <v>0</v>
          </cell>
          <cell r="AA1638">
            <v>6795</v>
          </cell>
          <cell r="AB1638">
            <v>1269</v>
          </cell>
          <cell r="AC1638">
            <v>8064</v>
          </cell>
          <cell r="AD1638">
            <v>7143</v>
          </cell>
          <cell r="AE1638">
            <v>822249</v>
          </cell>
          <cell r="AF1638">
            <v>829392</v>
          </cell>
          <cell r="AG1638">
            <v>322</v>
          </cell>
          <cell r="AH1638">
            <v>829714</v>
          </cell>
          <cell r="AI1638">
            <v>0</v>
          </cell>
          <cell r="AJ1638">
            <v>7</v>
          </cell>
          <cell r="AK1638">
            <v>7</v>
          </cell>
          <cell r="AL1638">
            <v>0</v>
          </cell>
          <cell r="AM1638">
            <v>7</v>
          </cell>
        </row>
        <row r="1639">
          <cell r="I1639" t="str">
            <v>BJZ</v>
          </cell>
          <cell r="J1639">
            <v>1270</v>
          </cell>
          <cell r="K1639">
            <v>0</v>
          </cell>
          <cell r="L1639">
            <v>1270</v>
          </cell>
          <cell r="M1639">
            <v>1444</v>
          </cell>
          <cell r="N1639">
            <v>2714</v>
          </cell>
          <cell r="O1639">
            <v>1044</v>
          </cell>
          <cell r="P1639">
            <v>63727</v>
          </cell>
          <cell r="Q1639">
            <v>64771</v>
          </cell>
          <cell r="R1639">
            <v>0</v>
          </cell>
          <cell r="S1639">
            <v>64771</v>
          </cell>
          <cell r="T1639"/>
          <cell r="U1639"/>
          <cell r="V1639"/>
          <cell r="W1639"/>
          <cell r="X1639"/>
          <cell r="Y1639">
            <v>875</v>
          </cell>
          <cell r="Z1639">
            <v>0</v>
          </cell>
          <cell r="AA1639">
            <v>875</v>
          </cell>
          <cell r="AB1639">
            <v>1012</v>
          </cell>
          <cell r="AC1639">
            <v>1887</v>
          </cell>
          <cell r="AD1639">
            <v>380</v>
          </cell>
          <cell r="AE1639">
            <v>39837</v>
          </cell>
          <cell r="AF1639">
            <v>40217</v>
          </cell>
          <cell r="AG1639">
            <v>0</v>
          </cell>
          <cell r="AH1639">
            <v>40217</v>
          </cell>
          <cell r="AI1639"/>
          <cell r="AJ1639"/>
          <cell r="AK1639"/>
          <cell r="AL1639"/>
          <cell r="AM1639"/>
        </row>
        <row r="1640">
          <cell r="I1640" t="str">
            <v>BCN</v>
          </cell>
          <cell r="J1640">
            <v>261588</v>
          </cell>
          <cell r="K1640">
            <v>7666</v>
          </cell>
          <cell r="L1640">
            <v>269254</v>
          </cell>
          <cell r="M1640">
            <v>14140</v>
          </cell>
          <cell r="N1640">
            <v>283394</v>
          </cell>
          <cell r="O1640">
            <v>29421615</v>
          </cell>
          <cell r="P1640">
            <v>12128091</v>
          </cell>
          <cell r="Q1640">
            <v>41549706</v>
          </cell>
          <cell r="R1640">
            <v>66596</v>
          </cell>
          <cell r="S1640">
            <v>41616302</v>
          </cell>
          <cell r="T1640">
            <v>148119</v>
          </cell>
          <cell r="U1640">
            <v>7481</v>
          </cell>
          <cell r="V1640">
            <v>155600</v>
          </cell>
          <cell r="W1640">
            <v>1166</v>
          </cell>
          <cell r="X1640">
            <v>156766</v>
          </cell>
          <cell r="Y1640">
            <v>143453</v>
          </cell>
          <cell r="Z1640">
            <v>8525</v>
          </cell>
          <cell r="AA1640">
            <v>151978</v>
          </cell>
          <cell r="AB1640">
            <v>11704</v>
          </cell>
          <cell r="AC1640">
            <v>163682</v>
          </cell>
          <cell r="AD1640">
            <v>11225405</v>
          </cell>
          <cell r="AE1640">
            <v>7609431</v>
          </cell>
          <cell r="AF1640">
            <v>18834836</v>
          </cell>
          <cell r="AG1640">
            <v>27164</v>
          </cell>
          <cell r="AH1640">
            <v>18862000</v>
          </cell>
          <cell r="AI1640">
            <v>128817</v>
          </cell>
          <cell r="AJ1640">
            <v>7315</v>
          </cell>
          <cell r="AK1640">
            <v>136132</v>
          </cell>
          <cell r="AL1640">
            <v>499</v>
          </cell>
          <cell r="AM1640">
            <v>136631</v>
          </cell>
        </row>
        <row r="1641">
          <cell r="I1641" t="str">
            <v>BIO</v>
          </cell>
          <cell r="J1641">
            <v>41180</v>
          </cell>
          <cell r="K1641">
            <v>8</v>
          </cell>
          <cell r="L1641">
            <v>41188</v>
          </cell>
          <cell r="M1641">
            <v>3731</v>
          </cell>
          <cell r="N1641">
            <v>44919</v>
          </cell>
          <cell r="O1641">
            <v>1811566</v>
          </cell>
          <cell r="P1641">
            <v>3307164</v>
          </cell>
          <cell r="Q1641">
            <v>5118730</v>
          </cell>
          <cell r="R1641">
            <v>72</v>
          </cell>
          <cell r="S1641">
            <v>5118802</v>
          </cell>
          <cell r="T1641">
            <v>391</v>
          </cell>
          <cell r="U1641">
            <v>281</v>
          </cell>
          <cell r="V1641">
            <v>672</v>
          </cell>
          <cell r="W1641">
            <v>2</v>
          </cell>
          <cell r="X1641">
            <v>674</v>
          </cell>
          <cell r="Y1641">
            <v>23039</v>
          </cell>
          <cell r="Z1641">
            <v>1</v>
          </cell>
          <cell r="AA1641">
            <v>23040</v>
          </cell>
          <cell r="AB1641">
            <v>3389</v>
          </cell>
          <cell r="AC1641">
            <v>26429</v>
          </cell>
          <cell r="AD1641">
            <v>576154</v>
          </cell>
          <cell r="AE1641">
            <v>1996842</v>
          </cell>
          <cell r="AF1641">
            <v>2572996</v>
          </cell>
          <cell r="AG1641">
            <v>106</v>
          </cell>
          <cell r="AH1641">
            <v>2573102</v>
          </cell>
          <cell r="AI1641">
            <v>246</v>
          </cell>
          <cell r="AJ1641">
            <v>226</v>
          </cell>
          <cell r="AK1641">
            <v>472</v>
          </cell>
          <cell r="AL1641">
            <v>0</v>
          </cell>
          <cell r="AM1641">
            <v>473</v>
          </cell>
        </row>
        <row r="1642">
          <cell r="I1642" t="str">
            <v>RGS</v>
          </cell>
          <cell r="J1642">
            <v>310</v>
          </cell>
          <cell r="K1642">
            <v>1</v>
          </cell>
          <cell r="L1642">
            <v>311</v>
          </cell>
          <cell r="M1642">
            <v>17647</v>
          </cell>
          <cell r="N1642">
            <v>17958</v>
          </cell>
          <cell r="O1642">
            <v>59</v>
          </cell>
          <cell r="P1642">
            <v>1332</v>
          </cell>
          <cell r="Q1642">
            <v>1391</v>
          </cell>
          <cell r="R1642">
            <v>0</v>
          </cell>
          <cell r="S1642">
            <v>1391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657</v>
          </cell>
          <cell r="Z1642">
            <v>1</v>
          </cell>
          <cell r="AA1642">
            <v>658</v>
          </cell>
          <cell r="AB1642">
            <v>16301</v>
          </cell>
          <cell r="AC1642">
            <v>16959</v>
          </cell>
          <cell r="AD1642">
            <v>104</v>
          </cell>
          <cell r="AE1642">
            <v>8210</v>
          </cell>
          <cell r="AF1642">
            <v>8314</v>
          </cell>
          <cell r="AG1642">
            <v>0</v>
          </cell>
          <cell r="AH1642">
            <v>8314</v>
          </cell>
          <cell r="AI1642">
            <v>0</v>
          </cell>
          <cell r="AJ1642">
            <v>0</v>
          </cell>
          <cell r="AK1642">
            <v>0</v>
          </cell>
          <cell r="AL1642">
            <v>0</v>
          </cell>
          <cell r="AM1642">
            <v>0</v>
          </cell>
        </row>
        <row r="1643">
          <cell r="I1643" t="str">
            <v>CDT</v>
          </cell>
          <cell r="J1643">
            <v>1228</v>
          </cell>
          <cell r="K1643">
            <v>18</v>
          </cell>
          <cell r="L1643">
            <v>1246</v>
          </cell>
          <cell r="M1643">
            <v>7347</v>
          </cell>
          <cell r="N1643">
            <v>8593</v>
          </cell>
          <cell r="O1643">
            <v>135053</v>
          </cell>
          <cell r="P1643">
            <v>14284</v>
          </cell>
          <cell r="Q1643">
            <v>149337</v>
          </cell>
          <cell r="R1643"/>
          <cell r="S1643">
            <v>149337</v>
          </cell>
          <cell r="T1643"/>
          <cell r="U1643"/>
          <cell r="V1643"/>
          <cell r="W1643"/>
          <cell r="X1643"/>
          <cell r="Y1643">
            <v>744</v>
          </cell>
          <cell r="Z1643">
            <v>0</v>
          </cell>
          <cell r="AA1643">
            <v>744</v>
          </cell>
          <cell r="AB1643">
            <v>5100</v>
          </cell>
          <cell r="AC1643">
            <v>5844</v>
          </cell>
          <cell r="AD1643">
            <v>25686</v>
          </cell>
          <cell r="AE1643">
            <v>11712</v>
          </cell>
          <cell r="AF1643">
            <v>37398</v>
          </cell>
          <cell r="AG1643"/>
          <cell r="AH1643">
            <v>37398</v>
          </cell>
          <cell r="AI1643"/>
          <cell r="AJ1643"/>
          <cell r="AK1643"/>
          <cell r="AL1643"/>
          <cell r="AM1643"/>
        </row>
        <row r="1644">
          <cell r="I1644" t="str">
            <v>JCU</v>
          </cell>
          <cell r="J1644">
            <v>6767</v>
          </cell>
          <cell r="K1644">
            <v>2</v>
          </cell>
          <cell r="L1644">
            <v>6769</v>
          </cell>
          <cell r="M1644">
            <v>236</v>
          </cell>
          <cell r="N1644">
            <v>7005</v>
          </cell>
          <cell r="O1644">
            <v>0</v>
          </cell>
          <cell r="P1644">
            <v>79576</v>
          </cell>
          <cell r="Q1644">
            <v>79576</v>
          </cell>
          <cell r="R1644">
            <v>0</v>
          </cell>
          <cell r="S1644">
            <v>79576</v>
          </cell>
          <cell r="T1644"/>
          <cell r="U1644"/>
          <cell r="V1644"/>
          <cell r="W1644"/>
          <cell r="X1644"/>
          <cell r="Y1644">
            <v>5859</v>
          </cell>
          <cell r="Z1644">
            <v>0</v>
          </cell>
          <cell r="AA1644">
            <v>5859</v>
          </cell>
          <cell r="AB1644">
            <v>707</v>
          </cell>
          <cell r="AC1644">
            <v>6566</v>
          </cell>
          <cell r="AD1644">
            <v>0</v>
          </cell>
          <cell r="AE1644">
            <v>64694</v>
          </cell>
          <cell r="AF1644">
            <v>64694</v>
          </cell>
          <cell r="AG1644">
            <v>0</v>
          </cell>
          <cell r="AH1644">
            <v>64694</v>
          </cell>
          <cell r="AI1644"/>
          <cell r="AJ1644"/>
          <cell r="AK1644"/>
          <cell r="AL1644"/>
          <cell r="AM1644"/>
        </row>
        <row r="1645">
          <cell r="I1645" t="str">
            <v>ODB</v>
          </cell>
          <cell r="J1645">
            <v>2</v>
          </cell>
          <cell r="K1645">
            <v>0</v>
          </cell>
          <cell r="L1645">
            <v>2</v>
          </cell>
          <cell r="M1645">
            <v>11926</v>
          </cell>
          <cell r="N1645">
            <v>11928</v>
          </cell>
          <cell r="O1645">
            <v>30</v>
          </cell>
          <cell r="P1645">
            <v>82</v>
          </cell>
          <cell r="Q1645">
            <v>112</v>
          </cell>
          <cell r="R1645">
            <v>0</v>
          </cell>
          <cell r="S1645">
            <v>112</v>
          </cell>
          <cell r="T1645"/>
          <cell r="U1645"/>
          <cell r="V1645"/>
          <cell r="W1645"/>
          <cell r="X1645"/>
          <cell r="Y1645">
            <v>6</v>
          </cell>
          <cell r="Z1645">
            <v>0</v>
          </cell>
          <cell r="AA1645">
            <v>6</v>
          </cell>
          <cell r="AB1645">
            <v>11555</v>
          </cell>
          <cell r="AC1645">
            <v>11561</v>
          </cell>
          <cell r="AD1645">
            <v>51</v>
          </cell>
          <cell r="AE1645">
            <v>39</v>
          </cell>
          <cell r="AF1645">
            <v>90</v>
          </cell>
          <cell r="AG1645">
            <v>0</v>
          </cell>
          <cell r="AH1645">
            <v>90</v>
          </cell>
          <cell r="AI1645"/>
          <cell r="AJ1645"/>
          <cell r="AK1645"/>
          <cell r="AL1645"/>
          <cell r="AM1645"/>
        </row>
        <row r="1646">
          <cell r="I1646" t="str">
            <v>FUE</v>
          </cell>
          <cell r="J1646">
            <v>47325</v>
          </cell>
          <cell r="K1646">
            <v>2</v>
          </cell>
          <cell r="L1646">
            <v>47327</v>
          </cell>
          <cell r="M1646">
            <v>1363</v>
          </cell>
          <cell r="N1646">
            <v>48690</v>
          </cell>
          <cell r="O1646">
            <v>3872903</v>
          </cell>
          <cell r="P1646">
            <v>1682214</v>
          </cell>
          <cell r="Q1646">
            <v>5555117</v>
          </cell>
          <cell r="R1646">
            <v>73333</v>
          </cell>
          <cell r="S1646">
            <v>5628450</v>
          </cell>
          <cell r="T1646">
            <v>54</v>
          </cell>
          <cell r="U1646">
            <v>336</v>
          </cell>
          <cell r="V1646">
            <v>390</v>
          </cell>
          <cell r="W1646">
            <v>0</v>
          </cell>
          <cell r="X1646">
            <v>390</v>
          </cell>
          <cell r="Y1646">
            <v>32226</v>
          </cell>
          <cell r="Z1646">
            <v>3</v>
          </cell>
          <cell r="AA1646">
            <v>32229</v>
          </cell>
          <cell r="AB1646">
            <v>1369</v>
          </cell>
          <cell r="AC1646">
            <v>33598</v>
          </cell>
          <cell r="AD1646">
            <v>1824527</v>
          </cell>
          <cell r="AE1646">
            <v>1242865</v>
          </cell>
          <cell r="AF1646">
            <v>3067392</v>
          </cell>
          <cell r="AG1646">
            <v>42931</v>
          </cell>
          <cell r="AH1646">
            <v>3110323</v>
          </cell>
          <cell r="AI1646">
            <v>78</v>
          </cell>
          <cell r="AJ1646">
            <v>291</v>
          </cell>
          <cell r="AK1646">
            <v>369</v>
          </cell>
          <cell r="AL1646">
            <v>0</v>
          </cell>
          <cell r="AM1646">
            <v>369</v>
          </cell>
        </row>
        <row r="1647">
          <cell r="I1647" t="str">
            <v>GRO</v>
          </cell>
          <cell r="J1647">
            <v>8508</v>
          </cell>
          <cell r="K1647">
            <v>134</v>
          </cell>
          <cell r="L1647">
            <v>8642</v>
          </cell>
          <cell r="M1647">
            <v>12635</v>
          </cell>
          <cell r="N1647">
            <v>21277</v>
          </cell>
          <cell r="O1647">
            <v>1283199</v>
          </cell>
          <cell r="P1647">
            <v>26672</v>
          </cell>
          <cell r="Q1647">
            <v>1309871</v>
          </cell>
          <cell r="R1647">
            <v>913</v>
          </cell>
          <cell r="S1647">
            <v>1310784</v>
          </cell>
          <cell r="T1647">
            <v>163</v>
          </cell>
          <cell r="U1647">
            <v>0</v>
          </cell>
          <cell r="V1647">
            <v>163</v>
          </cell>
          <cell r="W1647">
            <v>0</v>
          </cell>
          <cell r="X1647">
            <v>163</v>
          </cell>
          <cell r="Y1647">
            <v>2759</v>
          </cell>
          <cell r="Z1647">
            <v>81</v>
          </cell>
          <cell r="AA1647">
            <v>2840</v>
          </cell>
          <cell r="AB1647">
            <v>10661</v>
          </cell>
          <cell r="AC1647">
            <v>13501</v>
          </cell>
          <cell r="AD1647">
            <v>306729</v>
          </cell>
          <cell r="AE1647">
            <v>2504</v>
          </cell>
          <cell r="AF1647">
            <v>309233</v>
          </cell>
          <cell r="AG1647">
            <v>42</v>
          </cell>
          <cell r="AH1647">
            <v>309275</v>
          </cell>
          <cell r="AI1647">
            <v>52</v>
          </cell>
          <cell r="AJ1647">
            <v>53</v>
          </cell>
          <cell r="AK1647">
            <v>104</v>
          </cell>
          <cell r="AL1647">
            <v>0</v>
          </cell>
          <cell r="AM1647">
            <v>104</v>
          </cell>
        </row>
        <row r="1648">
          <cell r="I1648" t="str">
            <v>LPA</v>
          </cell>
          <cell r="J1648">
            <v>111563</v>
          </cell>
          <cell r="K1648">
            <v>1876</v>
          </cell>
          <cell r="L1648">
            <v>113439</v>
          </cell>
          <cell r="M1648">
            <v>6091</v>
          </cell>
          <cell r="N1648">
            <v>119530</v>
          </cell>
          <cell r="O1648">
            <v>6524828</v>
          </cell>
          <cell r="P1648">
            <v>5769975</v>
          </cell>
          <cell r="Q1648">
            <v>12294803</v>
          </cell>
          <cell r="R1648">
            <v>104197</v>
          </cell>
          <cell r="S1648">
            <v>12399000</v>
          </cell>
          <cell r="T1648">
            <v>3128</v>
          </cell>
          <cell r="U1648">
            <v>12667</v>
          </cell>
          <cell r="V1648">
            <v>15795</v>
          </cell>
          <cell r="W1648">
            <v>1373</v>
          </cell>
          <cell r="X1648">
            <v>17168</v>
          </cell>
          <cell r="Y1648">
            <v>75224</v>
          </cell>
          <cell r="Z1648">
            <v>2207</v>
          </cell>
          <cell r="AA1648">
            <v>77431</v>
          </cell>
          <cell r="AB1648">
            <v>6552</v>
          </cell>
          <cell r="AC1648">
            <v>83983</v>
          </cell>
          <cell r="AD1648">
            <v>2848611</v>
          </cell>
          <cell r="AE1648">
            <v>3969358</v>
          </cell>
          <cell r="AF1648">
            <v>6817969</v>
          </cell>
          <cell r="AG1648">
            <v>72029</v>
          </cell>
          <cell r="AH1648">
            <v>6889998</v>
          </cell>
          <cell r="AI1648">
            <v>3277</v>
          </cell>
          <cell r="AJ1648">
            <v>12600</v>
          </cell>
          <cell r="AK1648">
            <v>15878</v>
          </cell>
          <cell r="AL1648">
            <v>1786</v>
          </cell>
          <cell r="AM1648">
            <v>17663</v>
          </cell>
        </row>
        <row r="1649">
          <cell r="I1649" t="str">
            <v>GRX</v>
          </cell>
          <cell r="J1649">
            <v>7161</v>
          </cell>
          <cell r="K1649">
            <v>0</v>
          </cell>
          <cell r="L1649">
            <v>7161</v>
          </cell>
          <cell r="M1649">
            <v>6879</v>
          </cell>
          <cell r="N1649">
            <v>14040</v>
          </cell>
          <cell r="O1649">
            <v>62732</v>
          </cell>
          <cell r="P1649">
            <v>843514</v>
          </cell>
          <cell r="Q1649">
            <v>906246</v>
          </cell>
          <cell r="R1649">
            <v>111</v>
          </cell>
          <cell r="S1649">
            <v>906357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4804</v>
          </cell>
          <cell r="Z1649">
            <v>2</v>
          </cell>
          <cell r="AA1649">
            <v>4806</v>
          </cell>
          <cell r="AB1649">
            <v>5257</v>
          </cell>
          <cell r="AC1649">
            <v>10063</v>
          </cell>
          <cell r="AD1649">
            <v>6128</v>
          </cell>
          <cell r="AE1649">
            <v>494375</v>
          </cell>
          <cell r="AF1649">
            <v>500503</v>
          </cell>
          <cell r="AG1649">
            <v>164</v>
          </cell>
          <cell r="AH1649">
            <v>500667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0</v>
          </cell>
        </row>
        <row r="1650">
          <cell r="I1650" t="str">
            <v>VDE</v>
          </cell>
          <cell r="J1650">
            <v>5460</v>
          </cell>
          <cell r="K1650">
            <v>0</v>
          </cell>
          <cell r="L1650">
            <v>5460</v>
          </cell>
          <cell r="M1650">
            <v>354</v>
          </cell>
          <cell r="N1650">
            <v>5814</v>
          </cell>
          <cell r="O1650">
            <v>0</v>
          </cell>
          <cell r="P1650">
            <v>273550</v>
          </cell>
          <cell r="Q1650">
            <v>273550</v>
          </cell>
          <cell r="R1650">
            <v>0</v>
          </cell>
          <cell r="S1650">
            <v>273550</v>
          </cell>
          <cell r="T1650">
            <v>0</v>
          </cell>
          <cell r="U1650">
            <v>61</v>
          </cell>
          <cell r="V1650">
            <v>61</v>
          </cell>
          <cell r="W1650">
            <v>0</v>
          </cell>
          <cell r="X1650">
            <v>61</v>
          </cell>
          <cell r="Y1650">
            <v>4671</v>
          </cell>
          <cell r="Z1650">
            <v>0</v>
          </cell>
          <cell r="AA1650">
            <v>4671</v>
          </cell>
          <cell r="AB1650">
            <v>273</v>
          </cell>
          <cell r="AC1650">
            <v>4944</v>
          </cell>
          <cell r="AD1650">
            <v>0</v>
          </cell>
          <cell r="AE1650">
            <v>234006</v>
          </cell>
          <cell r="AF1650">
            <v>234006</v>
          </cell>
          <cell r="AG1650">
            <v>0</v>
          </cell>
          <cell r="AH1650">
            <v>234006</v>
          </cell>
          <cell r="AI1650">
            <v>0</v>
          </cell>
          <cell r="AJ1650">
            <v>59</v>
          </cell>
          <cell r="AK1650">
            <v>59</v>
          </cell>
          <cell r="AL1650">
            <v>89</v>
          </cell>
          <cell r="AM1650">
            <v>148</v>
          </cell>
        </row>
        <row r="1651">
          <cell r="I1651" t="str">
            <v>HSK</v>
          </cell>
          <cell r="J1651">
            <v>4</v>
          </cell>
          <cell r="K1651">
            <v>0</v>
          </cell>
          <cell r="L1651">
            <v>4</v>
          </cell>
          <cell r="M1651">
            <v>1239</v>
          </cell>
          <cell r="N1651">
            <v>1243</v>
          </cell>
          <cell r="O1651">
            <v>18</v>
          </cell>
          <cell r="P1651">
            <v>199</v>
          </cell>
          <cell r="Q1651">
            <v>217</v>
          </cell>
          <cell r="R1651">
            <v>0</v>
          </cell>
          <cell r="S1651">
            <v>217</v>
          </cell>
          <cell r="T1651"/>
          <cell r="U1651"/>
          <cell r="V1651"/>
          <cell r="W1651"/>
          <cell r="X1651"/>
          <cell r="Y1651">
            <v>27</v>
          </cell>
          <cell r="Z1651">
            <v>0</v>
          </cell>
          <cell r="AA1651">
            <v>27</v>
          </cell>
          <cell r="AB1651">
            <v>2405</v>
          </cell>
          <cell r="AC1651">
            <v>2432</v>
          </cell>
          <cell r="AD1651">
            <v>14</v>
          </cell>
          <cell r="AE1651">
            <v>1158</v>
          </cell>
          <cell r="AF1651">
            <v>1172</v>
          </cell>
          <cell r="AG1651">
            <v>0</v>
          </cell>
          <cell r="AH1651">
            <v>1172</v>
          </cell>
          <cell r="AI1651"/>
          <cell r="AJ1651"/>
          <cell r="AK1651"/>
          <cell r="AL1651"/>
          <cell r="AM1651"/>
        </row>
        <row r="1652">
          <cell r="I1652" t="str">
            <v>IBZ</v>
          </cell>
          <cell r="J1652">
            <v>62309</v>
          </cell>
          <cell r="K1652">
            <v>687</v>
          </cell>
          <cell r="L1652">
            <v>62996</v>
          </cell>
          <cell r="M1652">
            <v>17727</v>
          </cell>
          <cell r="N1652">
            <v>80723</v>
          </cell>
          <cell r="O1652">
            <v>4715939</v>
          </cell>
          <cell r="P1652">
            <v>3419100</v>
          </cell>
          <cell r="Q1652">
            <v>8135039</v>
          </cell>
          <cell r="R1652">
            <v>10228</v>
          </cell>
          <cell r="S1652">
            <v>8145267</v>
          </cell>
          <cell r="T1652">
            <v>5</v>
          </cell>
          <cell r="U1652">
            <v>1142</v>
          </cell>
          <cell r="V1652">
            <v>1147</v>
          </cell>
          <cell r="W1652">
            <v>0</v>
          </cell>
          <cell r="X1652">
            <v>1147</v>
          </cell>
          <cell r="Y1652">
            <v>44773</v>
          </cell>
          <cell r="Z1652">
            <v>690</v>
          </cell>
          <cell r="AA1652">
            <v>45463</v>
          </cell>
          <cell r="AB1652">
            <v>16149</v>
          </cell>
          <cell r="AC1652">
            <v>61612</v>
          </cell>
          <cell r="AD1652">
            <v>2432138</v>
          </cell>
          <cell r="AE1652">
            <v>2396008</v>
          </cell>
          <cell r="AF1652">
            <v>4828146</v>
          </cell>
          <cell r="AG1652">
            <v>15759</v>
          </cell>
          <cell r="AH1652">
            <v>4843905</v>
          </cell>
          <cell r="AI1652">
            <v>4</v>
          </cell>
          <cell r="AJ1652">
            <v>1024</v>
          </cell>
          <cell r="AK1652">
            <v>1027</v>
          </cell>
          <cell r="AL1652">
            <v>80</v>
          </cell>
          <cell r="AM1652">
            <v>1107</v>
          </cell>
        </row>
        <row r="1653">
          <cell r="I1653" t="str">
            <v>XRY</v>
          </cell>
          <cell r="J1653">
            <v>6884</v>
          </cell>
          <cell r="K1653">
            <v>0</v>
          </cell>
          <cell r="L1653">
            <v>6884</v>
          </cell>
          <cell r="M1653">
            <v>34999</v>
          </cell>
          <cell r="N1653">
            <v>41883</v>
          </cell>
          <cell r="O1653">
            <v>383638</v>
          </cell>
          <cell r="P1653">
            <v>524851</v>
          </cell>
          <cell r="Q1653">
            <v>908489</v>
          </cell>
          <cell r="R1653">
            <v>2243</v>
          </cell>
          <cell r="S1653">
            <v>910732</v>
          </cell>
          <cell r="T1653">
            <v>2</v>
          </cell>
          <cell r="U1653">
            <v>2</v>
          </cell>
          <cell r="V1653">
            <v>3</v>
          </cell>
          <cell r="W1653">
            <v>0</v>
          </cell>
          <cell r="X1653">
            <v>4</v>
          </cell>
          <cell r="Y1653">
            <v>4207</v>
          </cell>
          <cell r="Z1653">
            <v>2</v>
          </cell>
          <cell r="AA1653">
            <v>4209</v>
          </cell>
          <cell r="AB1653">
            <v>37051</v>
          </cell>
          <cell r="AC1653">
            <v>41260</v>
          </cell>
          <cell r="AD1653">
            <v>139820</v>
          </cell>
          <cell r="AE1653">
            <v>294202</v>
          </cell>
          <cell r="AF1653">
            <v>434022</v>
          </cell>
          <cell r="AG1653">
            <v>2515</v>
          </cell>
          <cell r="AH1653">
            <v>436537</v>
          </cell>
          <cell r="AI1653">
            <v>0</v>
          </cell>
          <cell r="AJ1653">
            <v>0</v>
          </cell>
          <cell r="AK1653">
            <v>0</v>
          </cell>
          <cell r="AL1653">
            <v>1</v>
          </cell>
          <cell r="AM1653">
            <v>2</v>
          </cell>
        </row>
        <row r="1654">
          <cell r="I1654" t="str">
            <v>GMZ</v>
          </cell>
          <cell r="J1654">
            <v>2236</v>
          </cell>
          <cell r="K1654">
            <v>2</v>
          </cell>
          <cell r="L1654">
            <v>2238</v>
          </cell>
          <cell r="M1654">
            <v>860</v>
          </cell>
          <cell r="N1654">
            <v>3098</v>
          </cell>
          <cell r="O1654">
            <v>0</v>
          </cell>
          <cell r="P1654">
            <v>95056</v>
          </cell>
          <cell r="Q1654">
            <v>95056</v>
          </cell>
          <cell r="R1654">
            <v>0</v>
          </cell>
          <cell r="S1654">
            <v>95056</v>
          </cell>
          <cell r="T1654">
            <v>0</v>
          </cell>
          <cell r="U1654">
            <v>5</v>
          </cell>
          <cell r="V1654">
            <v>5</v>
          </cell>
          <cell r="W1654">
            <v>0</v>
          </cell>
          <cell r="X1654">
            <v>5</v>
          </cell>
          <cell r="Y1654">
            <v>1950</v>
          </cell>
          <cell r="Z1654">
            <v>0</v>
          </cell>
          <cell r="AA1654">
            <v>1950</v>
          </cell>
          <cell r="AB1654">
            <v>674</v>
          </cell>
          <cell r="AC1654">
            <v>2624</v>
          </cell>
          <cell r="AD1654">
            <v>2</v>
          </cell>
          <cell r="AE1654">
            <v>81436</v>
          </cell>
          <cell r="AF1654">
            <v>81438</v>
          </cell>
          <cell r="AG1654">
            <v>0</v>
          </cell>
          <cell r="AH1654">
            <v>81438</v>
          </cell>
          <cell r="AI1654">
            <v>0</v>
          </cell>
          <cell r="AJ1654">
            <v>2</v>
          </cell>
          <cell r="AK1654">
            <v>2</v>
          </cell>
          <cell r="AL1654">
            <v>0</v>
          </cell>
          <cell r="AM1654">
            <v>2</v>
          </cell>
        </row>
        <row r="1655">
          <cell r="I1655" t="str">
            <v>SPC</v>
          </cell>
          <cell r="J1655">
            <v>20499</v>
          </cell>
          <cell r="K1655">
            <v>1</v>
          </cell>
          <cell r="L1655">
            <v>20500</v>
          </cell>
          <cell r="M1655">
            <v>737</v>
          </cell>
          <cell r="N1655">
            <v>21237</v>
          </cell>
          <cell r="O1655">
            <v>144867</v>
          </cell>
          <cell r="P1655">
            <v>1135249</v>
          </cell>
          <cell r="Q1655">
            <v>1280116</v>
          </cell>
          <cell r="R1655">
            <v>26079</v>
          </cell>
          <cell r="S1655">
            <v>1306195</v>
          </cell>
          <cell r="T1655">
            <v>8</v>
          </cell>
          <cell r="U1655">
            <v>290</v>
          </cell>
          <cell r="V1655">
            <v>298</v>
          </cell>
          <cell r="W1655">
            <v>2</v>
          </cell>
          <cell r="X1655">
            <v>299</v>
          </cell>
          <cell r="Y1655">
            <v>13176</v>
          </cell>
          <cell r="Z1655">
            <v>0</v>
          </cell>
          <cell r="AA1655">
            <v>13176</v>
          </cell>
          <cell r="AB1655">
            <v>789</v>
          </cell>
          <cell r="AC1655">
            <v>13965</v>
          </cell>
          <cell r="AD1655">
            <v>64230</v>
          </cell>
          <cell r="AE1655">
            <v>684862</v>
          </cell>
          <cell r="AF1655">
            <v>749092</v>
          </cell>
          <cell r="AG1655">
            <v>11470</v>
          </cell>
          <cell r="AH1655">
            <v>760562</v>
          </cell>
          <cell r="AI1655">
            <v>15</v>
          </cell>
          <cell r="AJ1655">
            <v>263</v>
          </cell>
          <cell r="AK1655">
            <v>279</v>
          </cell>
          <cell r="AL1655">
            <v>0</v>
          </cell>
          <cell r="AM1655">
            <v>279</v>
          </cell>
        </row>
        <row r="1656">
          <cell r="I1656" t="str">
            <v>ACE</v>
          </cell>
          <cell r="J1656">
            <v>61162</v>
          </cell>
          <cell r="K1656">
            <v>1</v>
          </cell>
          <cell r="L1656">
            <v>61163</v>
          </cell>
          <cell r="M1656">
            <v>2601</v>
          </cell>
          <cell r="N1656">
            <v>63764</v>
          </cell>
          <cell r="O1656">
            <v>4782036</v>
          </cell>
          <cell r="P1656">
            <v>2512473</v>
          </cell>
          <cell r="Q1656">
            <v>7294509</v>
          </cell>
          <cell r="R1656">
            <v>50133</v>
          </cell>
          <cell r="S1656">
            <v>7344642</v>
          </cell>
          <cell r="T1656">
            <v>38</v>
          </cell>
          <cell r="U1656">
            <v>551</v>
          </cell>
          <cell r="V1656">
            <v>589</v>
          </cell>
          <cell r="W1656">
            <v>1</v>
          </cell>
          <cell r="X1656">
            <v>590</v>
          </cell>
          <cell r="Y1656">
            <v>36064</v>
          </cell>
          <cell r="Z1656">
            <v>3</v>
          </cell>
          <cell r="AA1656">
            <v>36067</v>
          </cell>
          <cell r="AB1656">
            <v>2673</v>
          </cell>
          <cell r="AC1656">
            <v>38740</v>
          </cell>
          <cell r="AD1656">
            <v>1661930</v>
          </cell>
          <cell r="AE1656">
            <v>1742375</v>
          </cell>
          <cell r="AF1656">
            <v>3404305</v>
          </cell>
          <cell r="AG1656">
            <v>33633</v>
          </cell>
          <cell r="AH1656">
            <v>3437938</v>
          </cell>
          <cell r="AI1656">
            <v>19</v>
          </cell>
          <cell r="AJ1656">
            <v>478</v>
          </cell>
          <cell r="AK1656">
            <v>498</v>
          </cell>
          <cell r="AL1656">
            <v>1</v>
          </cell>
          <cell r="AM1656">
            <v>499</v>
          </cell>
        </row>
        <row r="1657">
          <cell r="I1657" t="str">
            <v>LEN</v>
          </cell>
          <cell r="J1657">
            <v>728</v>
          </cell>
          <cell r="K1657">
            <v>0</v>
          </cell>
          <cell r="L1657">
            <v>728</v>
          </cell>
          <cell r="M1657">
            <v>2484</v>
          </cell>
          <cell r="N1657">
            <v>3212</v>
          </cell>
          <cell r="O1657">
            <v>2543</v>
          </cell>
          <cell r="P1657">
            <v>42011</v>
          </cell>
          <cell r="Q1657">
            <v>44554</v>
          </cell>
          <cell r="R1657">
            <v>0</v>
          </cell>
          <cell r="S1657">
            <v>44554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549</v>
          </cell>
          <cell r="Z1657">
            <v>0</v>
          </cell>
          <cell r="AA1657">
            <v>549</v>
          </cell>
          <cell r="AB1657">
            <v>2336</v>
          </cell>
          <cell r="AC1657">
            <v>2885</v>
          </cell>
          <cell r="AD1657">
            <v>1023</v>
          </cell>
          <cell r="AE1657">
            <v>26808</v>
          </cell>
          <cell r="AF1657">
            <v>27831</v>
          </cell>
          <cell r="AG1657">
            <v>0</v>
          </cell>
          <cell r="AH1657">
            <v>27831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1</v>
          </cell>
        </row>
        <row r="1658">
          <cell r="I1658" t="str">
            <v>ILD</v>
          </cell>
          <cell r="J1658">
            <v>352</v>
          </cell>
          <cell r="K1658">
            <v>0</v>
          </cell>
          <cell r="L1658">
            <v>352</v>
          </cell>
          <cell r="M1658">
            <v>15514</v>
          </cell>
          <cell r="N1658">
            <v>15866</v>
          </cell>
          <cell r="O1658">
            <v>899</v>
          </cell>
          <cell r="P1658">
            <v>17143</v>
          </cell>
          <cell r="Q1658">
            <v>18042</v>
          </cell>
          <cell r="R1658"/>
          <cell r="S1658">
            <v>18042</v>
          </cell>
          <cell r="T1658"/>
          <cell r="U1658"/>
          <cell r="V1658"/>
          <cell r="W1658"/>
          <cell r="X1658"/>
          <cell r="Y1658">
            <v>262</v>
          </cell>
          <cell r="Z1658">
            <v>0</v>
          </cell>
          <cell r="AA1658">
            <v>262</v>
          </cell>
          <cell r="AB1658">
            <v>34839</v>
          </cell>
          <cell r="AC1658">
            <v>35101</v>
          </cell>
          <cell r="AD1658">
            <v>252</v>
          </cell>
          <cell r="AE1658">
            <v>10391</v>
          </cell>
          <cell r="AF1658">
            <v>10643</v>
          </cell>
          <cell r="AG1658"/>
          <cell r="AH1658">
            <v>10643</v>
          </cell>
          <cell r="AI1658"/>
          <cell r="AJ1658"/>
          <cell r="AK1658"/>
          <cell r="AL1658"/>
          <cell r="AM1658"/>
        </row>
        <row r="1659">
          <cell r="I1659" t="str">
            <v>RJL</v>
          </cell>
          <cell r="J1659">
            <v>345</v>
          </cell>
          <cell r="K1659">
            <v>0</v>
          </cell>
          <cell r="L1659">
            <v>345</v>
          </cell>
          <cell r="M1659">
            <v>1638</v>
          </cell>
          <cell r="N1659">
            <v>1983</v>
          </cell>
          <cell r="O1659">
            <v>2439</v>
          </cell>
          <cell r="P1659">
            <v>7706</v>
          </cell>
          <cell r="Q1659">
            <v>10145</v>
          </cell>
          <cell r="R1659">
            <v>0</v>
          </cell>
          <cell r="S1659">
            <v>10145</v>
          </cell>
          <cell r="T1659"/>
          <cell r="U1659"/>
          <cell r="V1659"/>
          <cell r="W1659"/>
          <cell r="X1659"/>
          <cell r="Y1659">
            <v>128</v>
          </cell>
          <cell r="Z1659">
            <v>0</v>
          </cell>
          <cell r="AA1659">
            <v>128</v>
          </cell>
          <cell r="AB1659">
            <v>1204</v>
          </cell>
          <cell r="AC1659">
            <v>1332</v>
          </cell>
          <cell r="AD1659">
            <v>779</v>
          </cell>
          <cell r="AE1659">
            <v>2346</v>
          </cell>
          <cell r="AF1659">
            <v>3125</v>
          </cell>
          <cell r="AG1659">
            <v>0</v>
          </cell>
          <cell r="AH1659">
            <v>3125</v>
          </cell>
          <cell r="AI1659"/>
          <cell r="AJ1659"/>
          <cell r="AK1659"/>
          <cell r="AL1659"/>
          <cell r="AM1659"/>
        </row>
        <row r="1660">
          <cell r="I1660">
            <v>111</v>
          </cell>
          <cell r="J1660">
            <v>48</v>
          </cell>
          <cell r="K1660">
            <v>0</v>
          </cell>
          <cell r="L1660">
            <v>48</v>
          </cell>
          <cell r="M1660">
            <v>55524</v>
          </cell>
          <cell r="N1660">
            <v>55572</v>
          </cell>
          <cell r="O1660">
            <v>245</v>
          </cell>
          <cell r="P1660">
            <v>549</v>
          </cell>
          <cell r="Q1660">
            <v>794</v>
          </cell>
          <cell r="R1660">
            <v>0</v>
          </cell>
          <cell r="S1660">
            <v>794</v>
          </cell>
          <cell r="T1660"/>
          <cell r="U1660"/>
          <cell r="V1660"/>
          <cell r="W1660"/>
          <cell r="X1660"/>
          <cell r="Y1660">
            <v>32</v>
          </cell>
          <cell r="Z1660">
            <v>0</v>
          </cell>
          <cell r="AA1660">
            <v>32</v>
          </cell>
          <cell r="AB1660">
            <v>60739</v>
          </cell>
          <cell r="AC1660">
            <v>60771</v>
          </cell>
          <cell r="AD1660">
            <v>224</v>
          </cell>
          <cell r="AE1660">
            <v>492</v>
          </cell>
          <cell r="AF1660">
            <v>716</v>
          </cell>
          <cell r="AG1660">
            <v>0</v>
          </cell>
          <cell r="AH1660">
            <v>716</v>
          </cell>
          <cell r="AI1660"/>
          <cell r="AJ1660"/>
          <cell r="AK1660"/>
          <cell r="AL1660"/>
          <cell r="AM1660"/>
        </row>
        <row r="1661">
          <cell r="I1661" t="str">
            <v>MAD</v>
          </cell>
          <cell r="J1661">
            <v>317829</v>
          </cell>
          <cell r="K1661">
            <v>13726</v>
          </cell>
          <cell r="L1661">
            <v>331555</v>
          </cell>
          <cell r="M1661">
            <v>20351</v>
          </cell>
          <cell r="N1661">
            <v>351906</v>
          </cell>
          <cell r="O1661">
            <v>36231191</v>
          </cell>
          <cell r="P1661">
            <v>14359213</v>
          </cell>
          <cell r="Q1661">
            <v>50590404</v>
          </cell>
          <cell r="R1661">
            <v>12460</v>
          </cell>
          <cell r="S1661">
            <v>50602864</v>
          </cell>
          <cell r="T1661">
            <v>536241</v>
          </cell>
          <cell r="U1661">
            <v>30132</v>
          </cell>
          <cell r="V1661">
            <v>566373</v>
          </cell>
          <cell r="W1661">
            <v>11442</v>
          </cell>
          <cell r="X1661">
            <v>577814</v>
          </cell>
          <cell r="Y1661">
            <v>185169</v>
          </cell>
          <cell r="Z1661">
            <v>15204</v>
          </cell>
          <cell r="AA1661">
            <v>200373</v>
          </cell>
          <cell r="AB1661">
            <v>17166</v>
          </cell>
          <cell r="AC1661">
            <v>217539</v>
          </cell>
          <cell r="AD1661">
            <v>15337621</v>
          </cell>
          <cell r="AE1661">
            <v>8773343</v>
          </cell>
          <cell r="AF1661">
            <v>24110964</v>
          </cell>
          <cell r="AG1661">
            <v>10386</v>
          </cell>
          <cell r="AH1661">
            <v>24121350</v>
          </cell>
          <cell r="AI1661">
            <v>495023</v>
          </cell>
          <cell r="AJ1661">
            <v>28457</v>
          </cell>
          <cell r="AK1661">
            <v>523480</v>
          </cell>
          <cell r="AL1661">
            <v>12401</v>
          </cell>
          <cell r="AM1661">
            <v>535881</v>
          </cell>
        </row>
        <row r="1662">
          <cell r="I1662" t="str">
            <v>TOJ</v>
          </cell>
          <cell r="J1662"/>
          <cell r="K1662"/>
          <cell r="L1662"/>
          <cell r="M1662"/>
          <cell r="N1662">
            <v>0</v>
          </cell>
          <cell r="O1662">
            <v>0</v>
          </cell>
          <cell r="P1662">
            <v>0</v>
          </cell>
          <cell r="Q1662"/>
          <cell r="R1662"/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/>
          <cell r="X1662">
            <v>0</v>
          </cell>
          <cell r="Y1662"/>
          <cell r="Z1662"/>
          <cell r="AA1662"/>
          <cell r="AB1662"/>
          <cell r="AC1662">
            <v>0</v>
          </cell>
          <cell r="AD1662">
            <v>0</v>
          </cell>
          <cell r="AE1662">
            <v>0</v>
          </cell>
          <cell r="AF1662"/>
          <cell r="AG1662"/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/>
          <cell r="AM1662">
            <v>0</v>
          </cell>
        </row>
        <row r="1663">
          <cell r="I1663" t="str">
            <v>AGP</v>
          </cell>
          <cell r="J1663">
            <v>125340</v>
          </cell>
          <cell r="K1663">
            <v>17</v>
          </cell>
          <cell r="L1663">
            <v>125357</v>
          </cell>
          <cell r="M1663">
            <v>18750</v>
          </cell>
          <cell r="N1663">
            <v>144107</v>
          </cell>
          <cell r="O1663">
            <v>15075792</v>
          </cell>
          <cell r="P1663">
            <v>3322375</v>
          </cell>
          <cell r="Q1663">
            <v>18398167</v>
          </cell>
          <cell r="R1663">
            <v>29507</v>
          </cell>
          <cell r="S1663">
            <v>18427674</v>
          </cell>
          <cell r="T1663">
            <v>1997</v>
          </cell>
          <cell r="U1663">
            <v>196</v>
          </cell>
          <cell r="V1663">
            <v>2194</v>
          </cell>
          <cell r="W1663">
            <v>9</v>
          </cell>
          <cell r="X1663">
            <v>2202</v>
          </cell>
          <cell r="Y1663">
            <v>74188</v>
          </cell>
          <cell r="Z1663">
            <v>22</v>
          </cell>
          <cell r="AA1663">
            <v>74210</v>
          </cell>
          <cell r="AB1663">
            <v>18038</v>
          </cell>
          <cell r="AC1663">
            <v>92248</v>
          </cell>
          <cell r="AD1663">
            <v>6821695</v>
          </cell>
          <cell r="AE1663">
            <v>2020783</v>
          </cell>
          <cell r="AF1663">
            <v>8842478</v>
          </cell>
          <cell r="AG1663">
            <v>20079</v>
          </cell>
          <cell r="AH1663">
            <v>8862557</v>
          </cell>
          <cell r="AI1663">
            <v>1401</v>
          </cell>
          <cell r="AJ1663">
            <v>99</v>
          </cell>
          <cell r="AK1663">
            <v>1501</v>
          </cell>
          <cell r="AL1663">
            <v>0</v>
          </cell>
          <cell r="AM1663">
            <v>1501</v>
          </cell>
        </row>
        <row r="1664">
          <cell r="I1664" t="str">
            <v>MLN</v>
          </cell>
          <cell r="J1664">
            <v>9316</v>
          </cell>
          <cell r="K1664">
            <v>0</v>
          </cell>
          <cell r="L1664">
            <v>9316</v>
          </cell>
          <cell r="M1664">
            <v>456</v>
          </cell>
          <cell r="N1664">
            <v>9772</v>
          </cell>
          <cell r="O1664">
            <v>22</v>
          </cell>
          <cell r="P1664">
            <v>445083</v>
          </cell>
          <cell r="Q1664">
            <v>445105</v>
          </cell>
          <cell r="R1664">
            <v>0</v>
          </cell>
          <cell r="S1664">
            <v>445105</v>
          </cell>
          <cell r="T1664">
            <v>0</v>
          </cell>
          <cell r="U1664">
            <v>22</v>
          </cell>
          <cell r="V1664">
            <v>22</v>
          </cell>
          <cell r="W1664">
            <v>0</v>
          </cell>
          <cell r="X1664">
            <v>22</v>
          </cell>
          <cell r="Y1664">
            <v>7406</v>
          </cell>
          <cell r="Z1664">
            <v>0</v>
          </cell>
          <cell r="AA1664">
            <v>7406</v>
          </cell>
          <cell r="AB1664">
            <v>422</v>
          </cell>
          <cell r="AC1664">
            <v>7828</v>
          </cell>
          <cell r="AD1664">
            <v>9</v>
          </cell>
          <cell r="AE1664">
            <v>330313</v>
          </cell>
          <cell r="AF1664">
            <v>330322</v>
          </cell>
          <cell r="AG1664">
            <v>2</v>
          </cell>
          <cell r="AH1664">
            <v>330324</v>
          </cell>
          <cell r="AI1664">
            <v>0</v>
          </cell>
          <cell r="AJ1664">
            <v>10</v>
          </cell>
          <cell r="AK1664">
            <v>10</v>
          </cell>
          <cell r="AL1664">
            <v>0</v>
          </cell>
          <cell r="AM1664">
            <v>10</v>
          </cell>
        </row>
        <row r="1665">
          <cell r="I1665" t="str">
            <v>MAH</v>
          </cell>
          <cell r="J1665">
            <v>32962</v>
          </cell>
          <cell r="K1665">
            <v>621</v>
          </cell>
          <cell r="L1665">
            <v>33583</v>
          </cell>
          <cell r="M1665">
            <v>2489</v>
          </cell>
          <cell r="N1665">
            <v>36072</v>
          </cell>
          <cell r="O1665">
            <v>1832765</v>
          </cell>
          <cell r="P1665">
            <v>2060752</v>
          </cell>
          <cell r="Q1665">
            <v>3893517</v>
          </cell>
          <cell r="R1665">
            <v>5761</v>
          </cell>
          <cell r="S1665">
            <v>3899278</v>
          </cell>
          <cell r="T1665">
            <v>1</v>
          </cell>
          <cell r="U1665">
            <v>770</v>
          </cell>
          <cell r="V1665">
            <v>772</v>
          </cell>
          <cell r="W1665">
            <v>1</v>
          </cell>
          <cell r="X1665">
            <v>773</v>
          </cell>
          <cell r="Y1665">
            <v>23176</v>
          </cell>
          <cell r="Z1665">
            <v>640</v>
          </cell>
          <cell r="AA1665">
            <v>23816</v>
          </cell>
          <cell r="AB1665">
            <v>2318</v>
          </cell>
          <cell r="AC1665">
            <v>26134</v>
          </cell>
          <cell r="AD1665">
            <v>635117</v>
          </cell>
          <cell r="AE1665">
            <v>1675937</v>
          </cell>
          <cell r="AF1665">
            <v>2311054</v>
          </cell>
          <cell r="AG1665">
            <v>12789</v>
          </cell>
          <cell r="AH1665">
            <v>2323843</v>
          </cell>
          <cell r="AI1665">
            <v>1</v>
          </cell>
          <cell r="AJ1665">
            <v>888</v>
          </cell>
          <cell r="AK1665">
            <v>889</v>
          </cell>
          <cell r="AL1665">
            <v>84</v>
          </cell>
          <cell r="AM1665">
            <v>973</v>
          </cell>
        </row>
        <row r="1666">
          <cell r="I1666" t="str">
            <v>MJV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0</v>
          </cell>
        </row>
        <row r="1667">
          <cell r="I1667" t="str">
            <v>RMU</v>
          </cell>
          <cell r="J1667">
            <v>5946</v>
          </cell>
          <cell r="K1667">
            <v>0</v>
          </cell>
          <cell r="L1667">
            <v>5946</v>
          </cell>
          <cell r="M1667">
            <v>717</v>
          </cell>
          <cell r="N1667">
            <v>6663</v>
          </cell>
          <cell r="O1667">
            <v>755226</v>
          </cell>
          <cell r="P1667">
            <v>81774</v>
          </cell>
          <cell r="Q1667">
            <v>837000</v>
          </cell>
          <cell r="R1667">
            <v>733</v>
          </cell>
          <cell r="S1667">
            <v>837733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2705</v>
          </cell>
          <cell r="Z1667">
            <v>0</v>
          </cell>
          <cell r="AA1667">
            <v>2705</v>
          </cell>
          <cell r="AB1667">
            <v>660</v>
          </cell>
          <cell r="AC1667">
            <v>3365</v>
          </cell>
          <cell r="AD1667">
            <v>213106</v>
          </cell>
          <cell r="AE1667">
            <v>68394</v>
          </cell>
          <cell r="AF1667">
            <v>281500</v>
          </cell>
          <cell r="AG1667">
            <v>43</v>
          </cell>
          <cell r="AH1667">
            <v>281543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0</v>
          </cell>
        </row>
        <row r="1668">
          <cell r="I1668" t="str">
            <v>PMI</v>
          </cell>
          <cell r="J1668">
            <v>195796</v>
          </cell>
          <cell r="K1668">
            <v>3076</v>
          </cell>
          <cell r="L1668">
            <v>198872</v>
          </cell>
          <cell r="M1668">
            <v>21818</v>
          </cell>
          <cell r="N1668">
            <v>220690</v>
          </cell>
          <cell r="O1668">
            <v>20689815</v>
          </cell>
          <cell r="P1668">
            <v>7869863</v>
          </cell>
          <cell r="Q1668">
            <v>28559678</v>
          </cell>
          <cell r="R1668">
            <v>10087</v>
          </cell>
          <cell r="S1668">
            <v>28569765</v>
          </cell>
          <cell r="T1668">
            <v>564</v>
          </cell>
          <cell r="U1668">
            <v>7028</v>
          </cell>
          <cell r="V1668">
            <v>7592</v>
          </cell>
          <cell r="W1668">
            <v>231</v>
          </cell>
          <cell r="X1668">
            <v>7823</v>
          </cell>
          <cell r="Y1668">
            <v>117232</v>
          </cell>
          <cell r="Z1668">
            <v>3105</v>
          </cell>
          <cell r="AA1668">
            <v>120337</v>
          </cell>
          <cell r="AB1668">
            <v>20860</v>
          </cell>
          <cell r="AC1668">
            <v>141197</v>
          </cell>
          <cell r="AD1668">
            <v>9701373</v>
          </cell>
          <cell r="AE1668">
            <v>4786226</v>
          </cell>
          <cell r="AF1668">
            <v>14487599</v>
          </cell>
          <cell r="AG1668">
            <v>6039</v>
          </cell>
          <cell r="AH1668">
            <v>14493638</v>
          </cell>
          <cell r="AI1668">
            <v>352</v>
          </cell>
          <cell r="AJ1668">
            <v>6402</v>
          </cell>
          <cell r="AK1668">
            <v>6755</v>
          </cell>
          <cell r="AL1668">
            <v>691</v>
          </cell>
          <cell r="AM1668">
            <v>7446</v>
          </cell>
        </row>
        <row r="1669">
          <cell r="I1669" t="str">
            <v>PNA</v>
          </cell>
          <cell r="J1669">
            <v>2396</v>
          </cell>
          <cell r="K1669">
            <v>7</v>
          </cell>
          <cell r="L1669">
            <v>2403</v>
          </cell>
          <cell r="M1669">
            <v>3462</v>
          </cell>
          <cell r="N1669">
            <v>5865</v>
          </cell>
          <cell r="O1669">
            <v>6707</v>
          </cell>
          <cell r="P1669">
            <v>164145</v>
          </cell>
          <cell r="Q1669">
            <v>170852</v>
          </cell>
          <cell r="R1669">
            <v>88</v>
          </cell>
          <cell r="S1669">
            <v>170940</v>
          </cell>
          <cell r="T1669">
            <v>7</v>
          </cell>
          <cell r="U1669">
            <v>1</v>
          </cell>
          <cell r="V1669">
            <v>7</v>
          </cell>
          <cell r="W1669">
            <v>0</v>
          </cell>
          <cell r="X1669">
            <v>7</v>
          </cell>
          <cell r="Y1669">
            <v>1840</v>
          </cell>
          <cell r="Z1669">
            <v>6</v>
          </cell>
          <cell r="AA1669">
            <v>1846</v>
          </cell>
          <cell r="AB1669">
            <v>3395</v>
          </cell>
          <cell r="AC1669">
            <v>5241</v>
          </cell>
          <cell r="AD1669">
            <v>2282</v>
          </cell>
          <cell r="AE1669">
            <v>108949</v>
          </cell>
          <cell r="AF1669">
            <v>111231</v>
          </cell>
          <cell r="AG1669">
            <v>0</v>
          </cell>
          <cell r="AH1669">
            <v>111231</v>
          </cell>
          <cell r="AI1669">
            <v>2</v>
          </cell>
          <cell r="AJ1669">
            <v>0</v>
          </cell>
          <cell r="AK1669">
            <v>2</v>
          </cell>
          <cell r="AL1669">
            <v>0</v>
          </cell>
          <cell r="AM1669">
            <v>2</v>
          </cell>
        </row>
        <row r="1670">
          <cell r="I1670" t="str">
            <v>REU</v>
          </cell>
          <cell r="J1670">
            <v>5677</v>
          </cell>
          <cell r="K1670">
            <v>0</v>
          </cell>
          <cell r="L1670">
            <v>5677</v>
          </cell>
          <cell r="M1670">
            <v>14367</v>
          </cell>
          <cell r="N1670">
            <v>20044</v>
          </cell>
          <cell r="O1670">
            <v>903215</v>
          </cell>
          <cell r="P1670">
            <v>4074</v>
          </cell>
          <cell r="Q1670">
            <v>907289</v>
          </cell>
          <cell r="R1670">
            <v>1280</v>
          </cell>
          <cell r="S1670">
            <v>908569</v>
          </cell>
          <cell r="T1670">
            <v>0</v>
          </cell>
          <cell r="U1670">
            <v>0</v>
          </cell>
          <cell r="V1670">
            <v>0</v>
          </cell>
          <cell r="W1670">
            <v>1</v>
          </cell>
          <cell r="X1670">
            <v>1</v>
          </cell>
          <cell r="Y1670">
            <v>1613</v>
          </cell>
          <cell r="Z1670">
            <v>0</v>
          </cell>
          <cell r="AA1670">
            <v>1613</v>
          </cell>
          <cell r="AB1670">
            <v>12993</v>
          </cell>
          <cell r="AC1670">
            <v>14606</v>
          </cell>
          <cell r="AD1670">
            <v>141982</v>
          </cell>
          <cell r="AE1670">
            <v>12469</v>
          </cell>
          <cell r="AF1670">
            <v>154451</v>
          </cell>
          <cell r="AG1670">
            <v>483</v>
          </cell>
          <cell r="AH1670">
            <v>154934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0</v>
          </cell>
        </row>
        <row r="1671">
          <cell r="I1671" t="str">
            <v>QSA</v>
          </cell>
          <cell r="J1671">
            <v>0</v>
          </cell>
          <cell r="K1671">
            <v>0</v>
          </cell>
          <cell r="L1671">
            <v>0</v>
          </cell>
          <cell r="M1671">
            <v>48929</v>
          </cell>
          <cell r="N1671">
            <v>48929</v>
          </cell>
          <cell r="O1671">
            <v>33</v>
          </cell>
          <cell r="P1671">
            <v>786</v>
          </cell>
          <cell r="Q1671">
            <v>819</v>
          </cell>
          <cell r="R1671">
            <v>0</v>
          </cell>
          <cell r="S1671">
            <v>819</v>
          </cell>
          <cell r="T1671"/>
          <cell r="U1671"/>
          <cell r="V1671"/>
          <cell r="W1671"/>
          <cell r="X1671"/>
          <cell r="Y1671">
            <v>3</v>
          </cell>
          <cell r="Z1671">
            <v>1</v>
          </cell>
          <cell r="AA1671">
            <v>4</v>
          </cell>
          <cell r="AB1671">
            <v>51661</v>
          </cell>
          <cell r="AC1671">
            <v>51665</v>
          </cell>
          <cell r="AD1671">
            <v>2</v>
          </cell>
          <cell r="AE1671">
            <v>89</v>
          </cell>
          <cell r="AF1671">
            <v>91</v>
          </cell>
          <cell r="AG1671">
            <v>0</v>
          </cell>
          <cell r="AH1671">
            <v>91</v>
          </cell>
          <cell r="AI1671"/>
          <cell r="AJ1671"/>
          <cell r="AK1671"/>
          <cell r="AL1671"/>
          <cell r="AM1671"/>
        </row>
        <row r="1672">
          <cell r="I1672" t="str">
            <v>SLM</v>
          </cell>
          <cell r="J1672">
            <v>84</v>
          </cell>
          <cell r="K1672">
            <v>0</v>
          </cell>
          <cell r="L1672">
            <v>84</v>
          </cell>
          <cell r="M1672">
            <v>8631</v>
          </cell>
          <cell r="N1672">
            <v>8715</v>
          </cell>
          <cell r="O1672">
            <v>234</v>
          </cell>
          <cell r="P1672">
            <v>10553</v>
          </cell>
          <cell r="Q1672">
            <v>10787</v>
          </cell>
          <cell r="R1672">
            <v>6</v>
          </cell>
          <cell r="S1672">
            <v>10793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61</v>
          </cell>
          <cell r="Z1672">
            <v>0</v>
          </cell>
          <cell r="AA1672">
            <v>61</v>
          </cell>
          <cell r="AB1672">
            <v>9745</v>
          </cell>
          <cell r="AC1672">
            <v>9806</v>
          </cell>
          <cell r="AD1672">
            <v>195</v>
          </cell>
          <cell r="AE1672">
            <v>8013</v>
          </cell>
          <cell r="AF1672">
            <v>8208</v>
          </cell>
          <cell r="AG1672">
            <v>7</v>
          </cell>
          <cell r="AH1672">
            <v>8215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0</v>
          </cell>
        </row>
        <row r="1673">
          <cell r="I1673" t="str">
            <v>EAS</v>
          </cell>
          <cell r="J1673">
            <v>3525</v>
          </cell>
          <cell r="K1673">
            <v>0</v>
          </cell>
          <cell r="L1673">
            <v>3525</v>
          </cell>
          <cell r="M1673">
            <v>2054</v>
          </cell>
          <cell r="N1673">
            <v>5579</v>
          </cell>
          <cell r="O1673">
            <v>3615</v>
          </cell>
          <cell r="P1673">
            <v>378653</v>
          </cell>
          <cell r="Q1673">
            <v>382268</v>
          </cell>
          <cell r="R1673">
            <v>0</v>
          </cell>
          <cell r="S1673">
            <v>382268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1611</v>
          </cell>
          <cell r="Z1673">
            <v>9</v>
          </cell>
          <cell r="AA1673">
            <v>1620</v>
          </cell>
          <cell r="AB1673">
            <v>1499</v>
          </cell>
          <cell r="AC1673">
            <v>3119</v>
          </cell>
          <cell r="AD1673">
            <v>912</v>
          </cell>
          <cell r="AE1673">
            <v>153484</v>
          </cell>
          <cell r="AF1673">
            <v>154396</v>
          </cell>
          <cell r="AG1673">
            <v>0</v>
          </cell>
          <cell r="AH1673">
            <v>154396</v>
          </cell>
          <cell r="AI1673">
            <v>0</v>
          </cell>
          <cell r="AJ1673">
            <v>0</v>
          </cell>
          <cell r="AK1673">
            <v>0</v>
          </cell>
          <cell r="AL1673">
            <v>2</v>
          </cell>
          <cell r="AM1673">
            <v>2</v>
          </cell>
        </row>
        <row r="1674">
          <cell r="I1674" t="str">
            <v>SDR</v>
          </cell>
          <cell r="J1674">
            <v>8363</v>
          </cell>
          <cell r="K1674">
            <v>0</v>
          </cell>
          <cell r="L1674">
            <v>8363</v>
          </cell>
          <cell r="M1674">
            <v>3829</v>
          </cell>
          <cell r="N1674">
            <v>12192</v>
          </cell>
          <cell r="O1674">
            <v>512262</v>
          </cell>
          <cell r="P1674">
            <v>587262</v>
          </cell>
          <cell r="Q1674">
            <v>1099524</v>
          </cell>
          <cell r="R1674">
            <v>186</v>
          </cell>
          <cell r="S1674">
            <v>1099710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4707</v>
          </cell>
          <cell r="Z1674">
            <v>0</v>
          </cell>
          <cell r="AA1674">
            <v>4707</v>
          </cell>
          <cell r="AB1674">
            <v>3325</v>
          </cell>
          <cell r="AC1674">
            <v>8032</v>
          </cell>
          <cell r="AD1674">
            <v>190815</v>
          </cell>
          <cell r="AE1674">
            <v>310553</v>
          </cell>
          <cell r="AF1674">
            <v>501368</v>
          </cell>
          <cell r="AG1674">
            <v>133</v>
          </cell>
          <cell r="AH1674">
            <v>501501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</row>
        <row r="1675">
          <cell r="I1675" t="str">
            <v>SCQ</v>
          </cell>
          <cell r="J1675">
            <v>22036</v>
          </cell>
          <cell r="K1675">
            <v>508</v>
          </cell>
          <cell r="L1675">
            <v>22544</v>
          </cell>
          <cell r="M1675">
            <v>2914</v>
          </cell>
          <cell r="N1675">
            <v>25458</v>
          </cell>
          <cell r="O1675">
            <v>757931</v>
          </cell>
          <cell r="P1675">
            <v>2465975</v>
          </cell>
          <cell r="Q1675">
            <v>3223906</v>
          </cell>
          <cell r="R1675">
            <v>577</v>
          </cell>
          <cell r="S1675">
            <v>3224483</v>
          </cell>
          <cell r="T1675">
            <v>26</v>
          </cell>
          <cell r="U1675">
            <v>4828</v>
          </cell>
          <cell r="V1675">
            <v>4853</v>
          </cell>
          <cell r="W1675">
            <v>4</v>
          </cell>
          <cell r="X1675">
            <v>4857</v>
          </cell>
          <cell r="Y1675">
            <v>12128</v>
          </cell>
          <cell r="Z1675">
            <v>515</v>
          </cell>
          <cell r="AA1675">
            <v>12643</v>
          </cell>
          <cell r="AB1675">
            <v>2733</v>
          </cell>
          <cell r="AC1675">
            <v>15376</v>
          </cell>
          <cell r="AD1675">
            <v>250089</v>
          </cell>
          <cell r="AE1675">
            <v>1394881</v>
          </cell>
          <cell r="AF1675">
            <v>1644970</v>
          </cell>
          <cell r="AG1675">
            <v>764</v>
          </cell>
          <cell r="AH1675">
            <v>1645734</v>
          </cell>
          <cell r="AI1675">
            <v>21</v>
          </cell>
          <cell r="AJ1675">
            <v>4918</v>
          </cell>
          <cell r="AK1675">
            <v>4938</v>
          </cell>
          <cell r="AL1675">
            <v>10</v>
          </cell>
          <cell r="AM1675">
            <v>4948</v>
          </cell>
        </row>
        <row r="1676">
          <cell r="I1676" t="str">
            <v>LEU</v>
          </cell>
          <cell r="J1676">
            <v>197</v>
          </cell>
          <cell r="K1676">
            <v>0</v>
          </cell>
          <cell r="L1676">
            <v>197</v>
          </cell>
          <cell r="M1676">
            <v>5507</v>
          </cell>
          <cell r="N1676">
            <v>5704</v>
          </cell>
          <cell r="O1676">
            <v>59</v>
          </cell>
          <cell r="P1676">
            <v>7042</v>
          </cell>
          <cell r="Q1676">
            <v>7101</v>
          </cell>
          <cell r="R1676"/>
          <cell r="S1676">
            <v>7101</v>
          </cell>
          <cell r="T1676"/>
          <cell r="U1676"/>
          <cell r="V1676"/>
          <cell r="W1676"/>
          <cell r="X1676"/>
          <cell r="Y1676">
            <v>0</v>
          </cell>
          <cell r="Z1676">
            <v>0</v>
          </cell>
          <cell r="AA1676">
            <v>0</v>
          </cell>
          <cell r="AB1676">
            <v>6890</v>
          </cell>
          <cell r="AC1676">
            <v>6890</v>
          </cell>
          <cell r="AD1676">
            <v>48</v>
          </cell>
          <cell r="AE1676">
            <v>384</v>
          </cell>
          <cell r="AF1676">
            <v>432</v>
          </cell>
          <cell r="AG1676"/>
          <cell r="AH1676">
            <v>432</v>
          </cell>
          <cell r="AI1676"/>
          <cell r="AJ1676"/>
          <cell r="AK1676"/>
          <cell r="AL1676"/>
          <cell r="AM1676"/>
        </row>
        <row r="1677">
          <cell r="I1677" t="str">
            <v>SVQ</v>
          </cell>
          <cell r="J1677">
            <v>46270</v>
          </cell>
          <cell r="K1677">
            <v>1561</v>
          </cell>
          <cell r="L1677">
            <v>47831</v>
          </cell>
          <cell r="M1677">
            <v>12528</v>
          </cell>
          <cell r="N1677">
            <v>60359</v>
          </cell>
          <cell r="O1677">
            <v>3100314</v>
          </cell>
          <cell r="P1677">
            <v>3666431</v>
          </cell>
          <cell r="Q1677">
            <v>6766745</v>
          </cell>
          <cell r="R1677">
            <v>9486</v>
          </cell>
          <cell r="S1677">
            <v>6776231</v>
          </cell>
          <cell r="T1677">
            <v>690</v>
          </cell>
          <cell r="U1677">
            <v>9269</v>
          </cell>
          <cell r="V1677">
            <v>9959</v>
          </cell>
          <cell r="W1677">
            <v>15</v>
          </cell>
          <cell r="X1677">
            <v>9974</v>
          </cell>
          <cell r="Y1677">
            <v>27594</v>
          </cell>
          <cell r="Z1677">
            <v>1977</v>
          </cell>
          <cell r="AA1677">
            <v>29571</v>
          </cell>
          <cell r="AB1677">
            <v>14267</v>
          </cell>
          <cell r="AC1677">
            <v>43838</v>
          </cell>
          <cell r="AD1677">
            <v>1221867</v>
          </cell>
          <cell r="AE1677">
            <v>2215984</v>
          </cell>
          <cell r="AF1677">
            <v>3437851</v>
          </cell>
          <cell r="AG1677">
            <v>4243</v>
          </cell>
          <cell r="AH1677">
            <v>3442094</v>
          </cell>
          <cell r="AI1677">
            <v>282</v>
          </cell>
          <cell r="AJ1677">
            <v>8844</v>
          </cell>
          <cell r="AK1677">
            <v>9126</v>
          </cell>
          <cell r="AL1677">
            <v>13</v>
          </cell>
          <cell r="AM1677">
            <v>9139</v>
          </cell>
        </row>
        <row r="1678">
          <cell r="I1678" t="str">
            <v>SBO</v>
          </cell>
          <cell r="J1678">
            <v>0</v>
          </cell>
          <cell r="K1678">
            <v>0</v>
          </cell>
          <cell r="L1678">
            <v>0</v>
          </cell>
          <cell r="M1678">
            <v>15325</v>
          </cell>
          <cell r="N1678">
            <v>15325</v>
          </cell>
          <cell r="O1678">
            <v>0</v>
          </cell>
          <cell r="P1678">
            <v>34</v>
          </cell>
          <cell r="Q1678">
            <v>34</v>
          </cell>
          <cell r="R1678">
            <v>0</v>
          </cell>
          <cell r="S1678">
            <v>34</v>
          </cell>
          <cell r="T1678"/>
          <cell r="U1678"/>
          <cell r="V1678"/>
          <cell r="W1678"/>
          <cell r="X1678"/>
          <cell r="Y1678">
            <v>0</v>
          </cell>
          <cell r="Z1678">
            <v>0</v>
          </cell>
          <cell r="AA1678">
            <v>0</v>
          </cell>
          <cell r="AB1678">
            <v>13699</v>
          </cell>
          <cell r="AC1678">
            <v>13699</v>
          </cell>
          <cell r="AD1678">
            <v>0</v>
          </cell>
          <cell r="AE1678">
            <v>18</v>
          </cell>
          <cell r="AF1678">
            <v>18</v>
          </cell>
          <cell r="AG1678">
            <v>0</v>
          </cell>
          <cell r="AH1678">
            <v>18</v>
          </cell>
          <cell r="AI1678"/>
          <cell r="AJ1678"/>
          <cell r="AK1678"/>
          <cell r="AL1678"/>
          <cell r="AM1678"/>
        </row>
        <row r="1679">
          <cell r="I1679" t="str">
            <v>TFN</v>
          </cell>
          <cell r="J1679">
            <v>63911</v>
          </cell>
          <cell r="K1679">
            <v>1409</v>
          </cell>
          <cell r="L1679">
            <v>65320</v>
          </cell>
          <cell r="M1679">
            <v>3638</v>
          </cell>
          <cell r="N1679">
            <v>68958</v>
          </cell>
          <cell r="O1679">
            <v>50716</v>
          </cell>
          <cell r="P1679">
            <v>5509472</v>
          </cell>
          <cell r="Q1679">
            <v>5560188</v>
          </cell>
          <cell r="R1679">
            <v>1</v>
          </cell>
          <cell r="S1679">
            <v>5560189</v>
          </cell>
          <cell r="T1679">
            <v>17</v>
          </cell>
          <cell r="U1679">
            <v>13149</v>
          </cell>
          <cell r="V1679">
            <v>13166</v>
          </cell>
          <cell r="W1679">
            <v>3277</v>
          </cell>
          <cell r="X1679">
            <v>16442</v>
          </cell>
          <cell r="Y1679">
            <v>49610</v>
          </cell>
          <cell r="Z1679">
            <v>1401</v>
          </cell>
          <cell r="AA1679">
            <v>51011</v>
          </cell>
          <cell r="AB1679">
            <v>3569</v>
          </cell>
          <cell r="AC1679">
            <v>54580</v>
          </cell>
          <cell r="AD1679">
            <v>17399</v>
          </cell>
          <cell r="AE1679">
            <v>3816787</v>
          </cell>
          <cell r="AF1679">
            <v>3834186</v>
          </cell>
          <cell r="AG1679">
            <v>357</v>
          </cell>
          <cell r="AH1679">
            <v>3834543</v>
          </cell>
          <cell r="AI1679">
            <v>130</v>
          </cell>
          <cell r="AJ1679">
            <v>11754</v>
          </cell>
          <cell r="AK1679">
            <v>11884</v>
          </cell>
          <cell r="AL1679">
            <v>2384</v>
          </cell>
          <cell r="AM1679">
            <v>14268</v>
          </cell>
        </row>
        <row r="1680">
          <cell r="I1680" t="str">
            <v>TFS</v>
          </cell>
          <cell r="J1680">
            <v>68335</v>
          </cell>
          <cell r="K1680">
            <v>10</v>
          </cell>
          <cell r="L1680">
            <v>68345</v>
          </cell>
          <cell r="M1680">
            <v>7260</v>
          </cell>
          <cell r="N1680">
            <v>75605</v>
          </cell>
          <cell r="O1680">
            <v>9788240</v>
          </cell>
          <cell r="P1680">
            <v>904332</v>
          </cell>
          <cell r="Q1680">
            <v>10692572</v>
          </cell>
          <cell r="R1680">
            <v>78923</v>
          </cell>
          <cell r="S1680">
            <v>10771495</v>
          </cell>
          <cell r="T1680">
            <v>824</v>
          </cell>
          <cell r="U1680">
            <v>71</v>
          </cell>
          <cell r="V1680">
            <v>895</v>
          </cell>
          <cell r="W1680">
            <v>1</v>
          </cell>
          <cell r="X1680">
            <v>895</v>
          </cell>
          <cell r="Y1680">
            <v>35015</v>
          </cell>
          <cell r="Z1680">
            <v>16</v>
          </cell>
          <cell r="AA1680">
            <v>35031</v>
          </cell>
          <cell r="AB1680">
            <v>6739</v>
          </cell>
          <cell r="AC1680">
            <v>41770</v>
          </cell>
          <cell r="AD1680">
            <v>3994734</v>
          </cell>
          <cell r="AE1680">
            <v>502704</v>
          </cell>
          <cell r="AF1680">
            <v>4497438</v>
          </cell>
          <cell r="AG1680">
            <v>63049</v>
          </cell>
          <cell r="AH1680">
            <v>4560487</v>
          </cell>
          <cell r="AI1680">
            <v>631</v>
          </cell>
          <cell r="AJ1680">
            <v>69</v>
          </cell>
          <cell r="AK1680">
            <v>700</v>
          </cell>
          <cell r="AL1680">
            <v>0</v>
          </cell>
          <cell r="AM1680">
            <v>700</v>
          </cell>
        </row>
        <row r="1681">
          <cell r="I1681" t="str">
            <v>VLC</v>
          </cell>
          <cell r="J1681">
            <v>60924</v>
          </cell>
          <cell r="K1681">
            <v>1600</v>
          </cell>
          <cell r="L1681">
            <v>62524</v>
          </cell>
          <cell r="M1681">
            <v>10974</v>
          </cell>
          <cell r="N1681">
            <v>73498</v>
          </cell>
          <cell r="O1681">
            <v>5568118</v>
          </cell>
          <cell r="P1681">
            <v>2527666</v>
          </cell>
          <cell r="Q1681">
            <v>8095784</v>
          </cell>
          <cell r="R1681">
            <v>1822</v>
          </cell>
          <cell r="S1681">
            <v>8097606</v>
          </cell>
          <cell r="T1681">
            <v>7770</v>
          </cell>
          <cell r="U1681">
            <v>6018</v>
          </cell>
          <cell r="V1681">
            <v>13788</v>
          </cell>
          <cell r="W1681">
            <v>2</v>
          </cell>
          <cell r="X1681">
            <v>13790</v>
          </cell>
          <cell r="Y1681">
            <v>36606</v>
          </cell>
          <cell r="Z1681">
            <v>1540</v>
          </cell>
          <cell r="AA1681">
            <v>38146</v>
          </cell>
          <cell r="AB1681">
            <v>11485</v>
          </cell>
          <cell r="AC1681">
            <v>49631</v>
          </cell>
          <cell r="AD1681">
            <v>2615417</v>
          </cell>
          <cell r="AE1681">
            <v>1445975</v>
          </cell>
          <cell r="AF1681">
            <v>4061392</v>
          </cell>
          <cell r="AG1681">
            <v>1575</v>
          </cell>
          <cell r="AH1681">
            <v>4062967</v>
          </cell>
          <cell r="AI1681">
            <v>7615</v>
          </cell>
          <cell r="AJ1681">
            <v>5108</v>
          </cell>
          <cell r="AK1681">
            <v>12723</v>
          </cell>
          <cell r="AL1681">
            <v>6</v>
          </cell>
          <cell r="AM1681">
            <v>12729</v>
          </cell>
        </row>
        <row r="1682">
          <cell r="I1682" t="str">
            <v>VLL</v>
          </cell>
          <cell r="J1682">
            <v>2332</v>
          </cell>
          <cell r="K1682">
            <v>9</v>
          </cell>
          <cell r="L1682">
            <v>2341</v>
          </cell>
          <cell r="M1682">
            <v>4927</v>
          </cell>
          <cell r="N1682">
            <v>7268</v>
          </cell>
          <cell r="O1682">
            <v>8620</v>
          </cell>
          <cell r="P1682">
            <v>162612</v>
          </cell>
          <cell r="Q1682">
            <v>171232</v>
          </cell>
          <cell r="R1682">
            <v>0</v>
          </cell>
          <cell r="S1682">
            <v>171232</v>
          </cell>
          <cell r="T1682">
            <v>3</v>
          </cell>
          <cell r="U1682">
            <v>3</v>
          </cell>
          <cell r="V1682">
            <v>6</v>
          </cell>
          <cell r="W1682">
            <v>0</v>
          </cell>
          <cell r="X1682">
            <v>6</v>
          </cell>
          <cell r="Y1682">
            <v>1027</v>
          </cell>
          <cell r="Z1682">
            <v>11</v>
          </cell>
          <cell r="AA1682">
            <v>1038</v>
          </cell>
          <cell r="AB1682">
            <v>4613</v>
          </cell>
          <cell r="AC1682">
            <v>5651</v>
          </cell>
          <cell r="AD1682">
            <v>4374</v>
          </cell>
          <cell r="AE1682">
            <v>97702</v>
          </cell>
          <cell r="AF1682">
            <v>102076</v>
          </cell>
          <cell r="AG1682">
            <v>0</v>
          </cell>
          <cell r="AH1682">
            <v>102076</v>
          </cell>
          <cell r="AI1682">
            <v>2</v>
          </cell>
          <cell r="AJ1682">
            <v>0</v>
          </cell>
          <cell r="AK1682">
            <v>2</v>
          </cell>
          <cell r="AL1682">
            <v>0</v>
          </cell>
          <cell r="AM1682">
            <v>2</v>
          </cell>
        </row>
        <row r="1683">
          <cell r="I1683" t="str">
            <v>VGO</v>
          </cell>
          <cell r="J1683">
            <v>8346</v>
          </cell>
          <cell r="K1683">
            <v>462</v>
          </cell>
          <cell r="L1683">
            <v>8808</v>
          </cell>
          <cell r="M1683">
            <v>4952</v>
          </cell>
          <cell r="N1683">
            <v>13760</v>
          </cell>
          <cell r="O1683">
            <v>1812</v>
          </cell>
          <cell r="P1683">
            <v>950203</v>
          </cell>
          <cell r="Q1683">
            <v>952015</v>
          </cell>
          <cell r="R1683">
            <v>688</v>
          </cell>
          <cell r="S1683">
            <v>952703</v>
          </cell>
          <cell r="T1683">
            <v>377</v>
          </cell>
          <cell r="U1683">
            <v>312</v>
          </cell>
          <cell r="V1683">
            <v>690</v>
          </cell>
          <cell r="W1683">
            <v>0</v>
          </cell>
          <cell r="X1683">
            <v>690</v>
          </cell>
          <cell r="Y1683">
            <v>5047</v>
          </cell>
          <cell r="Z1683">
            <v>679</v>
          </cell>
          <cell r="AA1683">
            <v>5726</v>
          </cell>
          <cell r="AB1683">
            <v>3465</v>
          </cell>
          <cell r="AC1683">
            <v>9191</v>
          </cell>
          <cell r="AD1683">
            <v>1144</v>
          </cell>
          <cell r="AE1683">
            <v>547036</v>
          </cell>
          <cell r="AF1683">
            <v>548180</v>
          </cell>
          <cell r="AG1683">
            <v>1</v>
          </cell>
          <cell r="AH1683">
            <v>548181</v>
          </cell>
          <cell r="AI1683">
            <v>490</v>
          </cell>
          <cell r="AJ1683">
            <v>316</v>
          </cell>
          <cell r="AK1683">
            <v>806</v>
          </cell>
          <cell r="AL1683">
            <v>0</v>
          </cell>
          <cell r="AM1683">
            <v>806</v>
          </cell>
        </row>
        <row r="1684">
          <cell r="I1684" t="str">
            <v>VIT</v>
          </cell>
          <cell r="J1684">
            <v>1703</v>
          </cell>
          <cell r="K1684">
            <v>8187</v>
          </cell>
          <cell r="L1684">
            <v>9890</v>
          </cell>
          <cell r="M1684">
            <v>3453</v>
          </cell>
          <cell r="N1684">
            <v>13343</v>
          </cell>
          <cell r="O1684">
            <v>80415</v>
          </cell>
          <cell r="P1684">
            <v>153893</v>
          </cell>
          <cell r="Q1684">
            <v>234308</v>
          </cell>
          <cell r="R1684">
            <v>7</v>
          </cell>
          <cell r="S1684">
            <v>234315</v>
          </cell>
          <cell r="T1684">
            <v>54152</v>
          </cell>
          <cell r="U1684">
            <v>19468</v>
          </cell>
          <cell r="V1684">
            <v>73620</v>
          </cell>
          <cell r="W1684">
            <v>0</v>
          </cell>
          <cell r="X1684">
            <v>73620</v>
          </cell>
          <cell r="Y1684">
            <v>1229</v>
          </cell>
          <cell r="Z1684">
            <v>8034</v>
          </cell>
          <cell r="AA1684">
            <v>9263</v>
          </cell>
          <cell r="AB1684">
            <v>3418</v>
          </cell>
          <cell r="AC1684">
            <v>12681</v>
          </cell>
          <cell r="AD1684">
            <v>28057</v>
          </cell>
          <cell r="AE1684">
            <v>98921</v>
          </cell>
          <cell r="AF1684">
            <v>126978</v>
          </cell>
          <cell r="AG1684">
            <v>24</v>
          </cell>
          <cell r="AH1684">
            <v>127002</v>
          </cell>
          <cell r="AI1684">
            <v>51834</v>
          </cell>
          <cell r="AJ1684">
            <v>20696</v>
          </cell>
          <cell r="AK1684">
            <v>72529</v>
          </cell>
          <cell r="AL1684">
            <v>0</v>
          </cell>
          <cell r="AM1684">
            <v>72529</v>
          </cell>
        </row>
        <row r="1685">
          <cell r="I1685" t="str">
            <v>ZAZ</v>
          </cell>
          <cell r="J1685">
            <v>4470</v>
          </cell>
          <cell r="K1685">
            <v>2797</v>
          </cell>
          <cell r="L1685">
            <v>7267</v>
          </cell>
          <cell r="M1685">
            <v>2815</v>
          </cell>
          <cell r="N1685">
            <v>10082</v>
          </cell>
          <cell r="O1685">
            <v>405506</v>
          </cell>
          <cell r="P1685">
            <v>220852</v>
          </cell>
          <cell r="Q1685">
            <v>626358</v>
          </cell>
          <cell r="R1685">
            <v>26</v>
          </cell>
          <cell r="S1685">
            <v>626384</v>
          </cell>
          <cell r="T1685">
            <v>126871</v>
          </cell>
          <cell r="U1685">
            <v>85</v>
          </cell>
          <cell r="V1685">
            <v>126957</v>
          </cell>
          <cell r="W1685">
            <v>0</v>
          </cell>
          <cell r="X1685">
            <v>126957</v>
          </cell>
          <cell r="Y1685">
            <v>2463</v>
          </cell>
          <cell r="Z1685">
            <v>4192</v>
          </cell>
          <cell r="AA1685">
            <v>6655</v>
          </cell>
          <cell r="AB1685">
            <v>2513</v>
          </cell>
          <cell r="AC1685">
            <v>9168</v>
          </cell>
          <cell r="AD1685">
            <v>132574</v>
          </cell>
          <cell r="AE1685">
            <v>142181</v>
          </cell>
          <cell r="AF1685">
            <v>274755</v>
          </cell>
          <cell r="AG1685">
            <v>39</v>
          </cell>
          <cell r="AH1685">
            <v>274794</v>
          </cell>
          <cell r="AI1685">
            <v>194375</v>
          </cell>
          <cell r="AJ1685">
            <v>118</v>
          </cell>
          <cell r="AK1685">
            <v>194493</v>
          </cell>
          <cell r="AL1685">
            <v>0</v>
          </cell>
          <cell r="AM1685">
            <v>194493</v>
          </cell>
        </row>
        <row r="1686">
          <cell r="I1686" t="str">
            <v>AGH</v>
          </cell>
          <cell r="J1686">
            <v>4119</v>
          </cell>
          <cell r="K1686">
            <v>0</v>
          </cell>
          <cell r="L1686">
            <v>4119</v>
          </cell>
          <cell r="M1686">
            <v>3447</v>
          </cell>
          <cell r="N1686">
            <v>7566</v>
          </cell>
          <cell r="O1686">
            <v>1553</v>
          </cell>
          <cell r="P1686">
            <v>191000</v>
          </cell>
          <cell r="Q1686">
            <v>192553</v>
          </cell>
          <cell r="R1686">
            <v>26</v>
          </cell>
          <cell r="S1686">
            <v>192579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3116</v>
          </cell>
          <cell r="Z1686">
            <v>0</v>
          </cell>
          <cell r="AA1686">
            <v>3116</v>
          </cell>
          <cell r="AB1686">
            <v>2933</v>
          </cell>
          <cell r="AC1686">
            <v>6049</v>
          </cell>
          <cell r="AD1686">
            <v>1100</v>
          </cell>
          <cell r="AE1686">
            <v>118511</v>
          </cell>
          <cell r="AF1686">
            <v>119611</v>
          </cell>
          <cell r="AG1686">
            <v>178</v>
          </cell>
          <cell r="AH1686">
            <v>119789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</row>
        <row r="1687">
          <cell r="I1687" t="str">
            <v>AJR</v>
          </cell>
          <cell r="J1687">
            <v>2558</v>
          </cell>
          <cell r="K1687">
            <v>0</v>
          </cell>
          <cell r="L1687">
            <v>2558</v>
          </cell>
          <cell r="M1687">
            <v>549</v>
          </cell>
          <cell r="N1687">
            <v>3107</v>
          </cell>
          <cell r="O1687">
            <v>25488</v>
          </cell>
          <cell r="P1687">
            <v>23358</v>
          </cell>
          <cell r="Q1687">
            <v>48846</v>
          </cell>
          <cell r="R1687">
            <v>21370</v>
          </cell>
          <cell r="S1687">
            <v>70216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1524</v>
          </cell>
          <cell r="Z1687">
            <v>1</v>
          </cell>
          <cell r="AA1687">
            <v>1525</v>
          </cell>
          <cell r="AB1687">
            <v>236</v>
          </cell>
          <cell r="AC1687">
            <v>1761</v>
          </cell>
          <cell r="AD1687">
            <v>10040</v>
          </cell>
          <cell r="AE1687">
            <v>14786</v>
          </cell>
          <cell r="AF1687">
            <v>24826</v>
          </cell>
          <cell r="AG1687">
            <v>11845</v>
          </cell>
          <cell r="AH1687">
            <v>36671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</row>
        <row r="1688">
          <cell r="I1688" t="str">
            <v>BLE</v>
          </cell>
          <cell r="J1688">
            <v>103</v>
          </cell>
          <cell r="K1688">
            <v>0</v>
          </cell>
          <cell r="L1688">
            <v>103</v>
          </cell>
          <cell r="M1688">
            <v>5704</v>
          </cell>
          <cell r="N1688">
            <v>5807</v>
          </cell>
          <cell r="O1688">
            <v>10275</v>
          </cell>
          <cell r="P1688">
            <v>814</v>
          </cell>
          <cell r="Q1688">
            <v>11089</v>
          </cell>
          <cell r="R1688">
            <v>0</v>
          </cell>
          <cell r="S1688">
            <v>11089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35</v>
          </cell>
          <cell r="Z1688">
            <v>0</v>
          </cell>
          <cell r="AA1688">
            <v>35</v>
          </cell>
          <cell r="AB1688">
            <v>4492</v>
          </cell>
          <cell r="AC1688">
            <v>4527</v>
          </cell>
          <cell r="AD1688">
            <v>803</v>
          </cell>
          <cell r="AE1688">
            <v>633</v>
          </cell>
          <cell r="AF1688">
            <v>1436</v>
          </cell>
          <cell r="AG1688">
            <v>0</v>
          </cell>
          <cell r="AH1688">
            <v>1436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</row>
        <row r="1689">
          <cell r="I1689" t="str">
            <v>GEV</v>
          </cell>
          <cell r="J1689">
            <v>1063</v>
          </cell>
          <cell r="K1689">
            <v>457</v>
          </cell>
          <cell r="L1689">
            <v>1520</v>
          </cell>
          <cell r="M1689">
            <v>1751</v>
          </cell>
          <cell r="N1689">
            <v>3271</v>
          </cell>
          <cell r="O1689">
            <v>0</v>
          </cell>
          <cell r="P1689">
            <v>21062</v>
          </cell>
          <cell r="Q1689">
            <v>21062</v>
          </cell>
          <cell r="R1689">
            <v>0</v>
          </cell>
          <cell r="S1689">
            <v>21062</v>
          </cell>
          <cell r="T1689">
            <v>0</v>
          </cell>
          <cell r="U1689">
            <v>19</v>
          </cell>
          <cell r="V1689">
            <v>19</v>
          </cell>
          <cell r="W1689">
            <v>839</v>
          </cell>
          <cell r="X1689">
            <v>858</v>
          </cell>
          <cell r="Y1689">
            <v>632</v>
          </cell>
          <cell r="Z1689">
            <v>447</v>
          </cell>
          <cell r="AA1689">
            <v>1079</v>
          </cell>
          <cell r="AB1689">
            <v>1960</v>
          </cell>
          <cell r="AC1689">
            <v>3039</v>
          </cell>
          <cell r="AD1689">
            <v>0</v>
          </cell>
          <cell r="AE1689">
            <v>11413</v>
          </cell>
          <cell r="AF1689">
            <v>11413</v>
          </cell>
          <cell r="AG1689">
            <v>0</v>
          </cell>
          <cell r="AH1689">
            <v>11413</v>
          </cell>
          <cell r="AI1689">
            <v>0</v>
          </cell>
          <cell r="AJ1689">
            <v>16</v>
          </cell>
          <cell r="AK1689">
            <v>16</v>
          </cell>
          <cell r="AL1689">
            <v>817</v>
          </cell>
          <cell r="AM1689">
            <v>833</v>
          </cell>
        </row>
        <row r="1690">
          <cell r="I1690" t="str">
            <v>GOT</v>
          </cell>
          <cell r="J1690">
            <v>40363</v>
          </cell>
          <cell r="K1690">
            <v>1846</v>
          </cell>
          <cell r="L1690">
            <v>42209</v>
          </cell>
          <cell r="M1690">
            <v>5367</v>
          </cell>
          <cell r="N1690">
            <v>47576</v>
          </cell>
          <cell r="O1690">
            <v>3841583</v>
          </cell>
          <cell r="P1690">
            <v>605017</v>
          </cell>
          <cell r="Q1690">
            <v>4446600</v>
          </cell>
          <cell r="R1690">
            <v>5774</v>
          </cell>
          <cell r="S1690">
            <v>4452374</v>
          </cell>
          <cell r="T1690">
            <v>15493</v>
          </cell>
          <cell r="U1690">
            <v>732</v>
          </cell>
          <cell r="V1690">
            <v>16225</v>
          </cell>
          <cell r="W1690">
            <v>723</v>
          </cell>
          <cell r="X1690">
            <v>16948</v>
          </cell>
          <cell r="Y1690">
            <v>21167</v>
          </cell>
          <cell r="Z1690">
            <v>1877</v>
          </cell>
          <cell r="AA1690">
            <v>23044</v>
          </cell>
          <cell r="AB1690">
            <v>4276</v>
          </cell>
          <cell r="AC1690">
            <v>27320</v>
          </cell>
          <cell r="AD1690">
            <v>1633371</v>
          </cell>
          <cell r="AE1690">
            <v>277777</v>
          </cell>
          <cell r="AF1690">
            <v>1911148</v>
          </cell>
          <cell r="AG1690">
            <v>2163</v>
          </cell>
          <cell r="AH1690">
            <v>1913311</v>
          </cell>
          <cell r="AI1690">
            <v>17886</v>
          </cell>
          <cell r="AJ1690">
            <v>304</v>
          </cell>
          <cell r="AK1690">
            <v>18190</v>
          </cell>
          <cell r="AL1690">
            <v>1074</v>
          </cell>
          <cell r="AM1690">
            <v>19264</v>
          </cell>
        </row>
        <row r="1691">
          <cell r="I1691" t="str">
            <v>HFS</v>
          </cell>
          <cell r="J1691">
            <v>1134</v>
          </cell>
          <cell r="K1691">
            <v>0</v>
          </cell>
          <cell r="L1691">
            <v>1134</v>
          </cell>
          <cell r="M1691">
            <v>174</v>
          </cell>
          <cell r="N1691">
            <v>1308</v>
          </cell>
          <cell r="O1691">
            <v>25</v>
          </cell>
          <cell r="P1691">
            <v>1874</v>
          </cell>
          <cell r="Q1691">
            <v>1899</v>
          </cell>
          <cell r="R1691">
            <v>1336</v>
          </cell>
          <cell r="S1691">
            <v>3235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333</v>
          </cell>
          <cell r="Z1691">
            <v>0</v>
          </cell>
          <cell r="AA1691">
            <v>333</v>
          </cell>
          <cell r="AB1691">
            <v>202</v>
          </cell>
          <cell r="AC1691">
            <v>535</v>
          </cell>
          <cell r="AD1691">
            <v>8</v>
          </cell>
          <cell r="AE1691">
            <v>568</v>
          </cell>
          <cell r="AF1691">
            <v>576</v>
          </cell>
          <cell r="AG1691">
            <v>440</v>
          </cell>
          <cell r="AH1691">
            <v>1016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</row>
        <row r="1692">
          <cell r="I1692" t="str">
            <v>HAD</v>
          </cell>
          <cell r="J1692">
            <v>1658</v>
          </cell>
          <cell r="K1692">
            <v>0</v>
          </cell>
          <cell r="L1692">
            <v>1658</v>
          </cell>
          <cell r="M1692">
            <v>4622</v>
          </cell>
          <cell r="N1692">
            <v>6280</v>
          </cell>
          <cell r="O1692">
            <v>7494</v>
          </cell>
          <cell r="P1692">
            <v>69023</v>
          </cell>
          <cell r="Q1692">
            <v>76517</v>
          </cell>
          <cell r="R1692">
            <v>39</v>
          </cell>
          <cell r="S1692">
            <v>76556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1853</v>
          </cell>
          <cell r="Z1692">
            <v>1</v>
          </cell>
          <cell r="AA1692">
            <v>1854</v>
          </cell>
          <cell r="AB1692">
            <v>6221</v>
          </cell>
          <cell r="AC1692">
            <v>8075</v>
          </cell>
          <cell r="AD1692">
            <v>1231</v>
          </cell>
          <cell r="AE1692">
            <v>39782</v>
          </cell>
          <cell r="AF1692">
            <v>41013</v>
          </cell>
          <cell r="AG1692">
            <v>2422</v>
          </cell>
          <cell r="AH1692">
            <v>43435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</row>
        <row r="1693">
          <cell r="I1693" t="str">
            <v>HMV</v>
          </cell>
          <cell r="J1693">
            <v>738</v>
          </cell>
          <cell r="K1693">
            <v>0</v>
          </cell>
          <cell r="L1693">
            <v>738</v>
          </cell>
          <cell r="M1693">
            <v>173</v>
          </cell>
          <cell r="N1693">
            <v>911</v>
          </cell>
          <cell r="O1693">
            <v>23</v>
          </cell>
          <cell r="P1693">
            <v>14446</v>
          </cell>
          <cell r="Q1693">
            <v>14469</v>
          </cell>
          <cell r="R1693">
            <v>0</v>
          </cell>
          <cell r="S1693">
            <v>14469</v>
          </cell>
          <cell r="T1693">
            <v>0</v>
          </cell>
          <cell r="U1693">
            <v>0</v>
          </cell>
          <cell r="V1693">
            <v>0</v>
          </cell>
          <cell r="W1693"/>
          <cell r="X1693">
            <v>0</v>
          </cell>
          <cell r="Y1693">
            <v>541</v>
          </cell>
          <cell r="Z1693">
            <v>0</v>
          </cell>
          <cell r="AA1693">
            <v>541</v>
          </cell>
          <cell r="AB1693">
            <v>102</v>
          </cell>
          <cell r="AC1693">
            <v>643</v>
          </cell>
          <cell r="AD1693">
            <v>6</v>
          </cell>
          <cell r="AE1693">
            <v>8528</v>
          </cell>
          <cell r="AF1693">
            <v>8534</v>
          </cell>
          <cell r="AG1693">
            <v>0</v>
          </cell>
          <cell r="AH1693">
            <v>8534</v>
          </cell>
          <cell r="AI1693">
            <v>0</v>
          </cell>
          <cell r="AJ1693">
            <v>0</v>
          </cell>
          <cell r="AK1693">
            <v>0</v>
          </cell>
          <cell r="AL1693"/>
          <cell r="AM1693">
            <v>0</v>
          </cell>
        </row>
        <row r="1694">
          <cell r="I1694" t="str">
            <v>JKG</v>
          </cell>
          <cell r="J1694">
            <v>143</v>
          </cell>
          <cell r="K1694">
            <v>1533</v>
          </cell>
          <cell r="L1694">
            <v>1676</v>
          </cell>
          <cell r="M1694">
            <v>4030</v>
          </cell>
          <cell r="N1694">
            <v>5706</v>
          </cell>
          <cell r="O1694">
            <v>15080</v>
          </cell>
          <cell r="P1694">
            <v>771</v>
          </cell>
          <cell r="Q1694">
            <v>15851</v>
          </cell>
          <cell r="R1694">
            <v>0</v>
          </cell>
          <cell r="S1694">
            <v>15851</v>
          </cell>
          <cell r="T1694">
            <v>2952</v>
          </cell>
          <cell r="U1694">
            <v>1</v>
          </cell>
          <cell r="V1694">
            <v>2953</v>
          </cell>
          <cell r="W1694">
            <v>504</v>
          </cell>
          <cell r="X1694">
            <v>3457</v>
          </cell>
          <cell r="Y1694">
            <v>80</v>
          </cell>
          <cell r="Z1694">
            <v>1028</v>
          </cell>
          <cell r="AA1694">
            <v>1108</v>
          </cell>
          <cell r="AB1694">
            <v>3320</v>
          </cell>
          <cell r="AC1694">
            <v>4428</v>
          </cell>
          <cell r="AD1694">
            <v>3127</v>
          </cell>
          <cell r="AE1694">
            <v>1327</v>
          </cell>
          <cell r="AF1694">
            <v>4454</v>
          </cell>
          <cell r="AG1694">
            <v>220</v>
          </cell>
          <cell r="AH1694">
            <v>4674</v>
          </cell>
          <cell r="AI1694">
            <v>2770</v>
          </cell>
          <cell r="AJ1694">
            <v>0</v>
          </cell>
          <cell r="AK1694">
            <v>2770</v>
          </cell>
          <cell r="AL1694">
            <v>0</v>
          </cell>
          <cell r="AM1694">
            <v>2770</v>
          </cell>
        </row>
        <row r="1695">
          <cell r="I1695" t="str">
            <v>KLR</v>
          </cell>
          <cell r="J1695">
            <v>2437</v>
          </cell>
          <cell r="K1695">
            <v>0</v>
          </cell>
          <cell r="L1695">
            <v>2437</v>
          </cell>
          <cell r="M1695">
            <v>5539</v>
          </cell>
          <cell r="N1695">
            <v>7976</v>
          </cell>
          <cell r="O1695">
            <v>28202</v>
          </cell>
          <cell r="P1695">
            <v>78007</v>
          </cell>
          <cell r="Q1695">
            <v>106209</v>
          </cell>
          <cell r="R1695">
            <v>1320</v>
          </cell>
          <cell r="S1695">
            <v>107529</v>
          </cell>
          <cell r="T1695"/>
          <cell r="U1695"/>
          <cell r="V1695"/>
          <cell r="W1695"/>
          <cell r="X1695"/>
          <cell r="Y1695">
            <v>1262</v>
          </cell>
          <cell r="Z1695">
            <v>0</v>
          </cell>
          <cell r="AA1695">
            <v>1262</v>
          </cell>
          <cell r="AB1695">
            <v>5610</v>
          </cell>
          <cell r="AC1695">
            <v>6872</v>
          </cell>
          <cell r="AD1695">
            <v>4440</v>
          </cell>
          <cell r="AE1695">
            <v>40056</v>
          </cell>
          <cell r="AF1695">
            <v>44496</v>
          </cell>
          <cell r="AG1695">
            <v>1982</v>
          </cell>
          <cell r="AH1695">
            <v>46478</v>
          </cell>
          <cell r="AI1695"/>
          <cell r="AJ1695"/>
          <cell r="AK1695"/>
          <cell r="AL1695"/>
          <cell r="AM1695"/>
        </row>
        <row r="1696">
          <cell r="I1696" t="str">
            <v>KSD</v>
          </cell>
          <cell r="J1696">
            <v>178</v>
          </cell>
          <cell r="K1696">
            <v>0</v>
          </cell>
          <cell r="L1696">
            <v>178</v>
          </cell>
          <cell r="M1696">
            <v>2201</v>
          </cell>
          <cell r="N1696">
            <v>2379</v>
          </cell>
          <cell r="O1696">
            <v>17873</v>
          </cell>
          <cell r="P1696">
            <v>2168</v>
          </cell>
          <cell r="Q1696">
            <v>20041</v>
          </cell>
          <cell r="R1696">
            <v>190</v>
          </cell>
          <cell r="S1696">
            <v>20231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51</v>
          </cell>
          <cell r="Z1696">
            <v>0</v>
          </cell>
          <cell r="AA1696">
            <v>51</v>
          </cell>
          <cell r="AB1696">
            <v>2889</v>
          </cell>
          <cell r="AC1696">
            <v>2940</v>
          </cell>
          <cell r="AD1696">
            <v>3348</v>
          </cell>
          <cell r="AE1696">
            <v>623</v>
          </cell>
          <cell r="AF1696">
            <v>3971</v>
          </cell>
          <cell r="AG1696">
            <v>38</v>
          </cell>
          <cell r="AH1696">
            <v>4009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0</v>
          </cell>
        </row>
        <row r="1697">
          <cell r="I1697" t="str">
            <v>KRN</v>
          </cell>
          <cell r="J1697">
            <v>1660</v>
          </cell>
          <cell r="K1697">
            <v>508</v>
          </cell>
          <cell r="L1697">
            <v>2168</v>
          </cell>
          <cell r="M1697">
            <v>1223</v>
          </cell>
          <cell r="N1697">
            <v>3391</v>
          </cell>
          <cell r="O1697">
            <v>2140</v>
          </cell>
          <cell r="P1697">
            <v>193362</v>
          </cell>
          <cell r="Q1697">
            <v>195502</v>
          </cell>
          <cell r="R1697">
            <v>0</v>
          </cell>
          <cell r="S1697">
            <v>195502</v>
          </cell>
          <cell r="T1697">
            <v>10</v>
          </cell>
          <cell r="U1697">
            <v>41</v>
          </cell>
          <cell r="V1697">
            <v>51</v>
          </cell>
          <cell r="W1697">
            <v>195</v>
          </cell>
          <cell r="X1697">
            <v>246</v>
          </cell>
          <cell r="Y1697">
            <v>1089</v>
          </cell>
          <cell r="Z1697">
            <v>507</v>
          </cell>
          <cell r="AA1697">
            <v>1596</v>
          </cell>
          <cell r="AB1697">
            <v>1309</v>
          </cell>
          <cell r="AC1697">
            <v>2905</v>
          </cell>
          <cell r="AD1697">
            <v>541</v>
          </cell>
          <cell r="AE1697">
            <v>120136</v>
          </cell>
          <cell r="AF1697">
            <v>120677</v>
          </cell>
          <cell r="AG1697">
            <v>0</v>
          </cell>
          <cell r="AH1697">
            <v>120677</v>
          </cell>
          <cell r="AI1697">
            <v>5</v>
          </cell>
          <cell r="AJ1697">
            <v>50</v>
          </cell>
          <cell r="AK1697">
            <v>55</v>
          </cell>
          <cell r="AL1697">
            <v>213</v>
          </cell>
          <cell r="AM1697">
            <v>268</v>
          </cell>
        </row>
        <row r="1698">
          <cell r="I1698" t="str">
            <v>KRF</v>
          </cell>
          <cell r="J1698">
            <v>1588</v>
          </cell>
          <cell r="K1698">
            <v>0</v>
          </cell>
          <cell r="L1698">
            <v>1588</v>
          </cell>
          <cell r="M1698">
            <v>317</v>
          </cell>
          <cell r="N1698">
            <v>1905</v>
          </cell>
          <cell r="O1698">
            <v>36</v>
          </cell>
          <cell r="P1698">
            <v>6676</v>
          </cell>
          <cell r="Q1698">
            <v>6712</v>
          </cell>
          <cell r="R1698">
            <v>11878</v>
          </cell>
          <cell r="S1698">
            <v>18590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741</v>
          </cell>
          <cell r="Z1698">
            <v>0</v>
          </cell>
          <cell r="AA1698">
            <v>741</v>
          </cell>
          <cell r="AB1698">
            <v>146</v>
          </cell>
          <cell r="AC1698">
            <v>887</v>
          </cell>
          <cell r="AD1698">
            <v>0</v>
          </cell>
          <cell r="AE1698">
            <v>1677</v>
          </cell>
          <cell r="AF1698">
            <v>1677</v>
          </cell>
          <cell r="AG1698">
            <v>4729</v>
          </cell>
          <cell r="AH1698">
            <v>6406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0</v>
          </cell>
        </row>
        <row r="1699">
          <cell r="I1699" t="str">
            <v>KID</v>
          </cell>
          <cell r="J1699">
            <v>868</v>
          </cell>
          <cell r="K1699">
            <v>0</v>
          </cell>
          <cell r="L1699">
            <v>868</v>
          </cell>
          <cell r="M1699">
            <v>3351</v>
          </cell>
          <cell r="N1699">
            <v>4219</v>
          </cell>
          <cell r="O1699">
            <v>192</v>
          </cell>
          <cell r="P1699">
            <v>15113</v>
          </cell>
          <cell r="Q1699">
            <v>15305</v>
          </cell>
          <cell r="R1699">
            <v>2</v>
          </cell>
          <cell r="S1699">
            <v>15307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24</v>
          </cell>
          <cell r="Z1699">
            <v>0</v>
          </cell>
          <cell r="AA1699">
            <v>24</v>
          </cell>
          <cell r="AB1699">
            <v>2625</v>
          </cell>
          <cell r="AC1699">
            <v>2649</v>
          </cell>
          <cell r="AD1699">
            <v>145</v>
          </cell>
          <cell r="AE1699">
            <v>202</v>
          </cell>
          <cell r="AF1699">
            <v>347</v>
          </cell>
          <cell r="AG1699">
            <v>14</v>
          </cell>
          <cell r="AH1699">
            <v>361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0</v>
          </cell>
        </row>
        <row r="1700">
          <cell r="I1700" t="str">
            <v>LPI</v>
          </cell>
          <cell r="J1700">
            <v>1191</v>
          </cell>
          <cell r="K1700">
            <v>0</v>
          </cell>
          <cell r="L1700">
            <v>1191</v>
          </cell>
          <cell r="M1700">
            <v>5790</v>
          </cell>
          <cell r="N1700">
            <v>6981</v>
          </cell>
          <cell r="O1700">
            <v>80464</v>
          </cell>
          <cell r="P1700">
            <v>271</v>
          </cell>
          <cell r="Q1700">
            <v>80735</v>
          </cell>
          <cell r="R1700">
            <v>0</v>
          </cell>
          <cell r="S1700">
            <v>80735</v>
          </cell>
          <cell r="T1700"/>
          <cell r="U1700"/>
          <cell r="V1700"/>
          <cell r="W1700"/>
          <cell r="X1700"/>
          <cell r="Y1700">
            <v>404</v>
          </cell>
          <cell r="Z1700">
            <v>0</v>
          </cell>
          <cell r="AA1700">
            <v>404</v>
          </cell>
          <cell r="AB1700">
            <v>7113</v>
          </cell>
          <cell r="AC1700">
            <v>7517</v>
          </cell>
          <cell r="AD1700">
            <v>24378</v>
          </cell>
          <cell r="AE1700">
            <v>0</v>
          </cell>
          <cell r="AF1700">
            <v>24378</v>
          </cell>
          <cell r="AG1700">
            <v>0</v>
          </cell>
          <cell r="AH1700">
            <v>24378</v>
          </cell>
          <cell r="AI1700"/>
          <cell r="AJ1700"/>
          <cell r="AK1700"/>
          <cell r="AL1700"/>
          <cell r="AM1700"/>
        </row>
        <row r="1701">
          <cell r="I1701" t="str">
            <v>LLA</v>
          </cell>
          <cell r="J1701">
            <v>8765</v>
          </cell>
          <cell r="K1701">
            <v>506</v>
          </cell>
          <cell r="L1701">
            <v>9271</v>
          </cell>
          <cell r="M1701">
            <v>5427</v>
          </cell>
          <cell r="N1701">
            <v>14698</v>
          </cell>
          <cell r="O1701">
            <v>38816</v>
          </cell>
          <cell r="P1701">
            <v>873333</v>
          </cell>
          <cell r="Q1701">
            <v>912149</v>
          </cell>
          <cell r="R1701">
            <v>126</v>
          </cell>
          <cell r="S1701">
            <v>912275</v>
          </cell>
          <cell r="T1701">
            <v>3</v>
          </cell>
          <cell r="U1701">
            <v>302</v>
          </cell>
          <cell r="V1701">
            <v>305</v>
          </cell>
          <cell r="W1701">
            <v>603</v>
          </cell>
          <cell r="X1701">
            <v>908</v>
          </cell>
          <cell r="Y1701">
            <v>5048</v>
          </cell>
          <cell r="Z1701">
            <v>511</v>
          </cell>
          <cell r="AA1701">
            <v>5559</v>
          </cell>
          <cell r="AB1701">
            <v>12628</v>
          </cell>
          <cell r="AC1701">
            <v>18187</v>
          </cell>
          <cell r="AD1701">
            <v>5390</v>
          </cell>
          <cell r="AE1701">
            <v>470877</v>
          </cell>
          <cell r="AF1701">
            <v>476267</v>
          </cell>
          <cell r="AG1701">
            <v>58</v>
          </cell>
          <cell r="AH1701">
            <v>476325</v>
          </cell>
          <cell r="AI1701">
            <v>12</v>
          </cell>
          <cell r="AJ1701">
            <v>260</v>
          </cell>
          <cell r="AK1701">
            <v>272</v>
          </cell>
          <cell r="AL1701">
            <v>623</v>
          </cell>
          <cell r="AM1701">
            <v>895</v>
          </cell>
        </row>
        <row r="1702">
          <cell r="I1702" t="str">
            <v>LYC</v>
          </cell>
          <cell r="J1702">
            <v>1928</v>
          </cell>
          <cell r="K1702">
            <v>1</v>
          </cell>
          <cell r="L1702">
            <v>1929</v>
          </cell>
          <cell r="M1702">
            <v>1662</v>
          </cell>
          <cell r="N1702">
            <v>3591</v>
          </cell>
          <cell r="O1702">
            <v>15</v>
          </cell>
          <cell r="P1702">
            <v>13330</v>
          </cell>
          <cell r="Q1702">
            <v>13345</v>
          </cell>
          <cell r="R1702">
            <v>9037</v>
          </cell>
          <cell r="S1702">
            <v>22382</v>
          </cell>
          <cell r="T1702">
            <v>0</v>
          </cell>
          <cell r="U1702">
            <v>4</v>
          </cell>
          <cell r="V1702">
            <v>4</v>
          </cell>
          <cell r="W1702">
            <v>0</v>
          </cell>
          <cell r="X1702">
            <v>4</v>
          </cell>
          <cell r="Y1702">
            <v>1264</v>
          </cell>
          <cell r="Z1702">
            <v>0</v>
          </cell>
          <cell r="AA1702">
            <v>1264</v>
          </cell>
          <cell r="AB1702">
            <v>1750</v>
          </cell>
          <cell r="AC1702">
            <v>3014</v>
          </cell>
          <cell r="AD1702">
            <v>10</v>
          </cell>
          <cell r="AE1702">
            <v>7679</v>
          </cell>
          <cell r="AF1702">
            <v>7689</v>
          </cell>
          <cell r="AG1702">
            <v>5312</v>
          </cell>
          <cell r="AH1702">
            <v>13001</v>
          </cell>
          <cell r="AI1702">
            <v>0</v>
          </cell>
          <cell r="AJ1702">
            <v>5</v>
          </cell>
          <cell r="AK1702">
            <v>5</v>
          </cell>
          <cell r="AL1702">
            <v>0</v>
          </cell>
          <cell r="AM1702">
            <v>5</v>
          </cell>
        </row>
        <row r="1703">
          <cell r="I1703" t="str">
            <v>MMX</v>
          </cell>
          <cell r="J1703">
            <v>12776</v>
          </cell>
          <cell r="K1703">
            <v>2666</v>
          </cell>
          <cell r="L1703">
            <v>15442</v>
          </cell>
          <cell r="M1703">
            <v>6992</v>
          </cell>
          <cell r="N1703">
            <v>22434</v>
          </cell>
          <cell r="O1703">
            <v>694679</v>
          </cell>
          <cell r="P1703">
            <v>595927</v>
          </cell>
          <cell r="Q1703">
            <v>1290606</v>
          </cell>
          <cell r="R1703">
            <v>856</v>
          </cell>
          <cell r="S1703">
            <v>1291462</v>
          </cell>
          <cell r="T1703">
            <v>16402</v>
          </cell>
          <cell r="U1703">
            <v>88</v>
          </cell>
          <cell r="V1703">
            <v>16490</v>
          </cell>
          <cell r="W1703">
            <v>1525</v>
          </cell>
          <cell r="X1703">
            <v>18015</v>
          </cell>
          <cell r="Y1703">
            <v>8292</v>
          </cell>
          <cell r="Z1703">
            <v>2975</v>
          </cell>
          <cell r="AA1703">
            <v>11267</v>
          </cell>
          <cell r="AB1703">
            <v>15244</v>
          </cell>
          <cell r="AC1703">
            <v>26511</v>
          </cell>
          <cell r="AD1703">
            <v>357786</v>
          </cell>
          <cell r="AE1703">
            <v>303700</v>
          </cell>
          <cell r="AF1703">
            <v>661486</v>
          </cell>
          <cell r="AG1703">
            <v>1070</v>
          </cell>
          <cell r="AH1703">
            <v>662556</v>
          </cell>
          <cell r="AI1703">
            <v>21987</v>
          </cell>
          <cell r="AJ1703">
            <v>60</v>
          </cell>
          <cell r="AK1703">
            <v>22047</v>
          </cell>
          <cell r="AL1703">
            <v>1343</v>
          </cell>
          <cell r="AM1703">
            <v>23390</v>
          </cell>
        </row>
        <row r="1704">
          <cell r="I1704" t="str">
            <v>SCR</v>
          </cell>
          <cell r="J1704">
            <v>353</v>
          </cell>
          <cell r="K1704">
            <v>0</v>
          </cell>
          <cell r="L1704">
            <v>353</v>
          </cell>
          <cell r="M1704">
            <v>134</v>
          </cell>
          <cell r="N1704">
            <v>487</v>
          </cell>
          <cell r="O1704">
            <v>10073</v>
          </cell>
          <cell r="P1704">
            <v>7888</v>
          </cell>
          <cell r="Q1704">
            <v>17961</v>
          </cell>
          <cell r="R1704">
            <v>37</v>
          </cell>
          <cell r="S1704">
            <v>17998</v>
          </cell>
          <cell r="T1704"/>
          <cell r="U1704"/>
          <cell r="V1704"/>
          <cell r="W1704"/>
          <cell r="X1704"/>
          <cell r="Y1704">
            <v>69</v>
          </cell>
          <cell r="Z1704">
            <v>0</v>
          </cell>
          <cell r="AA1704">
            <v>69</v>
          </cell>
          <cell r="AB1704">
            <v>330</v>
          </cell>
          <cell r="AC1704">
            <v>399</v>
          </cell>
          <cell r="AD1704">
            <v>1425</v>
          </cell>
          <cell r="AE1704">
            <v>1656</v>
          </cell>
          <cell r="AF1704">
            <v>3081</v>
          </cell>
          <cell r="AG1704">
            <v>0</v>
          </cell>
          <cell r="AH1704">
            <v>3081</v>
          </cell>
          <cell r="AI1704"/>
          <cell r="AJ1704"/>
          <cell r="AK1704"/>
          <cell r="AL1704"/>
          <cell r="AM1704"/>
        </row>
        <row r="1705">
          <cell r="I1705" t="str">
            <v>MXX</v>
          </cell>
          <cell r="J1705">
            <v>11</v>
          </cell>
          <cell r="K1705">
            <v>0</v>
          </cell>
          <cell r="L1705">
            <v>11</v>
          </cell>
          <cell r="M1705">
            <v>449</v>
          </cell>
          <cell r="N1705">
            <v>460</v>
          </cell>
          <cell r="O1705">
            <v>97</v>
          </cell>
          <cell r="P1705">
            <v>129</v>
          </cell>
          <cell r="Q1705">
            <v>226</v>
          </cell>
          <cell r="R1705">
            <v>0</v>
          </cell>
          <cell r="S1705">
            <v>226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4</v>
          </cell>
          <cell r="Z1705">
            <v>0</v>
          </cell>
          <cell r="AA1705">
            <v>4</v>
          </cell>
          <cell r="AB1705">
            <v>406</v>
          </cell>
          <cell r="AC1705">
            <v>410</v>
          </cell>
          <cell r="AD1705">
            <v>20</v>
          </cell>
          <cell r="AE1705">
            <v>96</v>
          </cell>
          <cell r="AF1705">
            <v>116</v>
          </cell>
          <cell r="AG1705">
            <v>1</v>
          </cell>
          <cell r="AH1705">
            <v>117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0</v>
          </cell>
        </row>
        <row r="1706">
          <cell r="I1706" t="str">
            <v>NRK</v>
          </cell>
          <cell r="J1706">
            <v>311</v>
          </cell>
          <cell r="K1706">
            <v>7</v>
          </cell>
          <cell r="L1706">
            <v>318</v>
          </cell>
          <cell r="M1706">
            <v>6238</v>
          </cell>
          <cell r="N1706">
            <v>6556</v>
          </cell>
          <cell r="O1706">
            <v>39553</v>
          </cell>
          <cell r="P1706">
            <v>702</v>
          </cell>
          <cell r="Q1706">
            <v>40255</v>
          </cell>
          <cell r="R1706">
            <v>0</v>
          </cell>
          <cell r="S1706">
            <v>40255</v>
          </cell>
          <cell r="T1706">
            <v>102</v>
          </cell>
          <cell r="U1706">
            <v>0</v>
          </cell>
          <cell r="V1706">
            <v>102</v>
          </cell>
          <cell r="W1706">
            <v>0</v>
          </cell>
          <cell r="X1706">
            <v>102</v>
          </cell>
          <cell r="Y1706">
            <v>76</v>
          </cell>
          <cell r="Z1706">
            <v>13</v>
          </cell>
          <cell r="AA1706">
            <v>89</v>
          </cell>
          <cell r="AB1706">
            <v>6156</v>
          </cell>
          <cell r="AC1706">
            <v>6245</v>
          </cell>
          <cell r="AD1706">
            <v>7593</v>
          </cell>
          <cell r="AE1706">
            <v>217</v>
          </cell>
          <cell r="AF1706">
            <v>7810</v>
          </cell>
          <cell r="AG1706">
            <v>0</v>
          </cell>
          <cell r="AH1706">
            <v>7810</v>
          </cell>
          <cell r="AI1706">
            <v>209</v>
          </cell>
          <cell r="AJ1706">
            <v>0</v>
          </cell>
          <cell r="AK1706">
            <v>209</v>
          </cell>
          <cell r="AL1706">
            <v>0</v>
          </cell>
          <cell r="AM1706">
            <v>209</v>
          </cell>
        </row>
        <row r="1707">
          <cell r="I1707" t="str">
            <v>ORB</v>
          </cell>
          <cell r="J1707">
            <v>426</v>
          </cell>
          <cell r="K1707">
            <v>1931</v>
          </cell>
          <cell r="L1707">
            <v>2357</v>
          </cell>
          <cell r="M1707">
            <v>2445</v>
          </cell>
          <cell r="N1707">
            <v>4802</v>
          </cell>
          <cell r="O1707">
            <v>67138</v>
          </cell>
          <cell r="P1707">
            <v>594</v>
          </cell>
          <cell r="Q1707">
            <v>67732</v>
          </cell>
          <cell r="R1707">
            <v>32</v>
          </cell>
          <cell r="S1707">
            <v>67764</v>
          </cell>
          <cell r="T1707">
            <v>7266</v>
          </cell>
          <cell r="U1707">
            <v>845</v>
          </cell>
          <cell r="V1707">
            <v>8111</v>
          </cell>
          <cell r="W1707">
            <v>236</v>
          </cell>
          <cell r="X1707">
            <v>8348</v>
          </cell>
          <cell r="Y1707">
            <v>50</v>
          </cell>
          <cell r="Z1707">
            <v>1514</v>
          </cell>
          <cell r="AA1707">
            <v>1564</v>
          </cell>
          <cell r="AB1707">
            <v>1875</v>
          </cell>
          <cell r="AC1707">
            <v>3439</v>
          </cell>
          <cell r="AD1707">
            <v>4382</v>
          </cell>
          <cell r="AE1707">
            <v>396</v>
          </cell>
          <cell r="AF1707">
            <v>4778</v>
          </cell>
          <cell r="AG1707">
            <v>390</v>
          </cell>
          <cell r="AH1707">
            <v>5168</v>
          </cell>
          <cell r="AI1707">
            <v>8217</v>
          </cell>
          <cell r="AJ1707">
            <v>462</v>
          </cell>
          <cell r="AK1707">
            <v>8679</v>
          </cell>
          <cell r="AL1707">
            <v>0</v>
          </cell>
          <cell r="AM1707">
            <v>8679</v>
          </cell>
        </row>
        <row r="1708">
          <cell r="I1708" t="str">
            <v>OER</v>
          </cell>
          <cell r="J1708">
            <v>654</v>
          </cell>
          <cell r="K1708">
            <v>0</v>
          </cell>
          <cell r="L1708">
            <v>654</v>
          </cell>
          <cell r="M1708">
            <v>281</v>
          </cell>
          <cell r="N1708">
            <v>935</v>
          </cell>
          <cell r="O1708">
            <v>3551</v>
          </cell>
          <cell r="P1708">
            <v>6948</v>
          </cell>
          <cell r="Q1708">
            <v>10499</v>
          </cell>
          <cell r="R1708">
            <v>3554</v>
          </cell>
          <cell r="S1708">
            <v>14053</v>
          </cell>
          <cell r="T1708">
            <v>0</v>
          </cell>
          <cell r="U1708">
            <v>3</v>
          </cell>
          <cell r="V1708">
            <v>3</v>
          </cell>
          <cell r="W1708">
            <v>0</v>
          </cell>
          <cell r="X1708">
            <v>3</v>
          </cell>
          <cell r="Y1708">
            <v>585</v>
          </cell>
          <cell r="Z1708">
            <v>0</v>
          </cell>
          <cell r="AA1708">
            <v>585</v>
          </cell>
          <cell r="AB1708">
            <v>336</v>
          </cell>
          <cell r="AC1708">
            <v>921</v>
          </cell>
          <cell r="AD1708">
            <v>644</v>
          </cell>
          <cell r="AE1708">
            <v>5227</v>
          </cell>
          <cell r="AF1708">
            <v>5871</v>
          </cell>
          <cell r="AG1708">
            <v>0</v>
          </cell>
          <cell r="AH1708">
            <v>5871</v>
          </cell>
          <cell r="AI1708">
            <v>0</v>
          </cell>
          <cell r="AJ1708">
            <v>6</v>
          </cell>
          <cell r="AK1708">
            <v>6</v>
          </cell>
          <cell r="AL1708">
            <v>0</v>
          </cell>
          <cell r="AM1708">
            <v>6</v>
          </cell>
        </row>
        <row r="1709">
          <cell r="I1709" t="str">
            <v>OSD</v>
          </cell>
          <cell r="J1709">
            <v>3841</v>
          </cell>
          <cell r="K1709">
            <v>4</v>
          </cell>
          <cell r="L1709">
            <v>3845</v>
          </cell>
          <cell r="M1709">
            <v>1901</v>
          </cell>
          <cell r="N1709">
            <v>5746</v>
          </cell>
          <cell r="O1709">
            <v>6763</v>
          </cell>
          <cell r="P1709">
            <v>212656</v>
          </cell>
          <cell r="Q1709">
            <v>219419</v>
          </cell>
          <cell r="R1709">
            <v>216</v>
          </cell>
          <cell r="S1709">
            <v>219635</v>
          </cell>
          <cell r="T1709">
            <v>0</v>
          </cell>
          <cell r="U1709">
            <v>33</v>
          </cell>
          <cell r="V1709">
            <v>33</v>
          </cell>
          <cell r="W1709">
            <v>37</v>
          </cell>
          <cell r="X1709">
            <v>70</v>
          </cell>
          <cell r="Y1709">
            <v>2015</v>
          </cell>
          <cell r="Z1709">
            <v>6</v>
          </cell>
          <cell r="AA1709">
            <v>2021</v>
          </cell>
          <cell r="AB1709">
            <v>2340</v>
          </cell>
          <cell r="AC1709">
            <v>4361</v>
          </cell>
          <cell r="AD1709">
            <v>2275</v>
          </cell>
          <cell r="AE1709">
            <v>123112</v>
          </cell>
          <cell r="AF1709">
            <v>125387</v>
          </cell>
          <cell r="AG1709">
            <v>0</v>
          </cell>
          <cell r="AH1709">
            <v>125387</v>
          </cell>
          <cell r="AI1709">
            <v>0</v>
          </cell>
          <cell r="AJ1709">
            <v>27</v>
          </cell>
          <cell r="AK1709">
            <v>27</v>
          </cell>
          <cell r="AL1709">
            <v>17</v>
          </cell>
          <cell r="AM1709">
            <v>44</v>
          </cell>
        </row>
        <row r="1710">
          <cell r="I1710" t="str">
            <v>PJA</v>
          </cell>
          <cell r="J1710">
            <v>937</v>
          </cell>
          <cell r="K1710">
            <v>0</v>
          </cell>
          <cell r="L1710">
            <v>937</v>
          </cell>
          <cell r="M1710">
            <v>139</v>
          </cell>
          <cell r="N1710">
            <v>1076</v>
          </cell>
          <cell r="O1710">
            <v>5007</v>
          </cell>
          <cell r="P1710">
            <v>3773</v>
          </cell>
          <cell r="Q1710">
            <v>8780</v>
          </cell>
          <cell r="R1710">
            <v>0</v>
          </cell>
          <cell r="S1710">
            <v>8780</v>
          </cell>
          <cell r="T1710"/>
          <cell r="U1710"/>
          <cell r="V1710"/>
          <cell r="W1710"/>
          <cell r="X1710"/>
          <cell r="Y1710">
            <v>571</v>
          </cell>
          <cell r="Z1710">
            <v>0</v>
          </cell>
          <cell r="AA1710">
            <v>571</v>
          </cell>
          <cell r="AB1710">
            <v>475</v>
          </cell>
          <cell r="AC1710">
            <v>1046</v>
          </cell>
          <cell r="AD1710">
            <v>4242</v>
          </cell>
          <cell r="AE1710">
            <v>1478</v>
          </cell>
          <cell r="AF1710">
            <v>5720</v>
          </cell>
          <cell r="AG1710">
            <v>0</v>
          </cell>
          <cell r="AH1710">
            <v>5720</v>
          </cell>
          <cell r="AI1710"/>
          <cell r="AJ1710"/>
          <cell r="AK1710"/>
          <cell r="AL1710"/>
          <cell r="AM1710"/>
        </row>
        <row r="1711">
          <cell r="I1711" t="str">
            <v>RNB</v>
          </cell>
          <cell r="J1711">
            <v>2474</v>
          </cell>
          <cell r="K1711">
            <v>3</v>
          </cell>
          <cell r="L1711">
            <v>2477</v>
          </cell>
          <cell r="M1711">
            <v>5633</v>
          </cell>
          <cell r="N1711">
            <v>8110</v>
          </cell>
          <cell r="O1711">
            <v>86</v>
          </cell>
          <cell r="P1711">
            <v>100889</v>
          </cell>
          <cell r="Q1711">
            <v>100975</v>
          </cell>
          <cell r="R1711">
            <v>187</v>
          </cell>
          <cell r="S1711">
            <v>101162</v>
          </cell>
          <cell r="T1711">
            <v>0</v>
          </cell>
          <cell r="U1711">
            <v>4</v>
          </cell>
          <cell r="V1711">
            <v>4</v>
          </cell>
          <cell r="W1711">
            <v>119</v>
          </cell>
          <cell r="X1711">
            <v>123</v>
          </cell>
          <cell r="Y1711">
            <v>1245</v>
          </cell>
          <cell r="Z1711">
            <v>5</v>
          </cell>
          <cell r="AA1711">
            <v>1250</v>
          </cell>
          <cell r="AB1711">
            <v>7953</v>
          </cell>
          <cell r="AC1711">
            <v>9203</v>
          </cell>
          <cell r="AD1711">
            <v>1275</v>
          </cell>
          <cell r="AE1711">
            <v>41305</v>
          </cell>
          <cell r="AF1711">
            <v>42580</v>
          </cell>
          <cell r="AG1711">
            <v>828</v>
          </cell>
          <cell r="AH1711">
            <v>43408</v>
          </cell>
          <cell r="AI1711">
            <v>0</v>
          </cell>
          <cell r="AJ1711">
            <v>2</v>
          </cell>
          <cell r="AK1711">
            <v>2</v>
          </cell>
          <cell r="AL1711">
            <v>72</v>
          </cell>
          <cell r="AM1711">
            <v>74</v>
          </cell>
        </row>
        <row r="1712">
          <cell r="I1712" t="str">
            <v>SFT</v>
          </cell>
          <cell r="J1712">
            <v>2976</v>
          </cell>
          <cell r="K1712">
            <v>0</v>
          </cell>
          <cell r="L1712">
            <v>2976</v>
          </cell>
          <cell r="M1712">
            <v>2196</v>
          </cell>
          <cell r="N1712">
            <v>5172</v>
          </cell>
          <cell r="O1712">
            <v>7672</v>
          </cell>
          <cell r="P1712">
            <v>259735</v>
          </cell>
          <cell r="Q1712">
            <v>267407</v>
          </cell>
          <cell r="R1712">
            <v>1080</v>
          </cell>
          <cell r="S1712">
            <v>268487</v>
          </cell>
          <cell r="T1712">
            <v>0</v>
          </cell>
          <cell r="U1712">
            <v>24</v>
          </cell>
          <cell r="V1712">
            <v>24</v>
          </cell>
          <cell r="W1712">
            <v>0</v>
          </cell>
          <cell r="X1712">
            <v>24</v>
          </cell>
          <cell r="Y1712">
            <v>1664</v>
          </cell>
          <cell r="Z1712">
            <v>0</v>
          </cell>
          <cell r="AA1712">
            <v>1664</v>
          </cell>
          <cell r="AB1712">
            <v>820</v>
          </cell>
          <cell r="AC1712">
            <v>2484</v>
          </cell>
          <cell r="AD1712">
            <v>701</v>
          </cell>
          <cell r="AE1712">
            <v>127670</v>
          </cell>
          <cell r="AF1712">
            <v>128371</v>
          </cell>
          <cell r="AG1712">
            <v>16</v>
          </cell>
          <cell r="AH1712">
            <v>128387</v>
          </cell>
          <cell r="AI1712">
            <v>0</v>
          </cell>
          <cell r="AJ1712">
            <v>17</v>
          </cell>
          <cell r="AK1712">
            <v>17</v>
          </cell>
          <cell r="AL1712">
            <v>0</v>
          </cell>
          <cell r="AM1712">
            <v>17</v>
          </cell>
        </row>
        <row r="1713">
          <cell r="I1713" t="str">
            <v>ARN</v>
          </cell>
          <cell r="J1713">
            <v>156625</v>
          </cell>
          <cell r="K1713">
            <v>5935</v>
          </cell>
          <cell r="L1713">
            <v>162560</v>
          </cell>
          <cell r="M1713">
            <v>7943</v>
          </cell>
          <cell r="N1713">
            <v>170503</v>
          </cell>
          <cell r="O1713">
            <v>15224580</v>
          </cell>
          <cell r="P1713">
            <v>3163348</v>
          </cell>
          <cell r="Q1713">
            <v>18387928</v>
          </cell>
          <cell r="R1713">
            <v>55593</v>
          </cell>
          <cell r="S1713">
            <v>18443521</v>
          </cell>
          <cell r="T1713">
            <v>96495</v>
          </cell>
          <cell r="U1713">
            <v>845</v>
          </cell>
          <cell r="V1713">
            <v>97340</v>
          </cell>
          <cell r="W1713">
            <v>6858</v>
          </cell>
          <cell r="X1713">
            <v>104198</v>
          </cell>
          <cell r="Y1713">
            <v>78974</v>
          </cell>
          <cell r="Z1713">
            <v>5840</v>
          </cell>
          <cell r="AA1713">
            <v>84814</v>
          </cell>
          <cell r="AB1713">
            <v>6288</v>
          </cell>
          <cell r="AC1713">
            <v>91102</v>
          </cell>
          <cell r="AD1713">
            <v>5812700</v>
          </cell>
          <cell r="AE1713">
            <v>1681976</v>
          </cell>
          <cell r="AF1713">
            <v>7494676</v>
          </cell>
          <cell r="AG1713">
            <v>22388</v>
          </cell>
          <cell r="AH1713">
            <v>7517064</v>
          </cell>
          <cell r="AI1713">
            <v>93985</v>
          </cell>
          <cell r="AJ1713">
            <v>1214</v>
          </cell>
          <cell r="AK1713">
            <v>95199</v>
          </cell>
          <cell r="AL1713">
            <v>6101</v>
          </cell>
          <cell r="AM1713">
            <v>101300</v>
          </cell>
        </row>
        <row r="1714">
          <cell r="I1714" t="str">
            <v>BMA</v>
          </cell>
          <cell r="J1714">
            <v>24005</v>
          </cell>
          <cell r="K1714">
            <v>67</v>
          </cell>
          <cell r="L1714">
            <v>24072</v>
          </cell>
          <cell r="M1714">
            <v>10150</v>
          </cell>
          <cell r="N1714">
            <v>34222</v>
          </cell>
          <cell r="O1714">
            <v>149322</v>
          </cell>
          <cell r="P1714">
            <v>965989</v>
          </cell>
          <cell r="Q1714">
            <v>1115311</v>
          </cell>
          <cell r="R1714">
            <v>53</v>
          </cell>
          <cell r="S1714">
            <v>1115364</v>
          </cell>
          <cell r="T1714">
            <v>0</v>
          </cell>
          <cell r="U1714">
            <v>43</v>
          </cell>
          <cell r="V1714">
            <v>43</v>
          </cell>
          <cell r="W1714">
            <v>1931</v>
          </cell>
          <cell r="X1714">
            <v>1974</v>
          </cell>
          <cell r="Y1714">
            <v>14856</v>
          </cell>
          <cell r="Z1714">
            <v>49</v>
          </cell>
          <cell r="AA1714">
            <v>14905</v>
          </cell>
          <cell r="AB1714">
            <v>9852</v>
          </cell>
          <cell r="AC1714">
            <v>24757</v>
          </cell>
          <cell r="AD1714">
            <v>66463</v>
          </cell>
          <cell r="AE1714">
            <v>500239</v>
          </cell>
          <cell r="AF1714">
            <v>566702</v>
          </cell>
          <cell r="AG1714">
            <v>64</v>
          </cell>
          <cell r="AH1714">
            <v>566766</v>
          </cell>
          <cell r="AI1714">
            <v>0</v>
          </cell>
          <cell r="AJ1714">
            <v>33</v>
          </cell>
          <cell r="AK1714">
            <v>33</v>
          </cell>
          <cell r="AL1714">
            <v>1339</v>
          </cell>
          <cell r="AM1714">
            <v>1372</v>
          </cell>
        </row>
        <row r="1715">
          <cell r="I1715" t="str">
            <v>NYO</v>
          </cell>
          <cell r="J1715">
            <v>3898</v>
          </cell>
          <cell r="K1715">
            <v>5</v>
          </cell>
          <cell r="L1715">
            <v>3903</v>
          </cell>
          <cell r="M1715">
            <v>7477</v>
          </cell>
          <cell r="N1715">
            <v>11380</v>
          </cell>
          <cell r="O1715">
            <v>555657</v>
          </cell>
          <cell r="P1715">
            <v>197</v>
          </cell>
          <cell r="Q1715">
            <v>555854</v>
          </cell>
          <cell r="R1715">
            <v>68</v>
          </cell>
          <cell r="S1715">
            <v>555922</v>
          </cell>
          <cell r="T1715">
            <v>17</v>
          </cell>
          <cell r="U1715">
            <v>0</v>
          </cell>
          <cell r="V1715">
            <v>17</v>
          </cell>
          <cell r="W1715">
            <v>0</v>
          </cell>
          <cell r="X1715">
            <v>17</v>
          </cell>
          <cell r="Y1715">
            <v>4927</v>
          </cell>
          <cell r="Z1715">
            <v>7</v>
          </cell>
          <cell r="AA1715">
            <v>4934</v>
          </cell>
          <cell r="AB1715">
            <v>9402</v>
          </cell>
          <cell r="AC1715">
            <v>14336</v>
          </cell>
          <cell r="AD1715">
            <v>612947</v>
          </cell>
          <cell r="AE1715">
            <v>202</v>
          </cell>
          <cell r="AF1715">
            <v>613149</v>
          </cell>
          <cell r="AG1715">
            <v>129</v>
          </cell>
          <cell r="AH1715">
            <v>613278</v>
          </cell>
          <cell r="AI1715">
            <v>23</v>
          </cell>
          <cell r="AJ1715">
            <v>0</v>
          </cell>
          <cell r="AK1715">
            <v>23</v>
          </cell>
          <cell r="AL1715">
            <v>0</v>
          </cell>
          <cell r="AM1715">
            <v>23</v>
          </cell>
        </row>
        <row r="1716">
          <cell r="I1716" t="str">
            <v>VST</v>
          </cell>
          <cell r="J1716">
            <v>625</v>
          </cell>
          <cell r="K1716">
            <v>0</v>
          </cell>
          <cell r="L1716">
            <v>625</v>
          </cell>
          <cell r="M1716">
            <v>28393</v>
          </cell>
          <cell r="N1716">
            <v>29018</v>
          </cell>
          <cell r="O1716">
            <v>92260</v>
          </cell>
          <cell r="P1716">
            <v>908</v>
          </cell>
          <cell r="Q1716">
            <v>93168</v>
          </cell>
          <cell r="R1716">
            <v>14</v>
          </cell>
          <cell r="S1716">
            <v>93182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401</v>
          </cell>
          <cell r="Z1716">
            <v>0</v>
          </cell>
          <cell r="AA1716">
            <v>401</v>
          </cell>
          <cell r="AB1716">
            <v>37127</v>
          </cell>
          <cell r="AC1716">
            <v>37528</v>
          </cell>
          <cell r="AD1716">
            <v>45940</v>
          </cell>
          <cell r="AE1716">
            <v>102</v>
          </cell>
          <cell r="AF1716">
            <v>46042</v>
          </cell>
          <cell r="AG1716">
            <v>141</v>
          </cell>
          <cell r="AH1716">
            <v>46183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0</v>
          </cell>
        </row>
        <row r="1717">
          <cell r="I1717" t="str">
            <v>SDL</v>
          </cell>
          <cell r="J1717">
            <v>1201</v>
          </cell>
          <cell r="K1717">
            <v>348</v>
          </cell>
          <cell r="L1717">
            <v>1549</v>
          </cell>
          <cell r="M1717">
            <v>1803</v>
          </cell>
          <cell r="N1717">
            <v>3352</v>
          </cell>
          <cell r="O1717">
            <v>6107</v>
          </cell>
          <cell r="P1717">
            <v>41692</v>
          </cell>
          <cell r="Q1717">
            <v>47799</v>
          </cell>
          <cell r="R1717">
            <v>407</v>
          </cell>
          <cell r="S1717">
            <v>48206</v>
          </cell>
          <cell r="T1717">
            <v>0</v>
          </cell>
          <cell r="U1717">
            <v>4</v>
          </cell>
          <cell r="V1717">
            <v>4</v>
          </cell>
          <cell r="W1717">
            <v>567</v>
          </cell>
          <cell r="X1717">
            <v>571</v>
          </cell>
          <cell r="Y1717">
            <v>955</v>
          </cell>
          <cell r="Z1717">
            <v>149</v>
          </cell>
          <cell r="AA1717">
            <v>1104</v>
          </cell>
          <cell r="AB1717">
            <v>1576</v>
          </cell>
          <cell r="AC1717">
            <v>2680</v>
          </cell>
          <cell r="AD1717">
            <v>403</v>
          </cell>
          <cell r="AE1717">
            <v>11219</v>
          </cell>
          <cell r="AF1717">
            <v>11622</v>
          </cell>
          <cell r="AG1717">
            <v>1530</v>
          </cell>
          <cell r="AH1717">
            <v>13152</v>
          </cell>
          <cell r="AI1717">
            <v>0</v>
          </cell>
          <cell r="AJ1717">
            <v>4</v>
          </cell>
          <cell r="AK1717">
            <v>4</v>
          </cell>
          <cell r="AL1717">
            <v>129</v>
          </cell>
          <cell r="AM1717">
            <v>133</v>
          </cell>
        </row>
        <row r="1718">
          <cell r="I1718" t="str">
            <v>EVG</v>
          </cell>
          <cell r="J1718">
            <v>1119</v>
          </cell>
          <cell r="K1718">
            <v>0</v>
          </cell>
          <cell r="L1718">
            <v>1119</v>
          </cell>
          <cell r="M1718">
            <v>818</v>
          </cell>
          <cell r="N1718">
            <v>1937</v>
          </cell>
          <cell r="O1718">
            <v>89</v>
          </cell>
          <cell r="P1718">
            <v>6357</v>
          </cell>
          <cell r="Q1718">
            <v>6446</v>
          </cell>
          <cell r="R1718">
            <v>0</v>
          </cell>
          <cell r="S1718">
            <v>6446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1121</v>
          </cell>
          <cell r="Z1718">
            <v>0</v>
          </cell>
          <cell r="AA1718">
            <v>1121</v>
          </cell>
          <cell r="AB1718">
            <v>727</v>
          </cell>
          <cell r="AC1718">
            <v>1848</v>
          </cell>
          <cell r="AD1718">
            <v>87</v>
          </cell>
          <cell r="AE1718">
            <v>4203</v>
          </cell>
          <cell r="AF1718">
            <v>4290</v>
          </cell>
          <cell r="AG1718">
            <v>0</v>
          </cell>
          <cell r="AH1718">
            <v>4290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</row>
        <row r="1719">
          <cell r="I1719" t="str">
            <v>TYF</v>
          </cell>
          <cell r="J1719">
            <v>549</v>
          </cell>
          <cell r="K1719">
            <v>0</v>
          </cell>
          <cell r="L1719">
            <v>549</v>
          </cell>
          <cell r="M1719">
            <v>389</v>
          </cell>
          <cell r="N1719">
            <v>938</v>
          </cell>
          <cell r="O1719">
            <v>6</v>
          </cell>
          <cell r="P1719">
            <v>1641</v>
          </cell>
          <cell r="Q1719">
            <v>1647</v>
          </cell>
          <cell r="R1719">
            <v>0</v>
          </cell>
          <cell r="S1719">
            <v>1647</v>
          </cell>
          <cell r="T1719"/>
          <cell r="U1719"/>
          <cell r="V1719"/>
          <cell r="W1719"/>
          <cell r="X1719"/>
          <cell r="Y1719">
            <v>199</v>
          </cell>
          <cell r="Z1719">
            <v>0</v>
          </cell>
          <cell r="AA1719">
            <v>199</v>
          </cell>
          <cell r="AB1719">
            <v>258</v>
          </cell>
          <cell r="AC1719">
            <v>457</v>
          </cell>
          <cell r="AD1719">
            <v>26</v>
          </cell>
          <cell r="AE1719">
            <v>621</v>
          </cell>
          <cell r="AF1719">
            <v>647</v>
          </cell>
          <cell r="AG1719">
            <v>0</v>
          </cell>
          <cell r="AH1719">
            <v>647</v>
          </cell>
          <cell r="AI1719"/>
          <cell r="AJ1719"/>
          <cell r="AK1719"/>
          <cell r="AL1719"/>
          <cell r="AM1719"/>
        </row>
        <row r="1720">
          <cell r="I1720" t="str">
            <v>THN</v>
          </cell>
          <cell r="J1720">
            <v>822</v>
          </cell>
          <cell r="K1720">
            <v>47</v>
          </cell>
          <cell r="L1720">
            <v>869</v>
          </cell>
          <cell r="M1720">
            <v>4322</v>
          </cell>
          <cell r="N1720">
            <v>5191</v>
          </cell>
          <cell r="O1720">
            <v>128</v>
          </cell>
          <cell r="P1720">
            <v>11839</v>
          </cell>
          <cell r="Q1720">
            <v>11967</v>
          </cell>
          <cell r="R1720">
            <v>0</v>
          </cell>
          <cell r="S1720">
            <v>11967</v>
          </cell>
          <cell r="T1720">
            <v>101</v>
          </cell>
          <cell r="U1720">
            <v>0</v>
          </cell>
          <cell r="V1720">
            <v>101</v>
          </cell>
          <cell r="W1720">
            <v>0</v>
          </cell>
          <cell r="X1720">
            <v>101</v>
          </cell>
          <cell r="Y1720">
            <v>7</v>
          </cell>
          <cell r="Z1720">
            <v>0</v>
          </cell>
          <cell r="AA1720">
            <v>7</v>
          </cell>
          <cell r="AB1720">
            <v>3216</v>
          </cell>
          <cell r="AC1720">
            <v>3223</v>
          </cell>
          <cell r="AD1720">
            <v>55</v>
          </cell>
          <cell r="AE1720">
            <v>103</v>
          </cell>
          <cell r="AF1720">
            <v>158</v>
          </cell>
          <cell r="AG1720">
            <v>0</v>
          </cell>
          <cell r="AH1720">
            <v>158</v>
          </cell>
          <cell r="AI1720">
            <v>1</v>
          </cell>
          <cell r="AJ1720">
            <v>0</v>
          </cell>
          <cell r="AK1720">
            <v>1</v>
          </cell>
          <cell r="AL1720">
            <v>0</v>
          </cell>
          <cell r="AM1720">
            <v>1</v>
          </cell>
        </row>
        <row r="1721">
          <cell r="I1721" t="str">
            <v>UME</v>
          </cell>
          <cell r="J1721">
            <v>7680</v>
          </cell>
          <cell r="K1721">
            <v>1747</v>
          </cell>
          <cell r="L1721">
            <v>9427</v>
          </cell>
          <cell r="M1721">
            <v>5275</v>
          </cell>
          <cell r="N1721">
            <v>14702</v>
          </cell>
          <cell r="O1721">
            <v>25020</v>
          </cell>
          <cell r="P1721">
            <v>583647</v>
          </cell>
          <cell r="Q1721">
            <v>608667</v>
          </cell>
          <cell r="R1721">
            <v>406</v>
          </cell>
          <cell r="S1721">
            <v>609073</v>
          </cell>
          <cell r="T1721">
            <v>0</v>
          </cell>
          <cell r="U1721">
            <v>161</v>
          </cell>
          <cell r="V1721">
            <v>161</v>
          </cell>
          <cell r="W1721">
            <v>2111</v>
          </cell>
          <cell r="X1721">
            <v>2272</v>
          </cell>
          <cell r="Y1721">
            <v>4320</v>
          </cell>
          <cell r="Z1721">
            <v>1417</v>
          </cell>
          <cell r="AA1721">
            <v>5737</v>
          </cell>
          <cell r="AB1721">
            <v>7886</v>
          </cell>
          <cell r="AC1721">
            <v>13623</v>
          </cell>
          <cell r="AD1721">
            <v>4852</v>
          </cell>
          <cell r="AE1721">
            <v>302512</v>
          </cell>
          <cell r="AF1721">
            <v>307364</v>
          </cell>
          <cell r="AG1721">
            <v>309</v>
          </cell>
          <cell r="AH1721">
            <v>307673</v>
          </cell>
          <cell r="AI1721">
            <v>0</v>
          </cell>
          <cell r="AJ1721">
            <v>160</v>
          </cell>
          <cell r="AK1721">
            <v>160</v>
          </cell>
          <cell r="AL1721">
            <v>1910</v>
          </cell>
          <cell r="AM1721">
            <v>2070</v>
          </cell>
        </row>
        <row r="1722">
          <cell r="I1722" t="str">
            <v>VXO</v>
          </cell>
          <cell r="J1722">
            <v>1739</v>
          </cell>
          <cell r="K1722">
            <v>320</v>
          </cell>
          <cell r="L1722">
            <v>2059</v>
          </cell>
          <cell r="M1722">
            <v>1955</v>
          </cell>
          <cell r="N1722">
            <v>4014</v>
          </cell>
          <cell r="O1722">
            <v>136604</v>
          </cell>
          <cell r="P1722">
            <v>12827</v>
          </cell>
          <cell r="Q1722">
            <v>149431</v>
          </cell>
          <cell r="R1722">
            <v>25</v>
          </cell>
          <cell r="S1722">
            <v>149456</v>
          </cell>
          <cell r="T1722">
            <v>0</v>
          </cell>
          <cell r="U1722">
            <v>44</v>
          </cell>
          <cell r="V1722">
            <v>44</v>
          </cell>
          <cell r="W1722">
            <v>437</v>
          </cell>
          <cell r="X1722">
            <v>480</v>
          </cell>
          <cell r="Y1722">
            <v>649</v>
          </cell>
          <cell r="Z1722">
            <v>0</v>
          </cell>
          <cell r="AA1722">
            <v>649</v>
          </cell>
          <cell r="AB1722">
            <v>1822</v>
          </cell>
          <cell r="AC1722">
            <v>2471</v>
          </cell>
          <cell r="AD1722">
            <v>40518</v>
          </cell>
          <cell r="AE1722">
            <v>4417</v>
          </cell>
          <cell r="AF1722">
            <v>44935</v>
          </cell>
          <cell r="AG1722">
            <v>101</v>
          </cell>
          <cell r="AH1722">
            <v>45036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0</v>
          </cell>
        </row>
        <row r="1723">
          <cell r="I1723" t="str">
            <v>VHM</v>
          </cell>
          <cell r="J1723">
            <v>1026</v>
          </cell>
          <cell r="K1723">
            <v>0</v>
          </cell>
          <cell r="L1723">
            <v>1026</v>
          </cell>
          <cell r="M1723">
            <v>118</v>
          </cell>
          <cell r="N1723">
            <v>1144</v>
          </cell>
          <cell r="O1723">
            <v>9</v>
          </cell>
          <cell r="P1723">
            <v>10401</v>
          </cell>
          <cell r="Q1723">
            <v>10410</v>
          </cell>
          <cell r="R1723">
            <v>7</v>
          </cell>
          <cell r="S1723">
            <v>10417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624</v>
          </cell>
          <cell r="Z1723">
            <v>0</v>
          </cell>
          <cell r="AA1723">
            <v>624</v>
          </cell>
          <cell r="AB1723">
            <v>48</v>
          </cell>
          <cell r="AC1723">
            <v>672</v>
          </cell>
          <cell r="AD1723">
            <v>10</v>
          </cell>
          <cell r="AE1723">
            <v>5335</v>
          </cell>
          <cell r="AF1723">
            <v>5345</v>
          </cell>
          <cell r="AG1723">
            <v>2</v>
          </cell>
          <cell r="AH1723">
            <v>5347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0</v>
          </cell>
        </row>
        <row r="1724">
          <cell r="I1724" t="str">
            <v>VBY</v>
          </cell>
          <cell r="J1724">
            <v>5729</v>
          </cell>
          <cell r="K1724">
            <v>506</v>
          </cell>
          <cell r="L1724">
            <v>6235</v>
          </cell>
          <cell r="M1724">
            <v>3705</v>
          </cell>
          <cell r="N1724">
            <v>9940</v>
          </cell>
          <cell r="O1724">
            <v>6682</v>
          </cell>
          <cell r="P1724">
            <v>288086</v>
          </cell>
          <cell r="Q1724">
            <v>294768</v>
          </cell>
          <cell r="R1724">
            <v>0</v>
          </cell>
          <cell r="S1724">
            <v>294768</v>
          </cell>
          <cell r="T1724">
            <v>0</v>
          </cell>
          <cell r="U1724">
            <v>53</v>
          </cell>
          <cell r="V1724">
            <v>53</v>
          </cell>
          <cell r="W1724">
            <v>976</v>
          </cell>
          <cell r="X1724">
            <v>1029</v>
          </cell>
          <cell r="Y1724">
            <v>4801</v>
          </cell>
          <cell r="Z1724">
            <v>511</v>
          </cell>
          <cell r="AA1724">
            <v>5312</v>
          </cell>
          <cell r="AB1724">
            <v>7394</v>
          </cell>
          <cell r="AC1724">
            <v>12706</v>
          </cell>
          <cell r="AD1724">
            <v>1468</v>
          </cell>
          <cell r="AE1724">
            <v>188014</v>
          </cell>
          <cell r="AF1724">
            <v>189482</v>
          </cell>
          <cell r="AG1724">
            <v>0</v>
          </cell>
          <cell r="AH1724">
            <v>189482</v>
          </cell>
          <cell r="AI1724">
            <v>0</v>
          </cell>
          <cell r="AJ1724">
            <v>37</v>
          </cell>
          <cell r="AK1724">
            <v>37</v>
          </cell>
          <cell r="AL1724">
            <v>964</v>
          </cell>
          <cell r="AM1724">
            <v>1001</v>
          </cell>
        </row>
        <row r="1725">
          <cell r="I1725" t="str">
            <v>BSL</v>
          </cell>
          <cell r="J1725">
            <v>52757</v>
          </cell>
          <cell r="K1725">
            <v>4977</v>
          </cell>
          <cell r="L1725">
            <v>57734</v>
          </cell>
          <cell r="M1725">
            <v>26408</v>
          </cell>
          <cell r="N1725">
            <v>84142</v>
          </cell>
          <cell r="O1725">
            <v>6345722</v>
          </cell>
          <cell r="P1725">
            <v>695659</v>
          </cell>
          <cell r="Q1725">
            <v>7041381</v>
          </cell>
          <cell r="R1725">
            <v>5956</v>
          </cell>
          <cell r="S1725">
            <v>7047337</v>
          </cell>
          <cell r="T1725">
            <v>55399</v>
          </cell>
          <cell r="U1725">
            <v>11332</v>
          </cell>
          <cell r="V1725">
            <v>66731</v>
          </cell>
          <cell r="W1725">
            <v>43</v>
          </cell>
          <cell r="X1725">
            <v>66774</v>
          </cell>
          <cell r="Y1725">
            <v>30933</v>
          </cell>
          <cell r="Z1725">
            <v>5178</v>
          </cell>
          <cell r="AA1725">
            <v>36111</v>
          </cell>
          <cell r="AB1725">
            <v>27773</v>
          </cell>
          <cell r="AC1725">
            <v>63884</v>
          </cell>
          <cell r="AD1725">
            <v>3213326</v>
          </cell>
          <cell r="AE1725">
            <v>406821</v>
          </cell>
          <cell r="AF1725">
            <v>3620147</v>
          </cell>
          <cell r="AG1725">
            <v>2765</v>
          </cell>
          <cell r="AH1725">
            <v>3622912</v>
          </cell>
          <cell r="AI1725">
            <v>61008</v>
          </cell>
          <cell r="AJ1725">
            <v>12665</v>
          </cell>
          <cell r="AK1725">
            <v>73673</v>
          </cell>
          <cell r="AL1725">
            <v>116</v>
          </cell>
          <cell r="AM1725">
            <v>73789</v>
          </cell>
        </row>
        <row r="1726">
          <cell r="I1726" t="str">
            <v>BRN</v>
          </cell>
          <cell r="J1726">
            <v>514</v>
          </cell>
          <cell r="K1726">
            <v>0</v>
          </cell>
          <cell r="L1726">
            <v>514</v>
          </cell>
          <cell r="M1726">
            <v>51558</v>
          </cell>
          <cell r="N1726">
            <v>52072</v>
          </cell>
          <cell r="O1726">
            <v>35230</v>
          </cell>
          <cell r="P1726">
            <v>0</v>
          </cell>
          <cell r="Q1726">
            <v>35230</v>
          </cell>
          <cell r="R1726">
            <v>34</v>
          </cell>
          <cell r="S1726">
            <v>35264</v>
          </cell>
          <cell r="T1726">
            <v>1</v>
          </cell>
          <cell r="U1726">
            <v>0</v>
          </cell>
          <cell r="V1726">
            <v>1</v>
          </cell>
          <cell r="W1726">
            <v>0</v>
          </cell>
          <cell r="X1726">
            <v>1</v>
          </cell>
          <cell r="Y1726">
            <v>239</v>
          </cell>
          <cell r="Z1726">
            <v>0</v>
          </cell>
          <cell r="AA1726">
            <v>239</v>
          </cell>
          <cell r="AB1726">
            <v>51022</v>
          </cell>
          <cell r="AC1726">
            <v>51261</v>
          </cell>
          <cell r="AD1726">
            <v>11091</v>
          </cell>
          <cell r="AE1726">
            <v>145</v>
          </cell>
          <cell r="AF1726">
            <v>11236</v>
          </cell>
          <cell r="AG1726">
            <v>18</v>
          </cell>
          <cell r="AH1726">
            <v>11254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0</v>
          </cell>
        </row>
        <row r="1727">
          <cell r="I1727" t="str">
            <v>GVA</v>
          </cell>
          <cell r="J1727">
            <v>116123</v>
          </cell>
          <cell r="K1727">
            <v>1847</v>
          </cell>
          <cell r="L1727">
            <v>117970</v>
          </cell>
          <cell r="M1727">
            <v>45198</v>
          </cell>
          <cell r="N1727">
            <v>163168</v>
          </cell>
          <cell r="O1727">
            <v>13619707</v>
          </cell>
          <cell r="P1727">
            <v>338623</v>
          </cell>
          <cell r="Q1727">
            <v>13958330</v>
          </cell>
          <cell r="R1727">
            <v>38959</v>
          </cell>
          <cell r="S1727">
            <v>13997289</v>
          </cell>
          <cell r="T1727">
            <v>33118</v>
          </cell>
          <cell r="U1727">
            <v>2084</v>
          </cell>
          <cell r="V1727">
            <v>35202</v>
          </cell>
          <cell r="W1727">
            <v>2021</v>
          </cell>
          <cell r="X1727">
            <v>37223</v>
          </cell>
          <cell r="Y1727">
            <v>56699</v>
          </cell>
          <cell r="Z1727">
            <v>1731</v>
          </cell>
          <cell r="AA1727">
            <v>58430</v>
          </cell>
          <cell r="AB1727">
            <v>40819</v>
          </cell>
          <cell r="AC1727">
            <v>99249</v>
          </cell>
          <cell r="AD1727">
            <v>5644196</v>
          </cell>
          <cell r="AE1727">
            <v>186206</v>
          </cell>
          <cell r="AF1727">
            <v>5830402</v>
          </cell>
          <cell r="AG1727">
            <v>23944</v>
          </cell>
          <cell r="AH1727">
            <v>5854346</v>
          </cell>
          <cell r="AI1727">
            <v>28521</v>
          </cell>
          <cell r="AJ1727">
            <v>2150</v>
          </cell>
          <cell r="AK1727">
            <v>30670</v>
          </cell>
          <cell r="AL1727">
            <v>1364</v>
          </cell>
          <cell r="AM1727">
            <v>32035</v>
          </cell>
        </row>
        <row r="1728">
          <cell r="I1728" t="str">
            <v>LUG</v>
          </cell>
          <cell r="J1728">
            <v>61</v>
          </cell>
          <cell r="K1728">
            <v>0</v>
          </cell>
          <cell r="L1728">
            <v>61</v>
          </cell>
          <cell r="M1728">
            <v>19239</v>
          </cell>
          <cell r="N1728">
            <v>19300</v>
          </cell>
          <cell r="O1728">
            <v>588</v>
          </cell>
          <cell r="P1728">
            <v>0</v>
          </cell>
          <cell r="Q1728">
            <v>588</v>
          </cell>
          <cell r="R1728">
            <v>0</v>
          </cell>
          <cell r="S1728">
            <v>588</v>
          </cell>
          <cell r="T1728"/>
          <cell r="U1728">
            <v>0</v>
          </cell>
          <cell r="V1728">
            <v>0</v>
          </cell>
          <cell r="W1728"/>
          <cell r="X1728">
            <v>0</v>
          </cell>
          <cell r="Y1728">
            <v>65</v>
          </cell>
          <cell r="Z1728">
            <v>0</v>
          </cell>
          <cell r="AA1728">
            <v>65</v>
          </cell>
          <cell r="AB1728">
            <v>19673</v>
          </cell>
          <cell r="AC1728">
            <v>19738</v>
          </cell>
          <cell r="AD1728">
            <v>647</v>
          </cell>
          <cell r="AE1728">
            <v>0</v>
          </cell>
          <cell r="AF1728">
            <v>647</v>
          </cell>
          <cell r="AG1728">
            <v>0</v>
          </cell>
          <cell r="AH1728">
            <v>647</v>
          </cell>
          <cell r="AI1728"/>
          <cell r="AJ1728">
            <v>0</v>
          </cell>
          <cell r="AK1728">
            <v>0</v>
          </cell>
          <cell r="AL1728"/>
          <cell r="AM1728">
            <v>0</v>
          </cell>
        </row>
        <row r="1729">
          <cell r="I1729" t="str">
            <v>SIR</v>
          </cell>
          <cell r="J1729">
            <v>367</v>
          </cell>
          <cell r="K1729">
            <v>0</v>
          </cell>
          <cell r="L1729">
            <v>367</v>
          </cell>
          <cell r="M1729">
            <v>44940</v>
          </cell>
          <cell r="N1729">
            <v>45307</v>
          </cell>
          <cell r="O1729">
            <v>4151</v>
          </cell>
          <cell r="P1729">
            <v>29</v>
          </cell>
          <cell r="Q1729">
            <v>4180</v>
          </cell>
          <cell r="R1729">
            <v>0</v>
          </cell>
          <cell r="S1729">
            <v>4180</v>
          </cell>
          <cell r="T1729"/>
          <cell r="U1729"/>
          <cell r="V1729"/>
          <cell r="W1729"/>
          <cell r="X1729"/>
          <cell r="Y1729">
            <v>182</v>
          </cell>
          <cell r="Z1729">
            <v>0</v>
          </cell>
          <cell r="AA1729">
            <v>182</v>
          </cell>
          <cell r="AB1729">
            <v>41334</v>
          </cell>
          <cell r="AC1729">
            <v>41516</v>
          </cell>
          <cell r="AD1729">
            <v>819</v>
          </cell>
          <cell r="AE1729">
            <v>84</v>
          </cell>
          <cell r="AF1729">
            <v>903</v>
          </cell>
          <cell r="AG1729">
            <v>0</v>
          </cell>
          <cell r="AH1729">
            <v>903</v>
          </cell>
          <cell r="AI1729"/>
          <cell r="AJ1729"/>
          <cell r="AK1729"/>
          <cell r="AL1729"/>
          <cell r="AM1729"/>
        </row>
        <row r="1730">
          <cell r="I1730" t="str">
            <v>ACH</v>
          </cell>
          <cell r="J1730">
            <v>646</v>
          </cell>
          <cell r="K1730"/>
          <cell r="L1730">
            <v>646</v>
          </cell>
          <cell r="M1730">
            <v>26440</v>
          </cell>
          <cell r="N1730">
            <v>27086</v>
          </cell>
          <cell r="O1730">
            <v>25325</v>
          </cell>
          <cell r="P1730">
            <v>0</v>
          </cell>
          <cell r="Q1730">
            <v>25325</v>
          </cell>
          <cell r="R1730"/>
          <cell r="S1730">
            <v>25325</v>
          </cell>
          <cell r="T1730"/>
          <cell r="U1730"/>
          <cell r="V1730"/>
          <cell r="W1730"/>
          <cell r="X1730"/>
          <cell r="Y1730">
            <v>619</v>
          </cell>
          <cell r="Z1730"/>
          <cell r="AA1730">
            <v>619</v>
          </cell>
          <cell r="AB1730">
            <v>28932</v>
          </cell>
          <cell r="AC1730">
            <v>29551</v>
          </cell>
          <cell r="AD1730">
            <v>24470</v>
          </cell>
          <cell r="AE1730">
            <v>0</v>
          </cell>
          <cell r="AF1730">
            <v>24470</v>
          </cell>
          <cell r="AG1730"/>
          <cell r="AH1730">
            <v>24470</v>
          </cell>
          <cell r="AI1730"/>
          <cell r="AJ1730"/>
          <cell r="AK1730"/>
          <cell r="AL1730"/>
          <cell r="AM1730"/>
        </row>
        <row r="1731">
          <cell r="I1731" t="str">
            <v>ZRH</v>
          </cell>
          <cell r="J1731">
            <v>178438</v>
          </cell>
          <cell r="K1731">
            <v>1115</v>
          </cell>
          <cell r="L1731">
            <v>179553</v>
          </cell>
          <cell r="M1731">
            <v>37032</v>
          </cell>
          <cell r="N1731">
            <v>216585</v>
          </cell>
          <cell r="O1731">
            <v>22160029</v>
          </cell>
          <cell r="P1731">
            <v>334522</v>
          </cell>
          <cell r="Q1731">
            <v>22494551</v>
          </cell>
          <cell r="R1731">
            <v>8683</v>
          </cell>
          <cell r="S1731">
            <v>22503234</v>
          </cell>
          <cell r="T1731">
            <v>267788</v>
          </cell>
          <cell r="U1731">
            <v>773</v>
          </cell>
          <cell r="V1731">
            <v>268561</v>
          </cell>
          <cell r="W1731">
            <v>8653</v>
          </cell>
          <cell r="X1731">
            <v>277214</v>
          </cell>
          <cell r="Y1731">
            <v>94011</v>
          </cell>
          <cell r="Z1731">
            <v>2242</v>
          </cell>
          <cell r="AA1731">
            <v>96253</v>
          </cell>
          <cell r="AB1731">
            <v>36351</v>
          </cell>
          <cell r="AC1731">
            <v>132604</v>
          </cell>
          <cell r="AD1731">
            <v>10003588</v>
          </cell>
          <cell r="AE1731">
            <v>185783</v>
          </cell>
          <cell r="AF1731">
            <v>10189371</v>
          </cell>
          <cell r="AG1731">
            <v>11528</v>
          </cell>
          <cell r="AH1731">
            <v>10200899</v>
          </cell>
          <cell r="AI1731">
            <v>246754</v>
          </cell>
          <cell r="AJ1731">
            <v>639</v>
          </cell>
          <cell r="AK1731">
            <v>247393</v>
          </cell>
          <cell r="AL1731">
            <v>12774</v>
          </cell>
          <cell r="AM1731">
            <v>260167</v>
          </cell>
        </row>
        <row r="1732">
          <cell r="I1732" t="str">
            <v>ADA</v>
          </cell>
          <cell r="J1732">
            <v>27073</v>
          </cell>
          <cell r="K1732">
            <v>19</v>
          </cell>
          <cell r="L1732">
            <v>27092</v>
          </cell>
          <cell r="M1732">
            <v>17155</v>
          </cell>
          <cell r="N1732">
            <v>44247</v>
          </cell>
          <cell r="O1732">
            <v>645892</v>
          </cell>
          <cell r="P1732">
            <v>3228701</v>
          </cell>
          <cell r="Q1732">
            <v>3874593</v>
          </cell>
          <cell r="R1732">
            <v>177354</v>
          </cell>
          <cell r="S1732">
            <v>4051947</v>
          </cell>
          <cell r="T1732">
            <v>1516</v>
          </cell>
          <cell r="U1732">
            <v>6583</v>
          </cell>
          <cell r="V1732">
            <v>8099</v>
          </cell>
          <cell r="W1732">
            <v>53</v>
          </cell>
          <cell r="X1732">
            <v>8152</v>
          </cell>
          <cell r="Y1732">
            <v>23402</v>
          </cell>
          <cell r="Z1732">
            <v>47</v>
          </cell>
          <cell r="AA1732">
            <v>23449</v>
          </cell>
          <cell r="AB1732">
            <v>13512</v>
          </cell>
          <cell r="AC1732">
            <v>36961</v>
          </cell>
          <cell r="AD1732">
            <v>423361</v>
          </cell>
          <cell r="AE1732">
            <v>2976130</v>
          </cell>
          <cell r="AF1732">
            <v>3399491</v>
          </cell>
          <cell r="AG1732">
            <v>42571</v>
          </cell>
          <cell r="AH1732">
            <v>3442062</v>
          </cell>
          <cell r="AI1732">
            <v>3335</v>
          </cell>
          <cell r="AJ1732">
            <v>6147</v>
          </cell>
          <cell r="AK1732">
            <v>9482</v>
          </cell>
          <cell r="AL1732">
            <v>46</v>
          </cell>
          <cell r="AM1732">
            <v>9528</v>
          </cell>
        </row>
        <row r="1733">
          <cell r="I1733" t="str">
            <v>ADF</v>
          </cell>
          <cell r="J1733">
            <v>1266</v>
          </cell>
          <cell r="K1733"/>
          <cell r="L1733">
            <v>1266</v>
          </cell>
          <cell r="M1733">
            <v>232</v>
          </cell>
          <cell r="N1733">
            <v>1498</v>
          </cell>
          <cell r="O1733">
            <v>0</v>
          </cell>
          <cell r="P1733">
            <v>182423</v>
          </cell>
          <cell r="Q1733">
            <v>182423</v>
          </cell>
          <cell r="R1733">
            <v>0</v>
          </cell>
          <cell r="S1733">
            <v>182423</v>
          </cell>
          <cell r="T1733"/>
          <cell r="U1733">
            <v>143</v>
          </cell>
          <cell r="V1733">
            <v>143</v>
          </cell>
          <cell r="W1733"/>
          <cell r="X1733">
            <v>143</v>
          </cell>
          <cell r="Y1733">
            <v>1046</v>
          </cell>
          <cell r="Z1733"/>
          <cell r="AA1733">
            <v>1046</v>
          </cell>
          <cell r="AB1733">
            <v>295</v>
          </cell>
          <cell r="AC1733">
            <v>1341</v>
          </cell>
          <cell r="AD1733">
            <v>0</v>
          </cell>
          <cell r="AE1733">
            <v>132535</v>
          </cell>
          <cell r="AF1733">
            <v>132535</v>
          </cell>
          <cell r="AG1733">
            <v>0</v>
          </cell>
          <cell r="AH1733">
            <v>132535</v>
          </cell>
          <cell r="AI1733"/>
          <cell r="AJ1733">
            <v>104</v>
          </cell>
          <cell r="AK1733">
            <v>104</v>
          </cell>
          <cell r="AL1733"/>
          <cell r="AM1733">
            <v>104</v>
          </cell>
        </row>
        <row r="1734">
          <cell r="I1734" t="str">
            <v>AJI</v>
          </cell>
          <cell r="J1734">
            <v>1392</v>
          </cell>
          <cell r="K1734">
            <v>0</v>
          </cell>
          <cell r="L1734">
            <v>1392</v>
          </cell>
          <cell r="M1734">
            <v>169</v>
          </cell>
          <cell r="N1734">
            <v>1561</v>
          </cell>
          <cell r="O1734">
            <v>3239</v>
          </cell>
          <cell r="P1734">
            <v>218931</v>
          </cell>
          <cell r="Q1734">
            <v>222170</v>
          </cell>
          <cell r="R1734"/>
          <cell r="S1734">
            <v>222170</v>
          </cell>
          <cell r="T1734"/>
          <cell r="U1734">
            <v>13</v>
          </cell>
          <cell r="V1734">
            <v>13</v>
          </cell>
          <cell r="W1734">
            <v>0</v>
          </cell>
          <cell r="X1734">
            <v>14</v>
          </cell>
          <cell r="Y1734">
            <v>1691</v>
          </cell>
          <cell r="Z1734">
            <v>1</v>
          </cell>
          <cell r="AA1734">
            <v>1692</v>
          </cell>
          <cell r="AB1734">
            <v>203</v>
          </cell>
          <cell r="AC1734">
            <v>1895</v>
          </cell>
          <cell r="AD1734">
            <v>0</v>
          </cell>
          <cell r="AE1734">
            <v>250600</v>
          </cell>
          <cell r="AF1734">
            <v>250600</v>
          </cell>
          <cell r="AG1734"/>
          <cell r="AH1734">
            <v>250600</v>
          </cell>
          <cell r="AI1734"/>
          <cell r="AJ1734">
            <v>9</v>
          </cell>
          <cell r="AK1734">
            <v>9</v>
          </cell>
          <cell r="AL1734"/>
          <cell r="AM1734">
            <v>9</v>
          </cell>
        </row>
        <row r="1735">
          <cell r="I1735" t="str">
            <v>MZH</v>
          </cell>
          <cell r="J1735">
            <v>718</v>
          </cell>
          <cell r="K1735"/>
          <cell r="L1735">
            <v>718</v>
          </cell>
          <cell r="M1735">
            <v>240</v>
          </cell>
          <cell r="N1735">
            <v>958</v>
          </cell>
          <cell r="O1735">
            <v>13168</v>
          </cell>
          <cell r="P1735">
            <v>80065</v>
          </cell>
          <cell r="Q1735">
            <v>93233</v>
          </cell>
          <cell r="R1735">
            <v>0</v>
          </cell>
          <cell r="S1735">
            <v>93233</v>
          </cell>
          <cell r="T1735"/>
          <cell r="U1735">
            <v>31</v>
          </cell>
          <cell r="V1735">
            <v>31</v>
          </cell>
          <cell r="W1735"/>
          <cell r="X1735">
            <v>31</v>
          </cell>
          <cell r="Y1735">
            <v>866</v>
          </cell>
          <cell r="Z1735"/>
          <cell r="AA1735">
            <v>866</v>
          </cell>
          <cell r="AB1735">
            <v>172</v>
          </cell>
          <cell r="AC1735">
            <v>1038</v>
          </cell>
          <cell r="AD1735">
            <v>21226</v>
          </cell>
          <cell r="AE1735">
            <v>90219</v>
          </cell>
          <cell r="AF1735">
            <v>111445</v>
          </cell>
          <cell r="AG1735">
            <v>0</v>
          </cell>
          <cell r="AH1735">
            <v>111445</v>
          </cell>
          <cell r="AI1735"/>
          <cell r="AJ1735">
            <v>34</v>
          </cell>
          <cell r="AK1735">
            <v>34</v>
          </cell>
          <cell r="AL1735"/>
          <cell r="AM1735">
            <v>34</v>
          </cell>
        </row>
        <row r="1736">
          <cell r="I1736" t="str">
            <v>ESB</v>
          </cell>
          <cell r="J1736">
            <v>60349</v>
          </cell>
          <cell r="K1736">
            <v>101</v>
          </cell>
          <cell r="L1736">
            <v>60450</v>
          </cell>
          <cell r="M1736">
            <v>10905</v>
          </cell>
          <cell r="N1736">
            <v>71355</v>
          </cell>
          <cell r="O1736">
            <v>1923382</v>
          </cell>
          <cell r="P1736">
            <v>6756212</v>
          </cell>
          <cell r="Q1736">
            <v>8679594</v>
          </cell>
          <cell r="R1736">
            <v>18558</v>
          </cell>
          <cell r="S1736">
            <v>8698152</v>
          </cell>
          <cell r="T1736">
            <v>4797</v>
          </cell>
          <cell r="U1736">
            <v>8979</v>
          </cell>
          <cell r="V1736">
            <v>13776</v>
          </cell>
          <cell r="W1736">
            <v>116</v>
          </cell>
          <cell r="X1736">
            <v>13892</v>
          </cell>
          <cell r="Y1736">
            <v>55283</v>
          </cell>
          <cell r="Z1736">
            <v>81</v>
          </cell>
          <cell r="AA1736">
            <v>55364</v>
          </cell>
          <cell r="AB1736">
            <v>11549</v>
          </cell>
          <cell r="AC1736">
            <v>66913</v>
          </cell>
          <cell r="AD1736">
            <v>1301315</v>
          </cell>
          <cell r="AE1736">
            <v>5728315</v>
          </cell>
          <cell r="AF1736">
            <v>7029630</v>
          </cell>
          <cell r="AG1736">
            <v>33105</v>
          </cell>
          <cell r="AH1736">
            <v>7062735</v>
          </cell>
          <cell r="AI1736">
            <v>3698</v>
          </cell>
          <cell r="AJ1736">
            <v>8705</v>
          </cell>
          <cell r="AK1736">
            <v>12403</v>
          </cell>
          <cell r="AL1736">
            <v>132</v>
          </cell>
          <cell r="AM1736">
            <v>12535</v>
          </cell>
        </row>
        <row r="1737">
          <cell r="I1737" t="str">
            <v>HTY</v>
          </cell>
          <cell r="J1737">
            <v>7144</v>
          </cell>
          <cell r="K1737"/>
          <cell r="L1737">
            <v>7144</v>
          </cell>
          <cell r="M1737">
            <v>1317</v>
          </cell>
          <cell r="N1737">
            <v>8461</v>
          </cell>
          <cell r="O1737">
            <v>137807</v>
          </cell>
          <cell r="P1737">
            <v>920407</v>
          </cell>
          <cell r="Q1737">
            <v>1058214</v>
          </cell>
          <cell r="R1737">
            <v>137</v>
          </cell>
          <cell r="S1737">
            <v>1058351</v>
          </cell>
          <cell r="T1737">
            <v>1</v>
          </cell>
          <cell r="U1737">
            <v>77</v>
          </cell>
          <cell r="V1737">
            <v>78</v>
          </cell>
          <cell r="W1737">
            <v>4</v>
          </cell>
          <cell r="X1737">
            <v>82</v>
          </cell>
          <cell r="Y1737">
            <v>6289</v>
          </cell>
          <cell r="Z1737"/>
          <cell r="AA1737">
            <v>6289</v>
          </cell>
          <cell r="AB1737">
            <v>1361</v>
          </cell>
          <cell r="AC1737">
            <v>7650</v>
          </cell>
          <cell r="AD1737">
            <v>34322</v>
          </cell>
          <cell r="AE1737">
            <v>864055</v>
          </cell>
          <cell r="AF1737">
            <v>898377</v>
          </cell>
          <cell r="AG1737">
            <v>140</v>
          </cell>
          <cell r="AH1737">
            <v>898517</v>
          </cell>
          <cell r="AI1737">
            <v>0</v>
          </cell>
          <cell r="AJ1737">
            <v>80</v>
          </cell>
          <cell r="AK1737">
            <v>80</v>
          </cell>
          <cell r="AL1737">
            <v>21</v>
          </cell>
          <cell r="AM1737">
            <v>101</v>
          </cell>
        </row>
        <row r="1738">
          <cell r="I1738" t="str">
            <v>AYT</v>
          </cell>
          <cell r="J1738">
            <v>184864</v>
          </cell>
          <cell r="K1738">
            <v>22</v>
          </cell>
          <cell r="L1738">
            <v>184886</v>
          </cell>
          <cell r="M1738">
            <v>13183</v>
          </cell>
          <cell r="N1738">
            <v>198069</v>
          </cell>
          <cell r="O1738">
            <v>25266645</v>
          </cell>
          <cell r="P1738">
            <v>5841536</v>
          </cell>
          <cell r="Q1738">
            <v>31108181</v>
          </cell>
          <cell r="R1738">
            <v>95909</v>
          </cell>
          <cell r="S1738">
            <v>31204090</v>
          </cell>
          <cell r="T1738">
            <v>5524</v>
          </cell>
          <cell r="U1738">
            <v>6054</v>
          </cell>
          <cell r="V1738">
            <v>11578</v>
          </cell>
          <cell r="W1738">
            <v>344</v>
          </cell>
          <cell r="X1738">
            <v>11922</v>
          </cell>
          <cell r="Y1738">
            <v>125996</v>
          </cell>
          <cell r="Z1738">
            <v>47</v>
          </cell>
          <cell r="AA1738">
            <v>126043</v>
          </cell>
          <cell r="AB1738">
            <v>14533</v>
          </cell>
          <cell r="AC1738">
            <v>140576</v>
          </cell>
          <cell r="AD1738">
            <v>17247876</v>
          </cell>
          <cell r="AE1738">
            <v>4765985</v>
          </cell>
          <cell r="AF1738">
            <v>22013861</v>
          </cell>
          <cell r="AG1738">
            <v>30574</v>
          </cell>
          <cell r="AH1738">
            <v>22044435</v>
          </cell>
          <cell r="AI1738">
            <v>1354</v>
          </cell>
          <cell r="AJ1738">
            <v>4776</v>
          </cell>
          <cell r="AK1738">
            <v>6130</v>
          </cell>
          <cell r="AL1738">
            <v>95</v>
          </cell>
          <cell r="AM1738">
            <v>6225</v>
          </cell>
        </row>
        <row r="1739">
          <cell r="I1739" t="str">
            <v>CII</v>
          </cell>
          <cell r="J1739"/>
          <cell r="K1739"/>
          <cell r="L1739"/>
          <cell r="M1739">
            <v>34298</v>
          </cell>
          <cell r="N1739">
            <v>34298</v>
          </cell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>
            <v>28088</v>
          </cell>
          <cell r="AC1739">
            <v>28088</v>
          </cell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</row>
        <row r="1740">
          <cell r="I1740" t="str">
            <v>BZI</v>
          </cell>
          <cell r="J1740">
            <v>0</v>
          </cell>
          <cell r="K1740"/>
          <cell r="L1740">
            <v>0</v>
          </cell>
          <cell r="M1740">
            <v>236</v>
          </cell>
          <cell r="N1740">
            <v>236</v>
          </cell>
          <cell r="O1740"/>
          <cell r="P1740">
            <v>0</v>
          </cell>
          <cell r="Q1740">
            <v>0</v>
          </cell>
          <cell r="R1740"/>
          <cell r="S1740">
            <v>0</v>
          </cell>
          <cell r="T1740"/>
          <cell r="U1740"/>
          <cell r="V1740"/>
          <cell r="W1740"/>
          <cell r="X1740"/>
          <cell r="Y1740">
            <v>0</v>
          </cell>
          <cell r="Z1740"/>
          <cell r="AA1740">
            <v>0</v>
          </cell>
          <cell r="AB1740">
            <v>70</v>
          </cell>
          <cell r="AC1740">
            <v>70</v>
          </cell>
          <cell r="AD1740"/>
          <cell r="AE1740">
            <v>0</v>
          </cell>
          <cell r="AF1740">
            <v>0</v>
          </cell>
          <cell r="AG1740"/>
          <cell r="AH1740">
            <v>0</v>
          </cell>
          <cell r="AI1740"/>
          <cell r="AJ1740"/>
          <cell r="AK1740"/>
          <cell r="AL1740"/>
          <cell r="AM1740"/>
        </row>
        <row r="1741">
          <cell r="I1741" t="str">
            <v>EDO</v>
          </cell>
          <cell r="J1741">
            <v>1760</v>
          </cell>
          <cell r="K1741">
            <v>1</v>
          </cell>
          <cell r="L1741">
            <v>1761</v>
          </cell>
          <cell r="M1741">
            <v>23740</v>
          </cell>
          <cell r="N1741">
            <v>25501</v>
          </cell>
          <cell r="O1741">
            <v>13031</v>
          </cell>
          <cell r="P1741">
            <v>208362</v>
          </cell>
          <cell r="Q1741">
            <v>221393</v>
          </cell>
          <cell r="R1741">
            <v>196</v>
          </cell>
          <cell r="S1741">
            <v>221589</v>
          </cell>
          <cell r="T1741"/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1976</v>
          </cell>
          <cell r="Z1741"/>
          <cell r="AA1741">
            <v>1976</v>
          </cell>
          <cell r="AB1741">
            <v>18775</v>
          </cell>
          <cell r="AC1741">
            <v>20751</v>
          </cell>
          <cell r="AD1741">
            <v>3727</v>
          </cell>
          <cell r="AE1741">
            <v>261828</v>
          </cell>
          <cell r="AF1741">
            <v>265555</v>
          </cell>
          <cell r="AG1741">
            <v>255</v>
          </cell>
          <cell r="AH1741">
            <v>265810</v>
          </cell>
          <cell r="AI1741"/>
          <cell r="AJ1741">
            <v>1</v>
          </cell>
          <cell r="AK1741">
            <v>1</v>
          </cell>
          <cell r="AL1741">
            <v>0</v>
          </cell>
          <cell r="AM1741">
            <v>1</v>
          </cell>
        </row>
        <row r="1742">
          <cell r="I1742" t="str">
            <v>BAL</v>
          </cell>
          <cell r="J1742">
            <v>2608</v>
          </cell>
          <cell r="K1742">
            <v>1</v>
          </cell>
          <cell r="L1742">
            <v>2609</v>
          </cell>
          <cell r="M1742">
            <v>218</v>
          </cell>
          <cell r="N1742">
            <v>2827</v>
          </cell>
          <cell r="O1742">
            <v>145</v>
          </cell>
          <cell r="P1742">
            <v>424552</v>
          </cell>
          <cell r="Q1742">
            <v>424697</v>
          </cell>
          <cell r="R1742">
            <v>206</v>
          </cell>
          <cell r="S1742">
            <v>424903</v>
          </cell>
          <cell r="T1742"/>
          <cell r="U1742">
            <v>626</v>
          </cell>
          <cell r="V1742">
            <v>626</v>
          </cell>
          <cell r="W1742">
            <v>5</v>
          </cell>
          <cell r="X1742">
            <v>631</v>
          </cell>
          <cell r="Y1742">
            <v>3410</v>
          </cell>
          <cell r="Z1742"/>
          <cell r="AA1742">
            <v>3410</v>
          </cell>
          <cell r="AB1742">
            <v>245</v>
          </cell>
          <cell r="AC1742">
            <v>3655</v>
          </cell>
          <cell r="AD1742">
            <v>0</v>
          </cell>
          <cell r="AE1742">
            <v>526546</v>
          </cell>
          <cell r="AF1742">
            <v>526546</v>
          </cell>
          <cell r="AG1742">
            <v>300</v>
          </cell>
          <cell r="AH1742">
            <v>526846</v>
          </cell>
          <cell r="AI1742"/>
          <cell r="AJ1742">
            <v>479</v>
          </cell>
          <cell r="AK1742">
            <v>479</v>
          </cell>
          <cell r="AL1742">
            <v>4</v>
          </cell>
          <cell r="AM1742">
            <v>483</v>
          </cell>
        </row>
        <row r="1743">
          <cell r="I1743" t="str">
            <v>BGG</v>
          </cell>
          <cell r="J1743">
            <v>991</v>
          </cell>
          <cell r="K1743"/>
          <cell r="L1743">
            <v>991</v>
          </cell>
          <cell r="M1743">
            <v>74</v>
          </cell>
          <cell r="N1743">
            <v>1065</v>
          </cell>
          <cell r="O1743">
            <v>0</v>
          </cell>
          <cell r="P1743">
            <v>133879</v>
          </cell>
          <cell r="Q1743">
            <v>133879</v>
          </cell>
          <cell r="R1743">
            <v>0</v>
          </cell>
          <cell r="S1743">
            <v>133879</v>
          </cell>
          <cell r="T1743"/>
          <cell r="U1743">
            <v>7</v>
          </cell>
          <cell r="V1743">
            <v>7</v>
          </cell>
          <cell r="W1743">
            <v>0</v>
          </cell>
          <cell r="X1743">
            <v>7</v>
          </cell>
          <cell r="Y1743">
            <v>1203</v>
          </cell>
          <cell r="Z1743"/>
          <cell r="AA1743">
            <v>1203</v>
          </cell>
          <cell r="AB1743">
            <v>183</v>
          </cell>
          <cell r="AC1743">
            <v>1386</v>
          </cell>
          <cell r="AD1743">
            <v>0</v>
          </cell>
          <cell r="AE1743">
            <v>152967</v>
          </cell>
          <cell r="AF1743">
            <v>152967</v>
          </cell>
          <cell r="AG1743">
            <v>0</v>
          </cell>
          <cell r="AH1743">
            <v>152967</v>
          </cell>
          <cell r="AI1743"/>
          <cell r="AJ1743">
            <v>9</v>
          </cell>
          <cell r="AK1743">
            <v>9</v>
          </cell>
          <cell r="AL1743">
            <v>0</v>
          </cell>
          <cell r="AM1743">
            <v>9</v>
          </cell>
        </row>
        <row r="1744">
          <cell r="I1744" t="str">
            <v>BJV</v>
          </cell>
          <cell r="J1744">
            <v>24847</v>
          </cell>
          <cell r="K1744">
            <v>4</v>
          </cell>
          <cell r="L1744">
            <v>24851</v>
          </cell>
          <cell r="M1744">
            <v>10771</v>
          </cell>
          <cell r="N1744">
            <v>35622</v>
          </cell>
          <cell r="O1744">
            <v>1852895</v>
          </cell>
          <cell r="P1744">
            <v>2045632</v>
          </cell>
          <cell r="Q1744">
            <v>3898527</v>
          </cell>
          <cell r="R1744">
            <v>16801</v>
          </cell>
          <cell r="S1744">
            <v>3915328</v>
          </cell>
          <cell r="T1744">
            <v>36</v>
          </cell>
          <cell r="U1744">
            <v>256</v>
          </cell>
          <cell r="V1744">
            <v>292</v>
          </cell>
          <cell r="W1744">
            <v>1</v>
          </cell>
          <cell r="X1744">
            <v>292</v>
          </cell>
          <cell r="Y1744">
            <v>20182</v>
          </cell>
          <cell r="Z1744">
            <v>0</v>
          </cell>
          <cell r="AA1744">
            <v>20182</v>
          </cell>
          <cell r="AB1744">
            <v>9573</v>
          </cell>
          <cell r="AC1744">
            <v>29755</v>
          </cell>
          <cell r="AD1744">
            <v>1000541</v>
          </cell>
          <cell r="AE1744">
            <v>1908796</v>
          </cell>
          <cell r="AF1744">
            <v>2909337</v>
          </cell>
          <cell r="AG1744">
            <v>7376</v>
          </cell>
          <cell r="AH1744">
            <v>2916713</v>
          </cell>
          <cell r="AI1744">
            <v>1</v>
          </cell>
          <cell r="AJ1744">
            <v>142</v>
          </cell>
          <cell r="AK1744">
            <v>143</v>
          </cell>
          <cell r="AL1744">
            <v>1</v>
          </cell>
          <cell r="AM1744">
            <v>144</v>
          </cell>
        </row>
        <row r="1745">
          <cell r="I1745" t="str">
            <v>CKZ</v>
          </cell>
          <cell r="J1745">
            <v>1020</v>
          </cell>
          <cell r="K1745"/>
          <cell r="L1745">
            <v>1020</v>
          </cell>
          <cell r="M1745">
            <v>5309</v>
          </cell>
          <cell r="N1745">
            <v>6329</v>
          </cell>
          <cell r="O1745">
            <v>693</v>
          </cell>
          <cell r="P1745">
            <v>151914</v>
          </cell>
          <cell r="Q1745">
            <v>152607</v>
          </cell>
          <cell r="R1745">
            <v>227</v>
          </cell>
          <cell r="S1745">
            <v>152834</v>
          </cell>
          <cell r="T1745"/>
          <cell r="U1745">
            <v>4</v>
          </cell>
          <cell r="V1745">
            <v>4</v>
          </cell>
          <cell r="W1745">
            <v>0</v>
          </cell>
          <cell r="X1745">
            <v>4</v>
          </cell>
          <cell r="Y1745">
            <v>611</v>
          </cell>
          <cell r="Z1745"/>
          <cell r="AA1745">
            <v>611</v>
          </cell>
          <cell r="AB1745">
            <v>5007</v>
          </cell>
          <cell r="AC1745">
            <v>5618</v>
          </cell>
          <cell r="AD1745">
            <v>0</v>
          </cell>
          <cell r="AE1745">
            <v>79145</v>
          </cell>
          <cell r="AF1745">
            <v>79145</v>
          </cell>
          <cell r="AG1745">
            <v>252</v>
          </cell>
          <cell r="AH1745">
            <v>79397</v>
          </cell>
          <cell r="AI1745"/>
          <cell r="AJ1745">
            <v>2</v>
          </cell>
          <cell r="AK1745">
            <v>2</v>
          </cell>
          <cell r="AL1745">
            <v>0</v>
          </cell>
          <cell r="AM1745">
            <v>2</v>
          </cell>
        </row>
        <row r="1746">
          <cell r="I1746" t="str">
            <v>DNZ</v>
          </cell>
          <cell r="J1746">
            <v>2948</v>
          </cell>
          <cell r="K1746">
            <v>3</v>
          </cell>
          <cell r="L1746">
            <v>2951</v>
          </cell>
          <cell r="M1746">
            <v>2377</v>
          </cell>
          <cell r="N1746">
            <v>5328</v>
          </cell>
          <cell r="O1746">
            <v>49977</v>
          </cell>
          <cell r="P1746">
            <v>341135</v>
          </cell>
          <cell r="Q1746">
            <v>391112</v>
          </cell>
          <cell r="R1746">
            <v>1608</v>
          </cell>
          <cell r="S1746">
            <v>392720</v>
          </cell>
          <cell r="T1746">
            <v>0</v>
          </cell>
          <cell r="U1746">
            <v>236</v>
          </cell>
          <cell r="V1746">
            <v>236</v>
          </cell>
          <cell r="W1746">
            <v>0</v>
          </cell>
          <cell r="X1746">
            <v>236</v>
          </cell>
          <cell r="Y1746">
            <v>2602</v>
          </cell>
          <cell r="Z1746"/>
          <cell r="AA1746">
            <v>2602</v>
          </cell>
          <cell r="AB1746">
            <v>2011</v>
          </cell>
          <cell r="AC1746">
            <v>4613</v>
          </cell>
          <cell r="AD1746">
            <v>35265</v>
          </cell>
          <cell r="AE1746">
            <v>280449</v>
          </cell>
          <cell r="AF1746">
            <v>315714</v>
          </cell>
          <cell r="AG1746">
            <v>3912</v>
          </cell>
          <cell r="AH1746">
            <v>319626</v>
          </cell>
          <cell r="AI1746">
            <v>0</v>
          </cell>
          <cell r="AJ1746">
            <v>376</v>
          </cell>
          <cell r="AK1746">
            <v>376</v>
          </cell>
          <cell r="AL1746">
            <v>0</v>
          </cell>
          <cell r="AM1746">
            <v>376</v>
          </cell>
        </row>
        <row r="1747">
          <cell r="I1747" t="str">
            <v>TEQ</v>
          </cell>
          <cell r="J1747">
            <v>428</v>
          </cell>
          <cell r="K1747">
            <v>86</v>
          </cell>
          <cell r="L1747">
            <v>514</v>
          </cell>
          <cell r="M1747">
            <v>24383</v>
          </cell>
          <cell r="N1747">
            <v>24897</v>
          </cell>
          <cell r="O1747">
            <v>15955</v>
          </cell>
          <cell r="P1747">
            <v>28250</v>
          </cell>
          <cell r="Q1747">
            <v>44205</v>
          </cell>
          <cell r="R1747">
            <v>1847</v>
          </cell>
          <cell r="S1747">
            <v>46052</v>
          </cell>
          <cell r="T1747">
            <v>1692</v>
          </cell>
          <cell r="U1747">
            <v>0</v>
          </cell>
          <cell r="V1747">
            <v>1692</v>
          </cell>
          <cell r="W1747">
            <v>0</v>
          </cell>
          <cell r="X1747">
            <v>1692</v>
          </cell>
          <cell r="Y1747">
            <v>98</v>
          </cell>
          <cell r="Z1747">
            <v>85</v>
          </cell>
          <cell r="AA1747">
            <v>183</v>
          </cell>
          <cell r="AB1747">
            <v>24600</v>
          </cell>
          <cell r="AC1747">
            <v>24783</v>
          </cell>
          <cell r="AD1747">
            <v>1340</v>
          </cell>
          <cell r="AE1747">
            <v>6426</v>
          </cell>
          <cell r="AF1747">
            <v>7766</v>
          </cell>
          <cell r="AG1747">
            <v>708</v>
          </cell>
          <cell r="AH1747">
            <v>8474</v>
          </cell>
          <cell r="AI1747">
            <v>619</v>
          </cell>
          <cell r="AJ1747">
            <v>0</v>
          </cell>
          <cell r="AK1747">
            <v>619</v>
          </cell>
          <cell r="AL1747">
            <v>0</v>
          </cell>
          <cell r="AM1747">
            <v>619</v>
          </cell>
        </row>
        <row r="1748">
          <cell r="I1748" t="str">
            <v>DIY</v>
          </cell>
          <cell r="J1748">
            <v>10056</v>
          </cell>
          <cell r="K1748">
            <v>3</v>
          </cell>
          <cell r="L1748">
            <v>10059</v>
          </cell>
          <cell r="M1748">
            <v>640</v>
          </cell>
          <cell r="N1748">
            <v>10699</v>
          </cell>
          <cell r="O1748">
            <v>121562</v>
          </cell>
          <cell r="P1748">
            <v>1550815</v>
          </cell>
          <cell r="Q1748">
            <v>1672377</v>
          </cell>
          <cell r="R1748">
            <v>3489</v>
          </cell>
          <cell r="S1748">
            <v>1675866</v>
          </cell>
          <cell r="T1748">
            <v>56</v>
          </cell>
          <cell r="U1748">
            <v>744</v>
          </cell>
          <cell r="V1748">
            <v>800</v>
          </cell>
          <cell r="W1748">
            <v>36</v>
          </cell>
          <cell r="X1748">
            <v>836</v>
          </cell>
          <cell r="Y1748">
            <v>8733</v>
          </cell>
          <cell r="Z1748">
            <v>0</v>
          </cell>
          <cell r="AA1748">
            <v>8733</v>
          </cell>
          <cell r="AB1748">
            <v>340</v>
          </cell>
          <cell r="AC1748">
            <v>9073</v>
          </cell>
          <cell r="AD1748">
            <v>56407</v>
          </cell>
          <cell r="AE1748">
            <v>1292717</v>
          </cell>
          <cell r="AF1748">
            <v>1349124</v>
          </cell>
          <cell r="AG1748">
            <v>1605</v>
          </cell>
          <cell r="AH1748">
            <v>1350729</v>
          </cell>
          <cell r="AI1748">
            <v>1</v>
          </cell>
          <cell r="AJ1748">
            <v>521</v>
          </cell>
          <cell r="AK1748">
            <v>522</v>
          </cell>
          <cell r="AL1748">
            <v>42</v>
          </cell>
          <cell r="AM1748">
            <v>564</v>
          </cell>
        </row>
        <row r="1749">
          <cell r="I1749" t="str">
            <v>EZS</v>
          </cell>
          <cell r="J1749">
            <v>4415</v>
          </cell>
          <cell r="K1749"/>
          <cell r="L1749">
            <v>4415</v>
          </cell>
          <cell r="M1749">
            <v>2102</v>
          </cell>
          <cell r="N1749">
            <v>6517</v>
          </cell>
          <cell r="O1749">
            <v>59813</v>
          </cell>
          <cell r="P1749">
            <v>622211</v>
          </cell>
          <cell r="Q1749">
            <v>682024</v>
          </cell>
          <cell r="R1749">
            <v>1198</v>
          </cell>
          <cell r="S1749">
            <v>683222</v>
          </cell>
          <cell r="T1749">
            <v>0</v>
          </cell>
          <cell r="U1749">
            <v>165</v>
          </cell>
          <cell r="V1749">
            <v>165</v>
          </cell>
          <cell r="W1749">
            <v>2</v>
          </cell>
          <cell r="X1749">
            <v>167</v>
          </cell>
          <cell r="Y1749">
            <v>3852</v>
          </cell>
          <cell r="Z1749"/>
          <cell r="AA1749">
            <v>3852</v>
          </cell>
          <cell r="AB1749">
            <v>1809</v>
          </cell>
          <cell r="AC1749">
            <v>5661</v>
          </cell>
          <cell r="AD1749">
            <v>42268</v>
          </cell>
          <cell r="AE1749">
            <v>516968</v>
          </cell>
          <cell r="AF1749">
            <v>559236</v>
          </cell>
          <cell r="AG1749">
            <v>387</v>
          </cell>
          <cell r="AH1749">
            <v>559623</v>
          </cell>
          <cell r="AI1749">
            <v>0</v>
          </cell>
          <cell r="AJ1749">
            <v>101</v>
          </cell>
          <cell r="AK1749">
            <v>101</v>
          </cell>
          <cell r="AL1749">
            <v>0</v>
          </cell>
          <cell r="AM1749">
            <v>101</v>
          </cell>
        </row>
        <row r="1750">
          <cell r="I1750" t="str">
            <v>ERC</v>
          </cell>
          <cell r="J1750">
            <v>2097</v>
          </cell>
          <cell r="K1750"/>
          <cell r="L1750">
            <v>2097</v>
          </cell>
          <cell r="M1750">
            <v>324</v>
          </cell>
          <cell r="N1750">
            <v>2421</v>
          </cell>
          <cell r="O1750">
            <v>13887</v>
          </cell>
          <cell r="P1750">
            <v>285171</v>
          </cell>
          <cell r="Q1750">
            <v>299058</v>
          </cell>
          <cell r="R1750">
            <v>0</v>
          </cell>
          <cell r="S1750">
            <v>299058</v>
          </cell>
          <cell r="T1750"/>
          <cell r="U1750">
            <v>58</v>
          </cell>
          <cell r="V1750">
            <v>58</v>
          </cell>
          <cell r="W1750">
            <v>0</v>
          </cell>
          <cell r="X1750">
            <v>58</v>
          </cell>
          <cell r="Y1750">
            <v>2186</v>
          </cell>
          <cell r="Z1750"/>
          <cell r="AA1750">
            <v>2186</v>
          </cell>
          <cell r="AB1750">
            <v>256</v>
          </cell>
          <cell r="AC1750">
            <v>2442</v>
          </cell>
          <cell r="AD1750">
            <v>14567</v>
          </cell>
          <cell r="AE1750">
            <v>275188</v>
          </cell>
          <cell r="AF1750">
            <v>289755</v>
          </cell>
          <cell r="AG1750">
            <v>0</v>
          </cell>
          <cell r="AH1750">
            <v>289755</v>
          </cell>
          <cell r="AI1750"/>
          <cell r="AJ1750">
            <v>41</v>
          </cell>
          <cell r="AK1750">
            <v>41</v>
          </cell>
          <cell r="AL1750">
            <v>0</v>
          </cell>
          <cell r="AM1750">
            <v>41</v>
          </cell>
        </row>
        <row r="1751">
          <cell r="I1751" t="str">
            <v>ERZ</v>
          </cell>
          <cell r="J1751">
            <v>5500</v>
          </cell>
          <cell r="K1751"/>
          <cell r="L1751">
            <v>5500</v>
          </cell>
          <cell r="M1751">
            <v>1402</v>
          </cell>
          <cell r="N1751">
            <v>6902</v>
          </cell>
          <cell r="O1751">
            <v>8808</v>
          </cell>
          <cell r="P1751">
            <v>856407</v>
          </cell>
          <cell r="Q1751">
            <v>865215</v>
          </cell>
          <cell r="R1751">
            <v>2224</v>
          </cell>
          <cell r="S1751">
            <v>867439</v>
          </cell>
          <cell r="T1751">
            <v>0</v>
          </cell>
          <cell r="U1751">
            <v>223</v>
          </cell>
          <cell r="V1751">
            <v>223</v>
          </cell>
          <cell r="W1751">
            <v>0</v>
          </cell>
          <cell r="X1751">
            <v>223</v>
          </cell>
          <cell r="Y1751">
            <v>5321</v>
          </cell>
          <cell r="Z1751"/>
          <cell r="AA1751">
            <v>5321</v>
          </cell>
          <cell r="AB1751">
            <v>1279</v>
          </cell>
          <cell r="AC1751">
            <v>6600</v>
          </cell>
          <cell r="AD1751">
            <v>3019</v>
          </cell>
          <cell r="AE1751">
            <v>777691</v>
          </cell>
          <cell r="AF1751">
            <v>780710</v>
          </cell>
          <cell r="AG1751">
            <v>2029</v>
          </cell>
          <cell r="AH1751">
            <v>782739</v>
          </cell>
          <cell r="AI1751">
            <v>0</v>
          </cell>
          <cell r="AJ1751">
            <v>185</v>
          </cell>
          <cell r="AK1751">
            <v>185</v>
          </cell>
          <cell r="AL1751">
            <v>0</v>
          </cell>
          <cell r="AM1751">
            <v>185</v>
          </cell>
        </row>
        <row r="1752">
          <cell r="I1752" t="str">
            <v>AOE</v>
          </cell>
          <cell r="J1752">
            <v>797</v>
          </cell>
          <cell r="K1752"/>
          <cell r="L1752">
            <v>797</v>
          </cell>
          <cell r="M1752">
            <v>4315</v>
          </cell>
          <cell r="N1752">
            <v>5112</v>
          </cell>
          <cell r="O1752">
            <v>108554</v>
          </cell>
          <cell r="P1752">
            <v>456</v>
          </cell>
          <cell r="Q1752">
            <v>109010</v>
          </cell>
          <cell r="R1752">
            <v>0</v>
          </cell>
          <cell r="S1752">
            <v>109010</v>
          </cell>
          <cell r="T1752">
            <v>1</v>
          </cell>
          <cell r="U1752">
            <v>0</v>
          </cell>
          <cell r="V1752">
            <v>1</v>
          </cell>
          <cell r="W1752">
            <v>0</v>
          </cell>
          <cell r="X1752">
            <v>1</v>
          </cell>
          <cell r="Y1752">
            <v>825</v>
          </cell>
          <cell r="Z1752"/>
          <cell r="AA1752">
            <v>825</v>
          </cell>
          <cell r="AB1752">
            <v>4154</v>
          </cell>
          <cell r="AC1752">
            <v>4979</v>
          </cell>
          <cell r="AD1752">
            <v>99514</v>
          </cell>
          <cell r="AE1752">
            <v>101</v>
          </cell>
          <cell r="AF1752">
            <v>99615</v>
          </cell>
          <cell r="AG1752">
            <v>0</v>
          </cell>
          <cell r="AH1752">
            <v>99615</v>
          </cell>
          <cell r="AI1752">
            <v>3</v>
          </cell>
          <cell r="AJ1752">
            <v>0</v>
          </cell>
          <cell r="AK1752">
            <v>3</v>
          </cell>
          <cell r="AL1752">
            <v>0</v>
          </cell>
          <cell r="AM1752">
            <v>3</v>
          </cell>
        </row>
        <row r="1753">
          <cell r="I1753" t="str">
            <v>GZT</v>
          </cell>
          <cell r="J1753">
            <v>15139</v>
          </cell>
          <cell r="K1753">
            <v>3</v>
          </cell>
          <cell r="L1753">
            <v>15142</v>
          </cell>
          <cell r="M1753">
            <v>3627</v>
          </cell>
          <cell r="N1753">
            <v>18769</v>
          </cell>
          <cell r="O1753">
            <v>306372</v>
          </cell>
          <cell r="P1753">
            <v>2019436</v>
          </cell>
          <cell r="Q1753">
            <v>2325808</v>
          </cell>
          <cell r="R1753">
            <v>112</v>
          </cell>
          <cell r="S1753">
            <v>2325920</v>
          </cell>
          <cell r="T1753">
            <v>49</v>
          </cell>
          <cell r="U1753">
            <v>1562</v>
          </cell>
          <cell r="V1753">
            <v>1611</v>
          </cell>
          <cell r="W1753">
            <v>32</v>
          </cell>
          <cell r="X1753">
            <v>1643</v>
          </cell>
          <cell r="Y1753">
            <v>13114</v>
          </cell>
          <cell r="Z1753">
            <v>0</v>
          </cell>
          <cell r="AA1753">
            <v>13114</v>
          </cell>
          <cell r="AB1753">
            <v>3355</v>
          </cell>
          <cell r="AC1753">
            <v>16469</v>
          </cell>
          <cell r="AD1753">
            <v>164653</v>
          </cell>
          <cell r="AE1753">
            <v>1694871</v>
          </cell>
          <cell r="AF1753">
            <v>1859524</v>
          </cell>
          <cell r="AG1753">
            <v>602</v>
          </cell>
          <cell r="AH1753">
            <v>1860126</v>
          </cell>
          <cell r="AI1753">
            <v>1</v>
          </cell>
          <cell r="AJ1753">
            <v>1014</v>
          </cell>
          <cell r="AK1753">
            <v>1015</v>
          </cell>
          <cell r="AL1753">
            <v>33</v>
          </cell>
          <cell r="AM1753">
            <v>1048</v>
          </cell>
        </row>
        <row r="1754">
          <cell r="I1754" t="str">
            <v>GZP</v>
          </cell>
          <cell r="J1754">
            <v>5060</v>
          </cell>
          <cell r="K1754"/>
          <cell r="L1754">
            <v>5060</v>
          </cell>
          <cell r="M1754">
            <v>74</v>
          </cell>
          <cell r="N1754">
            <v>5134</v>
          </cell>
          <cell r="O1754">
            <v>273402</v>
          </cell>
          <cell r="P1754">
            <v>432038</v>
          </cell>
          <cell r="Q1754">
            <v>705440</v>
          </cell>
          <cell r="R1754"/>
          <cell r="S1754">
            <v>705440</v>
          </cell>
          <cell r="T1754"/>
          <cell r="U1754"/>
          <cell r="V1754"/>
          <cell r="W1754"/>
          <cell r="X1754">
            <v>0</v>
          </cell>
          <cell r="Y1754">
            <v>4738</v>
          </cell>
          <cell r="Z1754"/>
          <cell r="AA1754">
            <v>4738</v>
          </cell>
          <cell r="AB1754">
            <v>762</v>
          </cell>
          <cell r="AC1754">
            <v>5500</v>
          </cell>
          <cell r="AD1754">
            <v>210140</v>
          </cell>
          <cell r="AE1754">
            <v>369495</v>
          </cell>
          <cell r="AF1754">
            <v>579635</v>
          </cell>
          <cell r="AG1754">
            <v>16077</v>
          </cell>
          <cell r="AH1754">
            <v>595712</v>
          </cell>
          <cell r="AI1754">
            <v>0</v>
          </cell>
          <cell r="AJ1754">
            <v>1</v>
          </cell>
          <cell r="AK1754">
            <v>1</v>
          </cell>
          <cell r="AL1754">
            <v>0</v>
          </cell>
          <cell r="AM1754">
            <v>1</v>
          </cell>
        </row>
        <row r="1755">
          <cell r="I1755" t="str">
            <v>GKD</v>
          </cell>
          <cell r="J1755"/>
          <cell r="K1755"/>
          <cell r="L1755"/>
          <cell r="M1755">
            <v>89</v>
          </cell>
          <cell r="N1755">
            <v>89</v>
          </cell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>
            <v>297</v>
          </cell>
          <cell r="AC1755">
            <v>297</v>
          </cell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</row>
        <row r="1756">
          <cell r="I1756" t="str">
            <v>IGD</v>
          </cell>
          <cell r="J1756">
            <v>1366</v>
          </cell>
          <cell r="K1756"/>
          <cell r="L1756">
            <v>1366</v>
          </cell>
          <cell r="M1756">
            <v>954</v>
          </cell>
          <cell r="N1756">
            <v>2320</v>
          </cell>
          <cell r="O1756">
            <v>4309</v>
          </cell>
          <cell r="P1756">
            <v>208827</v>
          </cell>
          <cell r="Q1756">
            <v>213136</v>
          </cell>
          <cell r="R1756">
            <v>0</v>
          </cell>
          <cell r="S1756">
            <v>213136</v>
          </cell>
          <cell r="T1756"/>
          <cell r="U1756">
            <v>4</v>
          </cell>
          <cell r="V1756">
            <v>4</v>
          </cell>
          <cell r="W1756"/>
          <cell r="X1756">
            <v>4</v>
          </cell>
          <cell r="Y1756">
            <v>1277</v>
          </cell>
          <cell r="Z1756"/>
          <cell r="AA1756">
            <v>1277</v>
          </cell>
          <cell r="AB1756">
            <v>542</v>
          </cell>
          <cell r="AC1756">
            <v>1819</v>
          </cell>
          <cell r="AD1756">
            <v>0</v>
          </cell>
          <cell r="AE1756">
            <v>191870</v>
          </cell>
          <cell r="AF1756">
            <v>191870</v>
          </cell>
          <cell r="AG1756">
            <v>0</v>
          </cell>
          <cell r="AH1756">
            <v>191870</v>
          </cell>
          <cell r="AI1756"/>
          <cell r="AJ1756">
            <v>10</v>
          </cell>
          <cell r="AK1756">
            <v>10</v>
          </cell>
          <cell r="AL1756"/>
          <cell r="AM1756">
            <v>10</v>
          </cell>
        </row>
        <row r="1757">
          <cell r="I1757" t="str">
            <v>ISL</v>
          </cell>
          <cell r="J1757">
            <v>0</v>
          </cell>
          <cell r="K1757">
            <v>1322</v>
          </cell>
          <cell r="L1757">
            <v>1322</v>
          </cell>
          <cell r="M1757">
            <v>26950</v>
          </cell>
          <cell r="N1757">
            <v>28272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58293</v>
          </cell>
          <cell r="U1757">
            <v>250</v>
          </cell>
          <cell r="V1757">
            <v>58543</v>
          </cell>
          <cell r="W1757">
            <v>43</v>
          </cell>
          <cell r="X1757">
            <v>58586</v>
          </cell>
          <cell r="Y1757">
            <v>5</v>
          </cell>
          <cell r="Z1757">
            <v>18070</v>
          </cell>
          <cell r="AA1757">
            <v>18075</v>
          </cell>
          <cell r="AB1757">
            <v>22957</v>
          </cell>
          <cell r="AC1757">
            <v>41032</v>
          </cell>
          <cell r="AD1757">
            <v>407</v>
          </cell>
          <cell r="AE1757">
            <v>47</v>
          </cell>
          <cell r="AF1757">
            <v>454</v>
          </cell>
          <cell r="AG1757">
            <v>0</v>
          </cell>
          <cell r="AH1757">
            <v>454</v>
          </cell>
          <cell r="AI1757">
            <v>810593</v>
          </cell>
          <cell r="AJ1757">
            <v>4856</v>
          </cell>
          <cell r="AK1757">
            <v>815449</v>
          </cell>
          <cell r="AL1757">
            <v>10890</v>
          </cell>
          <cell r="AM1757">
            <v>826338</v>
          </cell>
        </row>
        <row r="1758">
          <cell r="I1758" t="str">
            <v>IST</v>
          </cell>
          <cell r="J1758">
            <v>394767</v>
          </cell>
          <cell r="K1758">
            <v>23591</v>
          </cell>
          <cell r="L1758">
            <v>418358</v>
          </cell>
          <cell r="M1758">
            <v>7532</v>
          </cell>
          <cell r="N1758">
            <v>425890</v>
          </cell>
          <cell r="O1758">
            <v>48521725</v>
          </cell>
          <cell r="P1758">
            <v>15765384</v>
          </cell>
          <cell r="Q1758">
            <v>64287109</v>
          </cell>
          <cell r="R1758">
            <v>1998</v>
          </cell>
          <cell r="S1758">
            <v>64289107</v>
          </cell>
          <cell r="T1758">
            <v>1380519</v>
          </cell>
          <cell r="U1758">
            <v>45626</v>
          </cell>
          <cell r="V1758">
            <v>1426145</v>
          </cell>
          <cell r="W1758">
            <v>13852</v>
          </cell>
          <cell r="X1758">
            <v>1439997</v>
          </cell>
          <cell r="Y1758">
            <v>262445</v>
          </cell>
          <cell r="Z1758">
            <v>13797</v>
          </cell>
          <cell r="AA1758">
            <v>276242</v>
          </cell>
          <cell r="AB1758">
            <v>3866</v>
          </cell>
          <cell r="AC1758">
            <v>280108</v>
          </cell>
          <cell r="AD1758">
            <v>26466169</v>
          </cell>
          <cell r="AE1758">
            <v>10516320</v>
          </cell>
          <cell r="AF1758">
            <v>36982489</v>
          </cell>
          <cell r="AG1758">
            <v>5578</v>
          </cell>
          <cell r="AH1758">
            <v>36988067</v>
          </cell>
          <cell r="AI1758">
            <v>715724</v>
          </cell>
          <cell r="AJ1758">
            <v>43197</v>
          </cell>
          <cell r="AK1758">
            <v>758921</v>
          </cell>
          <cell r="AL1758">
            <v>13681</v>
          </cell>
          <cell r="AM1758">
            <v>772602</v>
          </cell>
        </row>
        <row r="1759">
          <cell r="I1759" t="str">
            <v>SAW</v>
          </cell>
          <cell r="J1759">
            <v>194313</v>
          </cell>
          <cell r="K1759">
            <v>1075</v>
          </cell>
          <cell r="L1759">
            <v>195388</v>
          </cell>
          <cell r="M1759">
            <v>4648</v>
          </cell>
          <cell r="N1759">
            <v>200036</v>
          </cell>
          <cell r="O1759">
            <v>15532492</v>
          </cell>
          <cell r="P1759">
            <v>15247805</v>
          </cell>
          <cell r="Q1759">
            <v>30780297</v>
          </cell>
          <cell r="R1759">
            <v>60</v>
          </cell>
          <cell r="S1759">
            <v>30780357</v>
          </cell>
          <cell r="T1759">
            <v>39781</v>
          </cell>
          <cell r="U1759">
            <v>10086</v>
          </cell>
          <cell r="V1759">
            <v>49867</v>
          </cell>
          <cell r="W1759">
            <v>5</v>
          </cell>
          <cell r="X1759">
            <v>49872</v>
          </cell>
          <cell r="Y1759">
            <v>175351</v>
          </cell>
          <cell r="Z1759">
            <v>1803</v>
          </cell>
          <cell r="AA1759">
            <v>177154</v>
          </cell>
          <cell r="AB1759">
            <v>4324</v>
          </cell>
          <cell r="AC1759">
            <v>181478</v>
          </cell>
          <cell r="AD1759">
            <v>8854046</v>
          </cell>
          <cell r="AE1759">
            <v>16137831</v>
          </cell>
          <cell r="AF1759">
            <v>24991877</v>
          </cell>
          <cell r="AG1759">
            <v>39</v>
          </cell>
          <cell r="AH1759">
            <v>24991916</v>
          </cell>
          <cell r="AI1759">
            <v>40328</v>
          </cell>
          <cell r="AJ1759">
            <v>10140</v>
          </cell>
          <cell r="AK1759">
            <v>50468</v>
          </cell>
          <cell r="AL1759">
            <v>2</v>
          </cell>
          <cell r="AM1759">
            <v>50470</v>
          </cell>
        </row>
        <row r="1760">
          <cell r="I1760" t="str">
            <v>ADB</v>
          </cell>
          <cell r="J1760">
            <v>62245</v>
          </cell>
          <cell r="K1760">
            <v>69</v>
          </cell>
          <cell r="L1760">
            <v>62314</v>
          </cell>
          <cell r="M1760">
            <v>7149</v>
          </cell>
          <cell r="N1760">
            <v>69463</v>
          </cell>
          <cell r="O1760">
            <v>3760522</v>
          </cell>
          <cell r="P1760">
            <v>6074056</v>
          </cell>
          <cell r="Q1760">
            <v>9834578</v>
          </cell>
          <cell r="R1760">
            <v>19217</v>
          </cell>
          <cell r="S1760">
            <v>9853795</v>
          </cell>
          <cell r="T1760">
            <v>3560</v>
          </cell>
          <cell r="U1760">
            <v>23280</v>
          </cell>
          <cell r="V1760">
            <v>26840</v>
          </cell>
          <cell r="W1760">
            <v>89</v>
          </cell>
          <cell r="X1760">
            <v>26929</v>
          </cell>
          <cell r="Y1760">
            <v>51607</v>
          </cell>
          <cell r="Z1760">
            <v>71</v>
          </cell>
          <cell r="AA1760">
            <v>51678</v>
          </cell>
          <cell r="AB1760">
            <v>6621</v>
          </cell>
          <cell r="AC1760">
            <v>58299</v>
          </cell>
          <cell r="AD1760">
            <v>1792577</v>
          </cell>
          <cell r="AE1760">
            <v>5776477</v>
          </cell>
          <cell r="AF1760">
            <v>7569054</v>
          </cell>
          <cell r="AG1760">
            <v>7840</v>
          </cell>
          <cell r="AH1760">
            <v>7576894</v>
          </cell>
          <cell r="AI1760">
            <v>3476</v>
          </cell>
          <cell r="AJ1760">
            <v>25578</v>
          </cell>
          <cell r="AK1760">
            <v>29054</v>
          </cell>
          <cell r="AL1760">
            <v>54</v>
          </cell>
          <cell r="AM1760">
            <v>29108</v>
          </cell>
        </row>
        <row r="1761">
          <cell r="I1761" t="str">
            <v>KCM</v>
          </cell>
          <cell r="J1761">
            <v>1346</v>
          </cell>
          <cell r="K1761">
            <v>0</v>
          </cell>
          <cell r="L1761">
            <v>1346</v>
          </cell>
          <cell r="M1761">
            <v>760</v>
          </cell>
          <cell r="N1761">
            <v>2106</v>
          </cell>
          <cell r="O1761">
            <v>72</v>
          </cell>
          <cell r="P1761">
            <v>175722</v>
          </cell>
          <cell r="Q1761">
            <v>175794</v>
          </cell>
          <cell r="R1761">
            <v>0</v>
          </cell>
          <cell r="S1761">
            <v>175794</v>
          </cell>
          <cell r="T1761"/>
          <cell r="U1761">
            <v>65</v>
          </cell>
          <cell r="V1761">
            <v>65</v>
          </cell>
          <cell r="W1761">
            <v>0</v>
          </cell>
          <cell r="X1761">
            <v>65</v>
          </cell>
          <cell r="Y1761">
            <v>1458</v>
          </cell>
          <cell r="Z1761">
            <v>0</v>
          </cell>
          <cell r="AA1761">
            <v>1458</v>
          </cell>
          <cell r="AB1761">
            <v>772</v>
          </cell>
          <cell r="AC1761">
            <v>2230</v>
          </cell>
          <cell r="AD1761">
            <v>0</v>
          </cell>
          <cell r="AE1761">
            <v>171785</v>
          </cell>
          <cell r="AF1761">
            <v>171785</v>
          </cell>
          <cell r="AG1761">
            <v>0</v>
          </cell>
          <cell r="AH1761">
            <v>171785</v>
          </cell>
          <cell r="AI1761"/>
          <cell r="AJ1761">
            <v>26</v>
          </cell>
          <cell r="AK1761">
            <v>26</v>
          </cell>
          <cell r="AL1761">
            <v>0</v>
          </cell>
          <cell r="AM1761">
            <v>26</v>
          </cell>
        </row>
        <row r="1762">
          <cell r="I1762" t="str">
            <v>KSY</v>
          </cell>
          <cell r="J1762">
            <v>2862</v>
          </cell>
          <cell r="K1762"/>
          <cell r="L1762">
            <v>2862</v>
          </cell>
          <cell r="M1762">
            <v>294</v>
          </cell>
          <cell r="N1762">
            <v>3156</v>
          </cell>
          <cell r="O1762">
            <v>0</v>
          </cell>
          <cell r="P1762">
            <v>465121</v>
          </cell>
          <cell r="Q1762">
            <v>465121</v>
          </cell>
          <cell r="R1762">
            <v>135</v>
          </cell>
          <cell r="S1762">
            <v>465256</v>
          </cell>
          <cell r="T1762"/>
          <cell r="U1762">
            <v>6</v>
          </cell>
          <cell r="V1762">
            <v>6</v>
          </cell>
          <cell r="W1762">
            <v>0</v>
          </cell>
          <cell r="X1762">
            <v>6</v>
          </cell>
          <cell r="Y1762">
            <v>3001</v>
          </cell>
          <cell r="Z1762"/>
          <cell r="AA1762">
            <v>3001</v>
          </cell>
          <cell r="AB1762">
            <v>364</v>
          </cell>
          <cell r="AC1762">
            <v>3365</v>
          </cell>
          <cell r="AD1762">
            <v>0</v>
          </cell>
          <cell r="AE1762">
            <v>453366</v>
          </cell>
          <cell r="AF1762">
            <v>453366</v>
          </cell>
          <cell r="AG1762">
            <v>0</v>
          </cell>
          <cell r="AH1762">
            <v>453366</v>
          </cell>
          <cell r="AI1762"/>
          <cell r="AJ1762">
            <v>7</v>
          </cell>
          <cell r="AK1762">
            <v>7</v>
          </cell>
          <cell r="AL1762">
            <v>0</v>
          </cell>
          <cell r="AM1762">
            <v>7</v>
          </cell>
        </row>
        <row r="1763">
          <cell r="I1763" t="str">
            <v>KFS</v>
          </cell>
          <cell r="J1763">
            <v>496</v>
          </cell>
          <cell r="K1763"/>
          <cell r="L1763">
            <v>496</v>
          </cell>
          <cell r="M1763">
            <v>227</v>
          </cell>
          <cell r="N1763">
            <v>723</v>
          </cell>
          <cell r="O1763">
            <v>295</v>
          </cell>
          <cell r="P1763">
            <v>44010</v>
          </cell>
          <cell r="Q1763">
            <v>44305</v>
          </cell>
          <cell r="R1763">
            <v>0</v>
          </cell>
          <cell r="S1763">
            <v>44305</v>
          </cell>
          <cell r="T1763"/>
          <cell r="U1763">
            <v>6</v>
          </cell>
          <cell r="V1763">
            <v>6</v>
          </cell>
          <cell r="W1763"/>
          <cell r="X1763">
            <v>6</v>
          </cell>
          <cell r="Y1763">
            <v>349</v>
          </cell>
          <cell r="Z1763"/>
          <cell r="AA1763">
            <v>349</v>
          </cell>
          <cell r="AB1763">
            <v>487</v>
          </cell>
          <cell r="AC1763">
            <v>836</v>
          </cell>
          <cell r="AD1763">
            <v>58</v>
          </cell>
          <cell r="AE1763">
            <v>30209</v>
          </cell>
          <cell r="AF1763">
            <v>30267</v>
          </cell>
          <cell r="AG1763">
            <v>0</v>
          </cell>
          <cell r="AH1763">
            <v>30267</v>
          </cell>
          <cell r="AI1763"/>
          <cell r="AJ1763">
            <v>6</v>
          </cell>
          <cell r="AK1763">
            <v>6</v>
          </cell>
          <cell r="AL1763"/>
          <cell r="AM1763">
            <v>6</v>
          </cell>
        </row>
        <row r="1764">
          <cell r="I1764" t="str">
            <v>ASR</v>
          </cell>
          <cell r="J1764">
            <v>15651</v>
          </cell>
          <cell r="K1764">
            <v>1</v>
          </cell>
          <cell r="L1764">
            <v>15652</v>
          </cell>
          <cell r="M1764">
            <v>827</v>
          </cell>
          <cell r="N1764">
            <v>16479</v>
          </cell>
          <cell r="O1764">
            <v>548124</v>
          </cell>
          <cell r="P1764">
            <v>1736480</v>
          </cell>
          <cell r="Q1764">
            <v>2284604</v>
          </cell>
          <cell r="R1764">
            <v>37331</v>
          </cell>
          <cell r="S1764">
            <v>2321935</v>
          </cell>
          <cell r="T1764">
            <v>33</v>
          </cell>
          <cell r="U1764">
            <v>844</v>
          </cell>
          <cell r="V1764">
            <v>878</v>
          </cell>
          <cell r="W1764">
            <v>1</v>
          </cell>
          <cell r="X1764">
            <v>878</v>
          </cell>
          <cell r="Y1764">
            <v>12923</v>
          </cell>
          <cell r="Z1764">
            <v>3</v>
          </cell>
          <cell r="AA1764">
            <v>12926</v>
          </cell>
          <cell r="AB1764">
            <v>799</v>
          </cell>
          <cell r="AC1764">
            <v>13725</v>
          </cell>
          <cell r="AD1764">
            <v>402355</v>
          </cell>
          <cell r="AE1764">
            <v>1279854</v>
          </cell>
          <cell r="AF1764">
            <v>1682209</v>
          </cell>
          <cell r="AG1764">
            <v>16606</v>
          </cell>
          <cell r="AH1764">
            <v>1698815</v>
          </cell>
          <cell r="AI1764">
            <v>79</v>
          </cell>
          <cell r="AJ1764">
            <v>786</v>
          </cell>
          <cell r="AK1764">
            <v>865</v>
          </cell>
          <cell r="AL1764">
            <v>0</v>
          </cell>
          <cell r="AM1764">
            <v>865</v>
          </cell>
        </row>
        <row r="1765">
          <cell r="I1765" t="str">
            <v>KCO</v>
          </cell>
          <cell r="J1765">
            <v>15</v>
          </cell>
          <cell r="K1765">
            <v>0</v>
          </cell>
          <cell r="L1765">
            <v>15</v>
          </cell>
          <cell r="M1765">
            <v>1719</v>
          </cell>
          <cell r="N1765">
            <v>1734</v>
          </cell>
          <cell r="O1765">
            <v>1664</v>
          </cell>
          <cell r="P1765">
            <v>103</v>
          </cell>
          <cell r="Q1765">
            <v>1767</v>
          </cell>
          <cell r="R1765">
            <v>0</v>
          </cell>
          <cell r="S1765">
            <v>1767</v>
          </cell>
          <cell r="T1765">
            <v>0</v>
          </cell>
          <cell r="U1765">
            <v>0</v>
          </cell>
          <cell r="V1765">
            <v>0</v>
          </cell>
          <cell r="W1765"/>
          <cell r="X1765">
            <v>0</v>
          </cell>
          <cell r="Y1765">
            <v>88</v>
          </cell>
          <cell r="Z1765">
            <v>0</v>
          </cell>
          <cell r="AA1765">
            <v>88</v>
          </cell>
          <cell r="AB1765">
            <v>3017</v>
          </cell>
          <cell r="AC1765">
            <v>3105</v>
          </cell>
          <cell r="AD1765">
            <v>0</v>
          </cell>
          <cell r="AE1765">
            <v>9173</v>
          </cell>
          <cell r="AF1765">
            <v>9173</v>
          </cell>
          <cell r="AG1765">
            <v>0</v>
          </cell>
          <cell r="AH1765">
            <v>9173</v>
          </cell>
          <cell r="AI1765">
            <v>0</v>
          </cell>
          <cell r="AJ1765">
            <v>0</v>
          </cell>
          <cell r="AK1765">
            <v>0</v>
          </cell>
          <cell r="AL1765"/>
          <cell r="AM1765">
            <v>0</v>
          </cell>
        </row>
        <row r="1766">
          <cell r="I1766" t="str">
            <v>KYA</v>
          </cell>
          <cell r="J1766">
            <v>6271</v>
          </cell>
          <cell r="K1766">
            <v>0</v>
          </cell>
          <cell r="L1766">
            <v>6271</v>
          </cell>
          <cell r="M1766">
            <v>1355</v>
          </cell>
          <cell r="N1766">
            <v>7626</v>
          </cell>
          <cell r="O1766">
            <v>157723</v>
          </cell>
          <cell r="P1766">
            <v>643310</v>
          </cell>
          <cell r="Q1766">
            <v>801033</v>
          </cell>
          <cell r="R1766">
            <v>2800</v>
          </cell>
          <cell r="S1766">
            <v>803833</v>
          </cell>
          <cell r="T1766">
            <v>0</v>
          </cell>
          <cell r="U1766">
            <v>359</v>
          </cell>
          <cell r="V1766">
            <v>359</v>
          </cell>
          <cell r="W1766">
            <v>1</v>
          </cell>
          <cell r="X1766">
            <v>360</v>
          </cell>
          <cell r="Y1766">
            <v>5389</v>
          </cell>
          <cell r="Z1766">
            <v>0</v>
          </cell>
          <cell r="AA1766">
            <v>5389</v>
          </cell>
          <cell r="AB1766">
            <v>1035</v>
          </cell>
          <cell r="AC1766">
            <v>6424</v>
          </cell>
          <cell r="AD1766">
            <v>100506</v>
          </cell>
          <cell r="AE1766">
            <v>561891</v>
          </cell>
          <cell r="AF1766">
            <v>662397</v>
          </cell>
          <cell r="AG1766">
            <v>2576</v>
          </cell>
          <cell r="AH1766">
            <v>664973</v>
          </cell>
          <cell r="AI1766">
            <v>0</v>
          </cell>
          <cell r="AJ1766">
            <v>269</v>
          </cell>
          <cell r="AK1766">
            <v>269</v>
          </cell>
          <cell r="AL1766">
            <v>0</v>
          </cell>
          <cell r="AM1766">
            <v>269</v>
          </cell>
        </row>
        <row r="1767">
          <cell r="I1767" t="str">
            <v>KZR</v>
          </cell>
          <cell r="J1767">
            <v>644</v>
          </cell>
          <cell r="K1767"/>
          <cell r="L1767">
            <v>644</v>
          </cell>
          <cell r="M1767">
            <v>829</v>
          </cell>
          <cell r="N1767">
            <v>1473</v>
          </cell>
          <cell r="O1767">
            <v>28374</v>
          </cell>
          <cell r="P1767">
            <v>28723</v>
          </cell>
          <cell r="Q1767">
            <v>57097</v>
          </cell>
          <cell r="R1767">
            <v>65</v>
          </cell>
          <cell r="S1767">
            <v>57162</v>
          </cell>
          <cell r="T1767">
            <v>1</v>
          </cell>
          <cell r="U1767">
            <v>2</v>
          </cell>
          <cell r="V1767">
            <v>3</v>
          </cell>
          <cell r="W1767">
            <v>0</v>
          </cell>
          <cell r="X1767">
            <v>3</v>
          </cell>
          <cell r="Y1767">
            <v>300</v>
          </cell>
          <cell r="Z1767"/>
          <cell r="AA1767">
            <v>300</v>
          </cell>
          <cell r="AB1767">
            <v>387</v>
          </cell>
          <cell r="AC1767">
            <v>687</v>
          </cell>
          <cell r="AD1767">
            <v>4314</v>
          </cell>
          <cell r="AE1767">
            <v>18615</v>
          </cell>
          <cell r="AF1767">
            <v>22929</v>
          </cell>
          <cell r="AG1767">
            <v>0</v>
          </cell>
          <cell r="AH1767">
            <v>22929</v>
          </cell>
          <cell r="AI1767">
            <v>0</v>
          </cell>
          <cell r="AJ1767">
            <v>1</v>
          </cell>
          <cell r="AK1767">
            <v>1</v>
          </cell>
          <cell r="AL1767">
            <v>0</v>
          </cell>
          <cell r="AM1767">
            <v>1</v>
          </cell>
        </row>
        <row r="1768">
          <cell r="I1768" t="str">
            <v>MLX</v>
          </cell>
          <cell r="J1768">
            <v>4403</v>
          </cell>
          <cell r="K1768">
            <v>0</v>
          </cell>
          <cell r="L1768">
            <v>4403</v>
          </cell>
          <cell r="M1768">
            <v>822</v>
          </cell>
          <cell r="N1768">
            <v>5225</v>
          </cell>
          <cell r="O1768">
            <v>16143</v>
          </cell>
          <cell r="P1768">
            <v>649764</v>
          </cell>
          <cell r="Q1768">
            <v>665907</v>
          </cell>
          <cell r="R1768">
            <v>0</v>
          </cell>
          <cell r="S1768">
            <v>665907</v>
          </cell>
          <cell r="T1768"/>
          <cell r="U1768">
            <v>186</v>
          </cell>
          <cell r="V1768">
            <v>186</v>
          </cell>
          <cell r="W1768">
            <v>2</v>
          </cell>
          <cell r="X1768">
            <v>188</v>
          </cell>
          <cell r="Y1768">
            <v>4678</v>
          </cell>
          <cell r="Z1768">
            <v>0</v>
          </cell>
          <cell r="AA1768">
            <v>4678</v>
          </cell>
          <cell r="AB1768">
            <v>800</v>
          </cell>
          <cell r="AC1768">
            <v>5478</v>
          </cell>
          <cell r="AD1768">
            <v>14106</v>
          </cell>
          <cell r="AE1768">
            <v>636637</v>
          </cell>
          <cell r="AF1768">
            <v>650743</v>
          </cell>
          <cell r="AG1768">
            <v>495</v>
          </cell>
          <cell r="AH1768">
            <v>651238</v>
          </cell>
          <cell r="AI1768"/>
          <cell r="AJ1768">
            <v>196</v>
          </cell>
          <cell r="AK1768">
            <v>196</v>
          </cell>
          <cell r="AL1768">
            <v>2</v>
          </cell>
          <cell r="AM1768">
            <v>198</v>
          </cell>
        </row>
        <row r="1769">
          <cell r="I1769" t="str">
            <v>MQM</v>
          </cell>
          <cell r="J1769">
            <v>3702</v>
          </cell>
          <cell r="K1769"/>
          <cell r="L1769">
            <v>3702</v>
          </cell>
          <cell r="M1769">
            <v>287</v>
          </cell>
          <cell r="N1769">
            <v>3989</v>
          </cell>
          <cell r="O1769">
            <v>684</v>
          </cell>
          <cell r="P1769">
            <v>599038</v>
          </cell>
          <cell r="Q1769">
            <v>599722</v>
          </cell>
          <cell r="R1769">
            <v>0</v>
          </cell>
          <cell r="S1769">
            <v>599722</v>
          </cell>
          <cell r="T1769">
            <v>0</v>
          </cell>
          <cell r="U1769">
            <v>139</v>
          </cell>
          <cell r="V1769">
            <v>139</v>
          </cell>
          <cell r="W1769">
            <v>0</v>
          </cell>
          <cell r="X1769">
            <v>139</v>
          </cell>
          <cell r="Y1769">
            <v>3843</v>
          </cell>
          <cell r="Z1769"/>
          <cell r="AA1769">
            <v>3843</v>
          </cell>
          <cell r="AB1769">
            <v>258</v>
          </cell>
          <cell r="AC1769">
            <v>4101</v>
          </cell>
          <cell r="AD1769">
            <v>0</v>
          </cell>
          <cell r="AE1769">
            <v>580889</v>
          </cell>
          <cell r="AF1769">
            <v>580889</v>
          </cell>
          <cell r="AG1769">
            <v>98</v>
          </cell>
          <cell r="AH1769">
            <v>580987</v>
          </cell>
          <cell r="AI1769">
            <v>0</v>
          </cell>
          <cell r="AJ1769">
            <v>102</v>
          </cell>
          <cell r="AK1769">
            <v>102</v>
          </cell>
          <cell r="AL1769">
            <v>0</v>
          </cell>
          <cell r="AM1769">
            <v>102</v>
          </cell>
        </row>
        <row r="1770">
          <cell r="I1770" t="str">
            <v>DLM</v>
          </cell>
          <cell r="J1770">
            <v>28182</v>
          </cell>
          <cell r="K1770">
            <v>2</v>
          </cell>
          <cell r="L1770">
            <v>28184</v>
          </cell>
          <cell r="M1770">
            <v>15037</v>
          </cell>
          <cell r="N1770">
            <v>43221</v>
          </cell>
          <cell r="O1770">
            <v>3015585</v>
          </cell>
          <cell r="P1770">
            <v>1520015</v>
          </cell>
          <cell r="Q1770">
            <v>4535600</v>
          </cell>
          <cell r="R1770">
            <v>15804</v>
          </cell>
          <cell r="S1770">
            <v>4551404</v>
          </cell>
          <cell r="T1770">
            <v>97</v>
          </cell>
          <cell r="U1770">
            <v>79</v>
          </cell>
          <cell r="V1770">
            <v>176</v>
          </cell>
          <cell r="W1770">
            <v>0</v>
          </cell>
          <cell r="X1770">
            <v>176</v>
          </cell>
          <cell r="Y1770">
            <v>15943</v>
          </cell>
          <cell r="Z1770">
            <v>1</v>
          </cell>
          <cell r="AA1770">
            <v>15944</v>
          </cell>
          <cell r="AB1770">
            <v>15778</v>
          </cell>
          <cell r="AC1770">
            <v>31722</v>
          </cell>
          <cell r="AD1770">
            <v>930758</v>
          </cell>
          <cell r="AE1770">
            <v>1393116</v>
          </cell>
          <cell r="AF1770">
            <v>2323874</v>
          </cell>
          <cell r="AG1770">
            <v>4865</v>
          </cell>
          <cell r="AH1770">
            <v>2328739</v>
          </cell>
          <cell r="AI1770">
            <v>1</v>
          </cell>
          <cell r="AJ1770">
            <v>64</v>
          </cell>
          <cell r="AK1770">
            <v>65</v>
          </cell>
          <cell r="AL1770">
            <v>0</v>
          </cell>
          <cell r="AM1770">
            <v>65</v>
          </cell>
        </row>
        <row r="1771">
          <cell r="I1771" t="str">
            <v>MSR</v>
          </cell>
          <cell r="J1771">
            <v>2185</v>
          </cell>
          <cell r="K1771"/>
          <cell r="L1771">
            <v>2185</v>
          </cell>
          <cell r="M1771">
            <v>238</v>
          </cell>
          <cell r="N1771">
            <v>2423</v>
          </cell>
          <cell r="O1771">
            <v>567</v>
          </cell>
          <cell r="P1771">
            <v>346899</v>
          </cell>
          <cell r="Q1771">
            <v>347466</v>
          </cell>
          <cell r="R1771">
            <v>151</v>
          </cell>
          <cell r="S1771">
            <v>347617</v>
          </cell>
          <cell r="T1771"/>
          <cell r="U1771">
            <v>34</v>
          </cell>
          <cell r="V1771">
            <v>34</v>
          </cell>
          <cell r="W1771">
            <v>0</v>
          </cell>
          <cell r="X1771">
            <v>34</v>
          </cell>
          <cell r="Y1771">
            <v>2481</v>
          </cell>
          <cell r="Z1771"/>
          <cell r="AA1771">
            <v>2481</v>
          </cell>
          <cell r="AB1771">
            <v>220</v>
          </cell>
          <cell r="AC1771">
            <v>2701</v>
          </cell>
          <cell r="AD1771">
            <v>0</v>
          </cell>
          <cell r="AE1771">
            <v>367390</v>
          </cell>
          <cell r="AF1771">
            <v>367390</v>
          </cell>
          <cell r="AG1771">
            <v>0</v>
          </cell>
          <cell r="AH1771">
            <v>367390</v>
          </cell>
          <cell r="AI1771"/>
          <cell r="AJ1771">
            <v>46</v>
          </cell>
          <cell r="AK1771">
            <v>46</v>
          </cell>
          <cell r="AL1771">
            <v>0</v>
          </cell>
          <cell r="AM1771">
            <v>46</v>
          </cell>
        </row>
        <row r="1772">
          <cell r="I1772" t="str">
            <v>NAV</v>
          </cell>
          <cell r="J1772">
            <v>2869</v>
          </cell>
          <cell r="K1772">
            <v>0</v>
          </cell>
          <cell r="L1772">
            <v>2869</v>
          </cell>
          <cell r="M1772">
            <v>12332</v>
          </cell>
          <cell r="N1772">
            <v>15201</v>
          </cell>
          <cell r="O1772">
            <v>14771</v>
          </cell>
          <cell r="P1772">
            <v>419383</v>
          </cell>
          <cell r="Q1772">
            <v>434154</v>
          </cell>
          <cell r="R1772">
            <v>0</v>
          </cell>
          <cell r="S1772">
            <v>434154</v>
          </cell>
          <cell r="T1772">
            <v>0</v>
          </cell>
          <cell r="U1772">
            <v>23</v>
          </cell>
          <cell r="V1772">
            <v>23</v>
          </cell>
          <cell r="W1772"/>
          <cell r="X1772">
            <v>23</v>
          </cell>
          <cell r="Y1772">
            <v>2090</v>
          </cell>
          <cell r="Z1772">
            <v>0</v>
          </cell>
          <cell r="AA1772">
            <v>2090</v>
          </cell>
          <cell r="AB1772">
            <v>15931</v>
          </cell>
          <cell r="AC1772">
            <v>18021</v>
          </cell>
          <cell r="AD1772">
            <v>14894</v>
          </cell>
          <cell r="AE1772">
            <v>247546</v>
          </cell>
          <cell r="AF1772">
            <v>262440</v>
          </cell>
          <cell r="AG1772">
            <v>0</v>
          </cell>
          <cell r="AH1772">
            <v>262440</v>
          </cell>
          <cell r="AI1772">
            <v>0</v>
          </cell>
          <cell r="AJ1772">
            <v>17</v>
          </cell>
          <cell r="AK1772">
            <v>17</v>
          </cell>
          <cell r="AL1772"/>
          <cell r="AM1772">
            <v>17</v>
          </cell>
        </row>
        <row r="1773">
          <cell r="I1773" t="str">
            <v>OGU</v>
          </cell>
          <cell r="J1773">
            <v>5584</v>
          </cell>
          <cell r="K1773"/>
          <cell r="L1773">
            <v>5584</v>
          </cell>
          <cell r="M1773">
            <v>785</v>
          </cell>
          <cell r="N1773">
            <v>6369</v>
          </cell>
          <cell r="O1773">
            <v>18639</v>
          </cell>
          <cell r="P1773">
            <v>794731</v>
          </cell>
          <cell r="Q1773">
            <v>813370</v>
          </cell>
          <cell r="R1773">
            <v>461</v>
          </cell>
          <cell r="S1773">
            <v>813831</v>
          </cell>
          <cell r="T1773">
            <v>0</v>
          </cell>
          <cell r="U1773">
            <v>192</v>
          </cell>
          <cell r="V1773">
            <v>192</v>
          </cell>
          <cell r="W1773">
            <v>0</v>
          </cell>
          <cell r="X1773">
            <v>192</v>
          </cell>
          <cell r="Y1773">
            <v>5198</v>
          </cell>
          <cell r="Z1773"/>
          <cell r="AA1773">
            <v>5198</v>
          </cell>
          <cell r="AB1773">
            <v>612</v>
          </cell>
          <cell r="AC1773">
            <v>5810</v>
          </cell>
          <cell r="AD1773">
            <v>1932</v>
          </cell>
          <cell r="AE1773">
            <v>738721</v>
          </cell>
          <cell r="AF1773">
            <v>740653</v>
          </cell>
          <cell r="AG1773">
            <v>472</v>
          </cell>
          <cell r="AH1773">
            <v>741125</v>
          </cell>
          <cell r="AI1773">
            <v>0</v>
          </cell>
          <cell r="AJ1773">
            <v>46</v>
          </cell>
          <cell r="AK1773">
            <v>46</v>
          </cell>
          <cell r="AL1773">
            <v>0</v>
          </cell>
          <cell r="AM1773">
            <v>46</v>
          </cell>
        </row>
        <row r="1774">
          <cell r="I1774" t="str">
            <v>RZV</v>
          </cell>
          <cell r="J1774">
            <v>3552</v>
          </cell>
          <cell r="K1774"/>
          <cell r="L1774">
            <v>3552</v>
          </cell>
          <cell r="M1774">
            <v>208</v>
          </cell>
          <cell r="N1774">
            <v>3760</v>
          </cell>
          <cell r="O1774">
            <v>1073</v>
          </cell>
          <cell r="P1774">
            <v>525807</v>
          </cell>
          <cell r="Q1774">
            <v>526880</v>
          </cell>
          <cell r="R1774">
            <v>268</v>
          </cell>
          <cell r="S1774">
            <v>527148</v>
          </cell>
          <cell r="T1774"/>
          <cell r="U1774">
            <v>1</v>
          </cell>
          <cell r="V1774">
            <v>1</v>
          </cell>
          <cell r="W1774">
            <v>0</v>
          </cell>
          <cell r="X1774">
            <v>1</v>
          </cell>
          <cell r="Y1774">
            <v>0</v>
          </cell>
          <cell r="Z1774"/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/>
          <cell r="AJ1774">
            <v>0</v>
          </cell>
          <cell r="AK1774">
            <v>0</v>
          </cell>
          <cell r="AL1774">
            <v>0</v>
          </cell>
          <cell r="AM1774">
            <v>0</v>
          </cell>
        </row>
        <row r="1775">
          <cell r="I1775" t="str">
            <v>SZF</v>
          </cell>
          <cell r="J1775">
            <v>8213</v>
          </cell>
          <cell r="K1775"/>
          <cell r="L1775">
            <v>8213</v>
          </cell>
          <cell r="M1775">
            <v>5939</v>
          </cell>
          <cell r="N1775">
            <v>14152</v>
          </cell>
          <cell r="O1775">
            <v>180359</v>
          </cell>
          <cell r="P1775">
            <v>1024011</v>
          </cell>
          <cell r="Q1775">
            <v>1204370</v>
          </cell>
          <cell r="R1775">
            <v>2009</v>
          </cell>
          <cell r="S1775">
            <v>1206379</v>
          </cell>
          <cell r="T1775">
            <v>12</v>
          </cell>
          <cell r="U1775">
            <v>205</v>
          </cell>
          <cell r="V1775">
            <v>217</v>
          </cell>
          <cell r="W1775">
            <v>1</v>
          </cell>
          <cell r="X1775">
            <v>217</v>
          </cell>
          <cell r="Y1775">
            <v>7793</v>
          </cell>
          <cell r="Z1775"/>
          <cell r="AA1775">
            <v>7793</v>
          </cell>
          <cell r="AB1775">
            <v>5276</v>
          </cell>
          <cell r="AC1775">
            <v>13069</v>
          </cell>
          <cell r="AD1775">
            <v>150509</v>
          </cell>
          <cell r="AE1775">
            <v>975569</v>
          </cell>
          <cell r="AF1775">
            <v>1126078</v>
          </cell>
          <cell r="AG1775">
            <v>873</v>
          </cell>
          <cell r="AH1775">
            <v>1126951</v>
          </cell>
          <cell r="AI1775">
            <v>6</v>
          </cell>
          <cell r="AJ1775">
            <v>321</v>
          </cell>
          <cell r="AK1775">
            <v>327</v>
          </cell>
          <cell r="AL1775">
            <v>0</v>
          </cell>
          <cell r="AM1775">
            <v>327</v>
          </cell>
        </row>
        <row r="1776">
          <cell r="I1776" t="str">
            <v>GNY</v>
          </cell>
          <cell r="J1776">
            <v>4229</v>
          </cell>
          <cell r="K1776"/>
          <cell r="L1776">
            <v>4229</v>
          </cell>
          <cell r="M1776">
            <v>1621</v>
          </cell>
          <cell r="N1776">
            <v>5850</v>
          </cell>
          <cell r="O1776">
            <v>5635</v>
          </cell>
          <cell r="P1776">
            <v>635945</v>
          </cell>
          <cell r="Q1776">
            <v>641580</v>
          </cell>
          <cell r="R1776">
            <v>368</v>
          </cell>
          <cell r="S1776">
            <v>641948</v>
          </cell>
          <cell r="T1776">
            <v>0</v>
          </cell>
          <cell r="U1776">
            <v>104</v>
          </cell>
          <cell r="V1776">
            <v>104</v>
          </cell>
          <cell r="W1776">
            <v>1</v>
          </cell>
          <cell r="X1776">
            <v>105</v>
          </cell>
          <cell r="Y1776">
            <v>4033</v>
          </cell>
          <cell r="Z1776"/>
          <cell r="AA1776">
            <v>4033</v>
          </cell>
          <cell r="AB1776">
            <v>1383</v>
          </cell>
          <cell r="AC1776">
            <v>5416</v>
          </cell>
          <cell r="AD1776">
            <v>295</v>
          </cell>
          <cell r="AE1776">
            <v>554892</v>
          </cell>
          <cell r="AF1776">
            <v>555187</v>
          </cell>
          <cell r="AG1776">
            <v>829</v>
          </cell>
          <cell r="AH1776">
            <v>556016</v>
          </cell>
          <cell r="AI1776">
            <v>0</v>
          </cell>
          <cell r="AJ1776">
            <v>127</v>
          </cell>
          <cell r="AK1776">
            <v>127</v>
          </cell>
          <cell r="AL1776">
            <v>1</v>
          </cell>
          <cell r="AM1776">
            <v>128</v>
          </cell>
        </row>
        <row r="1777">
          <cell r="I1777" t="str">
            <v>SXZ</v>
          </cell>
          <cell r="J1777">
            <v>442</v>
          </cell>
          <cell r="K1777"/>
          <cell r="L1777">
            <v>442</v>
          </cell>
          <cell r="M1777">
            <v>84</v>
          </cell>
          <cell r="N1777">
            <v>526</v>
          </cell>
          <cell r="O1777"/>
          <cell r="P1777">
            <v>50918</v>
          </cell>
          <cell r="Q1777">
            <v>50918</v>
          </cell>
          <cell r="R1777">
            <v>0</v>
          </cell>
          <cell r="S1777">
            <v>50918</v>
          </cell>
          <cell r="T1777"/>
          <cell r="U1777">
            <v>3</v>
          </cell>
          <cell r="V1777">
            <v>3</v>
          </cell>
          <cell r="W1777"/>
          <cell r="X1777">
            <v>3</v>
          </cell>
          <cell r="Y1777">
            <v>425</v>
          </cell>
          <cell r="Z1777"/>
          <cell r="AA1777">
            <v>425</v>
          </cell>
          <cell r="AB1777">
            <v>89</v>
          </cell>
          <cell r="AC1777">
            <v>514</v>
          </cell>
          <cell r="AD1777"/>
          <cell r="AE1777">
            <v>45840</v>
          </cell>
          <cell r="AF1777">
            <v>45840</v>
          </cell>
          <cell r="AG1777">
            <v>0</v>
          </cell>
          <cell r="AH1777">
            <v>45840</v>
          </cell>
          <cell r="AI1777"/>
          <cell r="AJ1777">
            <v>3</v>
          </cell>
          <cell r="AK1777">
            <v>3</v>
          </cell>
          <cell r="AL1777"/>
          <cell r="AM1777">
            <v>3</v>
          </cell>
        </row>
        <row r="1778">
          <cell r="I1778" t="str">
            <v>NOP</v>
          </cell>
          <cell r="J1778">
            <v>614</v>
          </cell>
          <cell r="K1778"/>
          <cell r="L1778">
            <v>614</v>
          </cell>
          <cell r="M1778">
            <v>311</v>
          </cell>
          <cell r="N1778">
            <v>925</v>
          </cell>
          <cell r="O1778">
            <v>0</v>
          </cell>
          <cell r="P1778">
            <v>70246</v>
          </cell>
          <cell r="Q1778">
            <v>70246</v>
          </cell>
          <cell r="R1778">
            <v>0</v>
          </cell>
          <cell r="S1778">
            <v>70246</v>
          </cell>
          <cell r="T1778"/>
          <cell r="U1778">
            <v>12</v>
          </cell>
          <cell r="V1778">
            <v>12</v>
          </cell>
          <cell r="W1778"/>
          <cell r="X1778">
            <v>12</v>
          </cell>
          <cell r="Y1778">
            <v>631</v>
          </cell>
          <cell r="Z1778"/>
          <cell r="AA1778">
            <v>631</v>
          </cell>
          <cell r="AB1778">
            <v>1425</v>
          </cell>
          <cell r="AC1778">
            <v>2056</v>
          </cell>
          <cell r="AD1778">
            <v>0</v>
          </cell>
          <cell r="AE1778">
            <v>74463</v>
          </cell>
          <cell r="AF1778">
            <v>74463</v>
          </cell>
          <cell r="AG1778">
            <v>0</v>
          </cell>
          <cell r="AH1778">
            <v>74463</v>
          </cell>
          <cell r="AI1778"/>
          <cell r="AJ1778">
            <v>4</v>
          </cell>
          <cell r="AK1778">
            <v>4</v>
          </cell>
          <cell r="AL1778"/>
          <cell r="AM1778">
            <v>4</v>
          </cell>
        </row>
        <row r="1779">
          <cell r="I1779" t="str">
            <v>NKT</v>
          </cell>
          <cell r="J1779">
            <v>1791</v>
          </cell>
          <cell r="K1779"/>
          <cell r="L1779">
            <v>1791</v>
          </cell>
          <cell r="M1779">
            <v>3696</v>
          </cell>
          <cell r="N1779">
            <v>5487</v>
          </cell>
          <cell r="O1779">
            <v>0</v>
          </cell>
          <cell r="P1779">
            <v>282798</v>
          </cell>
          <cell r="Q1779">
            <v>282798</v>
          </cell>
          <cell r="R1779"/>
          <cell r="S1779">
            <v>282798</v>
          </cell>
          <cell r="T1779"/>
          <cell r="U1779">
            <v>21</v>
          </cell>
          <cell r="V1779">
            <v>21</v>
          </cell>
          <cell r="W1779"/>
          <cell r="X1779">
            <v>21</v>
          </cell>
          <cell r="Y1779">
            <v>2113</v>
          </cell>
          <cell r="Z1779"/>
          <cell r="AA1779">
            <v>2113</v>
          </cell>
          <cell r="AB1779">
            <v>2935</v>
          </cell>
          <cell r="AC1779">
            <v>5048</v>
          </cell>
          <cell r="AD1779">
            <v>0</v>
          </cell>
          <cell r="AE1779">
            <v>312973</v>
          </cell>
          <cell r="AF1779">
            <v>312973</v>
          </cell>
          <cell r="AG1779"/>
          <cell r="AH1779">
            <v>312973</v>
          </cell>
          <cell r="AI1779"/>
          <cell r="AJ1779">
            <v>12</v>
          </cell>
          <cell r="AK1779">
            <v>12</v>
          </cell>
          <cell r="AL1779"/>
          <cell r="AM1779">
            <v>12</v>
          </cell>
        </row>
        <row r="1780">
          <cell r="I1780" t="str">
            <v>VAS</v>
          </cell>
          <cell r="J1780">
            <v>2525</v>
          </cell>
          <cell r="K1780">
            <v>0</v>
          </cell>
          <cell r="L1780">
            <v>2525</v>
          </cell>
          <cell r="M1780">
            <v>554</v>
          </cell>
          <cell r="N1780">
            <v>3079</v>
          </cell>
          <cell r="O1780">
            <v>2326</v>
          </cell>
          <cell r="P1780">
            <v>364711</v>
          </cell>
          <cell r="Q1780">
            <v>367037</v>
          </cell>
          <cell r="R1780">
            <v>315</v>
          </cell>
          <cell r="S1780">
            <v>367352</v>
          </cell>
          <cell r="T1780">
            <v>0</v>
          </cell>
          <cell r="U1780">
            <v>57</v>
          </cell>
          <cell r="V1780">
            <v>57</v>
          </cell>
          <cell r="W1780">
            <v>12</v>
          </cell>
          <cell r="X1780">
            <v>69</v>
          </cell>
          <cell r="Y1780">
            <v>2986</v>
          </cell>
          <cell r="Z1780">
            <v>1</v>
          </cell>
          <cell r="AA1780">
            <v>2987</v>
          </cell>
          <cell r="AB1780">
            <v>1131</v>
          </cell>
          <cell r="AC1780">
            <v>4118</v>
          </cell>
          <cell r="AD1780">
            <v>3874</v>
          </cell>
          <cell r="AE1780">
            <v>406563</v>
          </cell>
          <cell r="AF1780">
            <v>410437</v>
          </cell>
          <cell r="AG1780">
            <v>86</v>
          </cell>
          <cell r="AH1780">
            <v>410523</v>
          </cell>
          <cell r="AI1780">
            <v>0</v>
          </cell>
          <cell r="AJ1780">
            <v>42</v>
          </cell>
          <cell r="AK1780">
            <v>42</v>
          </cell>
          <cell r="AL1780">
            <v>6</v>
          </cell>
          <cell r="AM1780">
            <v>48</v>
          </cell>
        </row>
        <row r="1781">
          <cell r="I1781" t="str">
            <v>ISE</v>
          </cell>
          <cell r="J1781">
            <v>542</v>
          </cell>
          <cell r="K1781">
            <v>0</v>
          </cell>
          <cell r="L1781">
            <v>542</v>
          </cell>
          <cell r="M1781">
            <v>32026</v>
          </cell>
          <cell r="N1781">
            <v>32568</v>
          </cell>
          <cell r="O1781">
            <v>26931</v>
          </cell>
          <cell r="P1781">
            <v>45479</v>
          </cell>
          <cell r="Q1781">
            <v>72410</v>
          </cell>
          <cell r="R1781">
            <v>0</v>
          </cell>
          <cell r="S1781">
            <v>72410</v>
          </cell>
          <cell r="T1781">
            <v>0</v>
          </cell>
          <cell r="U1781">
            <v>2</v>
          </cell>
          <cell r="V1781">
            <v>2</v>
          </cell>
          <cell r="W1781"/>
          <cell r="X1781">
            <v>2</v>
          </cell>
          <cell r="Y1781">
            <v>453</v>
          </cell>
          <cell r="Z1781">
            <v>2</v>
          </cell>
          <cell r="AA1781">
            <v>455</v>
          </cell>
          <cell r="AB1781">
            <v>27224</v>
          </cell>
          <cell r="AC1781">
            <v>27679</v>
          </cell>
          <cell r="AD1781">
            <v>9326</v>
          </cell>
          <cell r="AE1781">
            <v>39742</v>
          </cell>
          <cell r="AF1781">
            <v>49068</v>
          </cell>
          <cell r="AG1781">
            <v>0</v>
          </cell>
          <cell r="AH1781">
            <v>49068</v>
          </cell>
          <cell r="AI1781">
            <v>30</v>
          </cell>
          <cell r="AJ1781">
            <v>2</v>
          </cell>
          <cell r="AK1781">
            <v>32</v>
          </cell>
          <cell r="AL1781"/>
          <cell r="AM1781">
            <v>32</v>
          </cell>
        </row>
        <row r="1782">
          <cell r="I1782" t="str">
            <v>TJK</v>
          </cell>
          <cell r="J1782">
            <v>598</v>
          </cell>
          <cell r="K1782"/>
          <cell r="L1782">
            <v>598</v>
          </cell>
          <cell r="M1782">
            <v>586</v>
          </cell>
          <cell r="N1782">
            <v>1184</v>
          </cell>
          <cell r="O1782">
            <v>860</v>
          </cell>
          <cell r="P1782">
            <v>87585</v>
          </cell>
          <cell r="Q1782">
            <v>88445</v>
          </cell>
          <cell r="R1782"/>
          <cell r="S1782">
            <v>88445</v>
          </cell>
          <cell r="T1782"/>
          <cell r="U1782">
            <v>9</v>
          </cell>
          <cell r="V1782">
            <v>9</v>
          </cell>
          <cell r="W1782"/>
          <cell r="X1782">
            <v>9</v>
          </cell>
          <cell r="Y1782">
            <v>0</v>
          </cell>
          <cell r="Z1782"/>
          <cell r="AA1782">
            <v>0</v>
          </cell>
          <cell r="AB1782">
            <v>708</v>
          </cell>
          <cell r="AC1782">
            <v>708</v>
          </cell>
          <cell r="AD1782">
            <v>0</v>
          </cell>
          <cell r="AE1782">
            <v>0</v>
          </cell>
          <cell r="AF1782">
            <v>0</v>
          </cell>
          <cell r="AG1782"/>
          <cell r="AH1782">
            <v>0</v>
          </cell>
          <cell r="AI1782"/>
          <cell r="AJ1782">
            <v>0</v>
          </cell>
          <cell r="AK1782">
            <v>0</v>
          </cell>
          <cell r="AL1782"/>
          <cell r="AM1782">
            <v>0</v>
          </cell>
        </row>
        <row r="1783">
          <cell r="I1783" t="str">
            <v>TZX</v>
          </cell>
          <cell r="J1783">
            <v>21262</v>
          </cell>
          <cell r="K1783">
            <v>1</v>
          </cell>
          <cell r="L1783">
            <v>21263</v>
          </cell>
          <cell r="M1783">
            <v>2232</v>
          </cell>
          <cell r="N1783">
            <v>23495</v>
          </cell>
          <cell r="O1783">
            <v>700103</v>
          </cell>
          <cell r="P1783">
            <v>2485126</v>
          </cell>
          <cell r="Q1783">
            <v>3185229</v>
          </cell>
          <cell r="R1783">
            <v>1791</v>
          </cell>
          <cell r="S1783">
            <v>3187020</v>
          </cell>
          <cell r="T1783">
            <v>64</v>
          </cell>
          <cell r="U1783">
            <v>863</v>
          </cell>
          <cell r="V1783">
            <v>927</v>
          </cell>
          <cell r="W1783">
            <v>17</v>
          </cell>
          <cell r="X1783">
            <v>944</v>
          </cell>
          <cell r="Y1783">
            <v>18615</v>
          </cell>
          <cell r="Z1783">
            <v>0</v>
          </cell>
          <cell r="AA1783">
            <v>18615</v>
          </cell>
          <cell r="AB1783">
            <v>2343</v>
          </cell>
          <cell r="AC1783">
            <v>20958</v>
          </cell>
          <cell r="AD1783">
            <v>245498</v>
          </cell>
          <cell r="AE1783">
            <v>2396829</v>
          </cell>
          <cell r="AF1783">
            <v>2642327</v>
          </cell>
          <cell r="AG1783">
            <v>5168</v>
          </cell>
          <cell r="AH1783">
            <v>2647495</v>
          </cell>
          <cell r="AI1783">
            <v>5</v>
          </cell>
          <cell r="AJ1783">
            <v>656</v>
          </cell>
          <cell r="AK1783">
            <v>661</v>
          </cell>
          <cell r="AL1783">
            <v>16</v>
          </cell>
          <cell r="AM1783">
            <v>677</v>
          </cell>
        </row>
        <row r="1784">
          <cell r="I1784" t="str">
            <v>USQ</v>
          </cell>
          <cell r="J1784">
            <v>0</v>
          </cell>
          <cell r="K1784"/>
          <cell r="L1784">
            <v>0</v>
          </cell>
          <cell r="M1784">
            <v>6036</v>
          </cell>
          <cell r="N1784">
            <v>6036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/>
          <cell r="U1784">
            <v>0</v>
          </cell>
          <cell r="V1784">
            <v>0</v>
          </cell>
          <cell r="W1784"/>
          <cell r="X1784">
            <v>0</v>
          </cell>
          <cell r="Y1784">
            <v>2</v>
          </cell>
          <cell r="Z1784"/>
          <cell r="AA1784">
            <v>2</v>
          </cell>
          <cell r="AB1784">
            <v>5409</v>
          </cell>
          <cell r="AC1784">
            <v>5411</v>
          </cell>
          <cell r="AD1784">
            <v>0</v>
          </cell>
          <cell r="AE1784">
            <v>52</v>
          </cell>
          <cell r="AF1784">
            <v>52</v>
          </cell>
          <cell r="AG1784">
            <v>0</v>
          </cell>
          <cell r="AH1784">
            <v>52</v>
          </cell>
          <cell r="AI1784"/>
          <cell r="AJ1784">
            <v>0</v>
          </cell>
          <cell r="AK1784">
            <v>0</v>
          </cell>
          <cell r="AL1784"/>
          <cell r="AM1784">
            <v>0</v>
          </cell>
        </row>
        <row r="1785">
          <cell r="I1785" t="str">
            <v>VAN</v>
          </cell>
          <cell r="J1785">
            <v>7807</v>
          </cell>
          <cell r="K1785">
            <v>0</v>
          </cell>
          <cell r="L1785">
            <v>7807</v>
          </cell>
          <cell r="M1785">
            <v>7765</v>
          </cell>
          <cell r="N1785">
            <v>15572</v>
          </cell>
          <cell r="O1785">
            <v>1857</v>
          </cell>
          <cell r="P1785">
            <v>1309157</v>
          </cell>
          <cell r="Q1785">
            <v>1311014</v>
          </cell>
          <cell r="R1785">
            <v>152</v>
          </cell>
          <cell r="S1785">
            <v>1311166</v>
          </cell>
          <cell r="T1785">
            <v>0</v>
          </cell>
          <cell r="U1785">
            <v>561</v>
          </cell>
          <cell r="V1785">
            <v>561</v>
          </cell>
          <cell r="W1785">
            <v>1</v>
          </cell>
          <cell r="X1785">
            <v>562</v>
          </cell>
          <cell r="Y1785">
            <v>7906</v>
          </cell>
          <cell r="Z1785">
            <v>1</v>
          </cell>
          <cell r="AA1785">
            <v>7907</v>
          </cell>
          <cell r="AB1785">
            <v>7642</v>
          </cell>
          <cell r="AC1785">
            <v>15549</v>
          </cell>
          <cell r="AD1785">
            <v>0</v>
          </cell>
          <cell r="AE1785">
            <v>1265467</v>
          </cell>
          <cell r="AF1785">
            <v>1265467</v>
          </cell>
          <cell r="AG1785">
            <v>133</v>
          </cell>
          <cell r="AH1785">
            <v>1265600</v>
          </cell>
          <cell r="AI1785">
            <v>0</v>
          </cell>
          <cell r="AJ1785">
            <v>347</v>
          </cell>
          <cell r="AK1785">
            <v>347</v>
          </cell>
          <cell r="AL1785">
            <v>1</v>
          </cell>
          <cell r="AM1785">
            <v>349</v>
          </cell>
        </row>
        <row r="1786">
          <cell r="I1786" t="str">
            <v>YEI</v>
          </cell>
          <cell r="J1786">
            <v>718</v>
          </cell>
          <cell r="K1786">
            <v>7</v>
          </cell>
          <cell r="L1786">
            <v>725</v>
          </cell>
          <cell r="M1786">
            <v>17648</v>
          </cell>
          <cell r="N1786">
            <v>18373</v>
          </cell>
          <cell r="O1786">
            <v>13729</v>
          </cell>
          <cell r="P1786">
            <v>98735</v>
          </cell>
          <cell r="Q1786">
            <v>112464</v>
          </cell>
          <cell r="R1786">
            <v>71</v>
          </cell>
          <cell r="S1786">
            <v>112535</v>
          </cell>
          <cell r="T1786">
            <v>121</v>
          </cell>
          <cell r="U1786">
            <v>2</v>
          </cell>
          <cell r="V1786">
            <v>123</v>
          </cell>
          <cell r="W1786"/>
          <cell r="X1786">
            <v>123</v>
          </cell>
          <cell r="Y1786">
            <v>583</v>
          </cell>
          <cell r="Z1786">
            <v>0</v>
          </cell>
          <cell r="AA1786">
            <v>583</v>
          </cell>
          <cell r="AB1786">
            <v>14939</v>
          </cell>
          <cell r="AC1786">
            <v>15522</v>
          </cell>
          <cell r="AD1786">
            <v>381</v>
          </cell>
          <cell r="AE1786">
            <v>76733</v>
          </cell>
          <cell r="AF1786">
            <v>77114</v>
          </cell>
          <cell r="AG1786">
            <v>180</v>
          </cell>
          <cell r="AH1786">
            <v>77294</v>
          </cell>
          <cell r="AI1786">
            <v>0</v>
          </cell>
          <cell r="AJ1786">
            <v>1</v>
          </cell>
          <cell r="AK1786">
            <v>1</v>
          </cell>
          <cell r="AL1786"/>
          <cell r="AM1786">
            <v>1</v>
          </cell>
        </row>
        <row r="1787">
          <cell r="I1787" t="str">
            <v>YKO</v>
          </cell>
          <cell r="J1787">
            <v>835</v>
          </cell>
          <cell r="K1787"/>
          <cell r="L1787">
            <v>835</v>
          </cell>
          <cell r="M1787">
            <v>1134</v>
          </cell>
          <cell r="N1787">
            <v>1969</v>
          </cell>
          <cell r="O1787"/>
          <cell r="P1787">
            <v>115623</v>
          </cell>
          <cell r="Q1787">
            <v>115623</v>
          </cell>
          <cell r="R1787"/>
          <cell r="S1787">
            <v>115623</v>
          </cell>
          <cell r="T1787"/>
          <cell r="U1787"/>
          <cell r="V1787"/>
          <cell r="W1787"/>
          <cell r="X1787"/>
          <cell r="Y1787">
            <v>927</v>
          </cell>
          <cell r="Z1787"/>
          <cell r="AA1787">
            <v>927</v>
          </cell>
          <cell r="AB1787">
            <v>561</v>
          </cell>
          <cell r="AC1787">
            <v>1488</v>
          </cell>
          <cell r="AD1787"/>
          <cell r="AE1787">
            <v>127991</v>
          </cell>
          <cell r="AF1787">
            <v>127991</v>
          </cell>
          <cell r="AG1787"/>
          <cell r="AH1787">
            <v>127991</v>
          </cell>
          <cell r="AI1787"/>
          <cell r="AJ1787"/>
          <cell r="AK1787"/>
          <cell r="AL1787"/>
          <cell r="AM1787"/>
        </row>
        <row r="1788">
          <cell r="I1788" t="str">
            <v>ONQ</v>
          </cell>
          <cell r="J1788">
            <v>831</v>
          </cell>
          <cell r="K1788">
            <v>0</v>
          </cell>
          <cell r="L1788">
            <v>831</v>
          </cell>
          <cell r="M1788">
            <v>284</v>
          </cell>
          <cell r="N1788">
            <v>1115</v>
          </cell>
          <cell r="O1788">
            <v>94288</v>
          </cell>
          <cell r="P1788">
            <v>15482</v>
          </cell>
          <cell r="Q1788">
            <v>109770</v>
          </cell>
          <cell r="R1788">
            <v>0</v>
          </cell>
          <cell r="S1788">
            <v>109770</v>
          </cell>
          <cell r="T1788"/>
          <cell r="U1788">
            <v>0</v>
          </cell>
          <cell r="V1788">
            <v>0</v>
          </cell>
          <cell r="W1788"/>
          <cell r="X1788">
            <v>0</v>
          </cell>
          <cell r="Y1788">
            <v>431</v>
          </cell>
          <cell r="Z1788">
            <v>3</v>
          </cell>
          <cell r="AA1788">
            <v>434</v>
          </cell>
          <cell r="AB1788">
            <v>337</v>
          </cell>
          <cell r="AC1788">
            <v>771</v>
          </cell>
          <cell r="AD1788">
            <v>47440</v>
          </cell>
          <cell r="AE1788">
            <v>8450</v>
          </cell>
          <cell r="AF1788">
            <v>55890</v>
          </cell>
          <cell r="AG1788">
            <v>0</v>
          </cell>
          <cell r="AH1788">
            <v>55890</v>
          </cell>
          <cell r="AI1788"/>
          <cell r="AJ1788">
            <v>0</v>
          </cell>
          <cell r="AK1788">
            <v>0</v>
          </cell>
          <cell r="AL1788"/>
          <cell r="AM1788">
            <v>0</v>
          </cell>
        </row>
        <row r="1789">
          <cell r="I1789" t="str">
            <v>CWC</v>
          </cell>
          <cell r="J1789"/>
          <cell r="K1789"/>
          <cell r="L1789"/>
          <cell r="M1789"/>
          <cell r="N1789"/>
          <cell r="O1789">
            <v>0</v>
          </cell>
          <cell r="P1789">
            <v>1060</v>
          </cell>
          <cell r="Q1789">
            <v>1060</v>
          </cell>
          <cell r="R1789"/>
          <cell r="S1789">
            <v>1060</v>
          </cell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>
            <v>0</v>
          </cell>
          <cell r="AE1789">
            <v>6379</v>
          </cell>
          <cell r="AF1789">
            <v>6379</v>
          </cell>
          <cell r="AG1789"/>
          <cell r="AH1789">
            <v>6379</v>
          </cell>
          <cell r="AI1789"/>
          <cell r="AJ1789"/>
          <cell r="AK1789"/>
          <cell r="AL1789"/>
          <cell r="AM1789"/>
        </row>
        <row r="1790">
          <cell r="I1790" t="str">
            <v>DNK</v>
          </cell>
          <cell r="J1790"/>
          <cell r="K1790"/>
          <cell r="L1790"/>
          <cell r="M1790"/>
          <cell r="N1790"/>
          <cell r="O1790">
            <v>6362</v>
          </cell>
          <cell r="P1790">
            <v>10120</v>
          </cell>
          <cell r="Q1790">
            <v>16482</v>
          </cell>
          <cell r="R1790"/>
          <cell r="S1790">
            <v>16482</v>
          </cell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>
            <v>140511</v>
          </cell>
          <cell r="AE1790">
            <v>127318</v>
          </cell>
          <cell r="AF1790">
            <v>267829</v>
          </cell>
          <cell r="AG1790"/>
          <cell r="AH1790">
            <v>267829</v>
          </cell>
          <cell r="AI1790"/>
          <cell r="AJ1790"/>
          <cell r="AK1790"/>
          <cell r="AL1790"/>
          <cell r="AM1790"/>
        </row>
        <row r="1791">
          <cell r="I1791" t="str">
            <v>IFO</v>
          </cell>
          <cell r="J1791"/>
          <cell r="K1791"/>
          <cell r="L1791"/>
          <cell r="M1791"/>
          <cell r="N1791"/>
          <cell r="O1791">
            <v>0</v>
          </cell>
          <cell r="P1791">
            <v>5305</v>
          </cell>
          <cell r="Q1791">
            <v>5305</v>
          </cell>
          <cell r="R1791"/>
          <cell r="S1791">
            <v>5305</v>
          </cell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>
            <v>0</v>
          </cell>
          <cell r="AE1791">
            <v>31831</v>
          </cell>
          <cell r="AF1791">
            <v>31831</v>
          </cell>
          <cell r="AG1791"/>
          <cell r="AH1791">
            <v>31831</v>
          </cell>
          <cell r="AI1791"/>
          <cell r="AJ1791"/>
          <cell r="AK1791"/>
          <cell r="AL1791"/>
          <cell r="AM1791"/>
        </row>
        <row r="1792">
          <cell r="I1792" t="str">
            <v>HRK</v>
          </cell>
          <cell r="J1792">
            <v>550</v>
          </cell>
          <cell r="K1792"/>
          <cell r="L1792">
            <v>550</v>
          </cell>
          <cell r="M1792">
            <v>160</v>
          </cell>
          <cell r="N1792">
            <v>710</v>
          </cell>
          <cell r="O1792">
            <v>65322</v>
          </cell>
          <cell r="P1792">
            <v>8154</v>
          </cell>
          <cell r="Q1792">
            <v>73476</v>
          </cell>
          <cell r="R1792">
            <v>0</v>
          </cell>
          <cell r="S1792">
            <v>73476</v>
          </cell>
          <cell r="T1792">
            <v>1</v>
          </cell>
          <cell r="U1792">
            <v>0</v>
          </cell>
          <cell r="V1792">
            <v>1</v>
          </cell>
          <cell r="W1792">
            <v>0</v>
          </cell>
          <cell r="X1792">
            <v>1</v>
          </cell>
          <cell r="Y1792">
            <v>7965</v>
          </cell>
          <cell r="Z1792">
            <v>0</v>
          </cell>
          <cell r="AA1792">
            <v>7965</v>
          </cell>
          <cell r="AB1792">
            <v>2578</v>
          </cell>
          <cell r="AC1792">
            <v>10543</v>
          </cell>
          <cell r="AD1792">
            <v>1063754</v>
          </cell>
          <cell r="AE1792">
            <v>96135</v>
          </cell>
          <cell r="AF1792">
            <v>1159889</v>
          </cell>
          <cell r="AG1792">
            <v>0</v>
          </cell>
          <cell r="AH1792">
            <v>1159889</v>
          </cell>
          <cell r="AI1792">
            <v>67</v>
          </cell>
          <cell r="AJ1792">
            <v>2</v>
          </cell>
          <cell r="AK1792">
            <v>69</v>
          </cell>
          <cell r="AL1792">
            <v>0</v>
          </cell>
          <cell r="AM1792">
            <v>69</v>
          </cell>
        </row>
        <row r="1793">
          <cell r="I1793" t="str">
            <v>KHE</v>
          </cell>
          <cell r="J1793"/>
          <cell r="K1793"/>
          <cell r="L1793"/>
          <cell r="M1793"/>
          <cell r="N1793"/>
          <cell r="O1793">
            <v>0</v>
          </cell>
          <cell r="P1793">
            <v>0</v>
          </cell>
          <cell r="Q1793">
            <v>0</v>
          </cell>
          <cell r="R1793"/>
          <cell r="S1793">
            <v>0</v>
          </cell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>
            <v>40025</v>
          </cell>
          <cell r="AE1793">
            <v>43528</v>
          </cell>
          <cell r="AF1793">
            <v>83553</v>
          </cell>
          <cell r="AG1793"/>
          <cell r="AH1793">
            <v>83553</v>
          </cell>
          <cell r="AI1793"/>
          <cell r="AJ1793"/>
          <cell r="AK1793"/>
          <cell r="AL1793"/>
          <cell r="AM1793"/>
        </row>
        <row r="1794">
          <cell r="I1794" t="str">
            <v>IEV</v>
          </cell>
          <cell r="J1794"/>
          <cell r="K1794"/>
          <cell r="L1794"/>
          <cell r="M1794"/>
          <cell r="N1794">
            <v>3230</v>
          </cell>
          <cell r="O1794">
            <v>170981</v>
          </cell>
          <cell r="P1794">
            <v>0</v>
          </cell>
          <cell r="Q1794">
            <v>170981</v>
          </cell>
          <cell r="R1794"/>
          <cell r="S1794">
            <v>170981</v>
          </cell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>
            <v>19374</v>
          </cell>
          <cell r="AD1794">
            <v>1337495</v>
          </cell>
          <cell r="AE1794">
            <v>80658</v>
          </cell>
          <cell r="AF1794">
            <v>1418153</v>
          </cell>
          <cell r="AG1794"/>
          <cell r="AH1794">
            <v>1418153</v>
          </cell>
          <cell r="AI1794"/>
          <cell r="AJ1794"/>
          <cell r="AK1794"/>
          <cell r="AL1794"/>
          <cell r="AM1794"/>
        </row>
        <row r="1795">
          <cell r="I1795" t="str">
            <v>KBP</v>
          </cell>
          <cell r="J1795">
            <v>8886</v>
          </cell>
          <cell r="K1795">
            <v>294</v>
          </cell>
          <cell r="L1795">
            <v>9180</v>
          </cell>
          <cell r="M1795">
            <v>735</v>
          </cell>
          <cell r="N1795">
            <v>9915</v>
          </cell>
          <cell r="O1795">
            <v>1012083</v>
          </cell>
          <cell r="P1795">
            <v>72931</v>
          </cell>
          <cell r="Q1795">
            <v>1085014</v>
          </cell>
          <cell r="R1795">
            <v>47</v>
          </cell>
          <cell r="S1795">
            <v>1085061</v>
          </cell>
          <cell r="T1795">
            <v>8151</v>
          </cell>
          <cell r="U1795">
            <v>2</v>
          </cell>
          <cell r="V1795">
            <v>8153</v>
          </cell>
          <cell r="W1795">
            <v>1031</v>
          </cell>
          <cell r="X1795">
            <v>9184</v>
          </cell>
          <cell r="Y1795">
            <v>69088</v>
          </cell>
          <cell r="Z1795">
            <v>1813</v>
          </cell>
          <cell r="AA1795">
            <v>70901</v>
          </cell>
          <cell r="AB1795">
            <v>4953</v>
          </cell>
          <cell r="AC1795">
            <v>75854</v>
          </cell>
          <cell r="AD1795">
            <v>8795777</v>
          </cell>
          <cell r="AE1795">
            <v>635166</v>
          </cell>
          <cell r="AF1795">
            <v>9430943</v>
          </cell>
          <cell r="AG1795">
            <v>2063</v>
          </cell>
          <cell r="AH1795">
            <v>9433006</v>
          </cell>
          <cell r="AI1795">
            <v>45668</v>
          </cell>
          <cell r="AJ1795">
            <v>8</v>
          </cell>
          <cell r="AK1795">
            <v>45676</v>
          </cell>
          <cell r="AL1795">
            <v>6828</v>
          </cell>
          <cell r="AM1795">
            <v>52504</v>
          </cell>
        </row>
        <row r="1796">
          <cell r="I1796" t="str">
            <v>KWG</v>
          </cell>
          <cell r="J1796"/>
          <cell r="K1796"/>
          <cell r="L1796"/>
          <cell r="M1796"/>
          <cell r="N1796"/>
          <cell r="O1796"/>
          <cell r="P1796"/>
          <cell r="Q1796">
            <v>370</v>
          </cell>
          <cell r="R1796"/>
          <cell r="S1796">
            <v>370</v>
          </cell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>
            <v>2196</v>
          </cell>
          <cell r="AG1796"/>
          <cell r="AH1796">
            <v>2196</v>
          </cell>
          <cell r="AI1796"/>
          <cell r="AJ1796"/>
          <cell r="AK1796"/>
          <cell r="AL1796"/>
          <cell r="AM1796"/>
        </row>
        <row r="1797">
          <cell r="I1797" t="str">
            <v>LWO</v>
          </cell>
          <cell r="J1797">
            <v>2490</v>
          </cell>
          <cell r="K1797">
            <v>23</v>
          </cell>
          <cell r="L1797">
            <v>2513</v>
          </cell>
          <cell r="M1797"/>
          <cell r="N1797">
            <v>2513</v>
          </cell>
          <cell r="O1797">
            <v>200153</v>
          </cell>
          <cell r="P1797">
            <v>22711</v>
          </cell>
          <cell r="Q1797">
            <v>222864</v>
          </cell>
          <cell r="R1797">
            <v>0</v>
          </cell>
          <cell r="S1797">
            <v>222864</v>
          </cell>
          <cell r="T1797">
            <v>173</v>
          </cell>
          <cell r="U1797">
            <v>0</v>
          </cell>
          <cell r="V1797">
            <v>173</v>
          </cell>
          <cell r="W1797">
            <v>1</v>
          </cell>
          <cell r="X1797">
            <v>173</v>
          </cell>
          <cell r="Y1797">
            <v>17213</v>
          </cell>
          <cell r="Z1797">
            <v>235</v>
          </cell>
          <cell r="AA1797">
            <v>17448</v>
          </cell>
          <cell r="AB1797"/>
          <cell r="AC1797">
            <v>17448</v>
          </cell>
          <cell r="AD1797">
            <v>1698167</v>
          </cell>
          <cell r="AE1797">
            <v>135965</v>
          </cell>
          <cell r="AF1797">
            <v>1834132</v>
          </cell>
          <cell r="AG1797">
            <v>0</v>
          </cell>
          <cell r="AH1797">
            <v>1834132</v>
          </cell>
          <cell r="AI1797">
            <v>634</v>
          </cell>
          <cell r="AJ1797">
            <v>45</v>
          </cell>
          <cell r="AK1797">
            <v>678</v>
          </cell>
          <cell r="AL1797">
            <v>7</v>
          </cell>
          <cell r="AM1797">
            <v>685</v>
          </cell>
        </row>
        <row r="1798">
          <cell r="I1798" t="str">
            <v>NLV</v>
          </cell>
          <cell r="J1798"/>
          <cell r="K1798"/>
          <cell r="L1798"/>
          <cell r="M1798"/>
          <cell r="N1798"/>
          <cell r="O1798"/>
          <cell r="P1798">
            <v>4950</v>
          </cell>
          <cell r="Q1798">
            <v>4950</v>
          </cell>
          <cell r="R1798"/>
          <cell r="S1798">
            <v>4950</v>
          </cell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>
            <v>29696</v>
          </cell>
          <cell r="AF1798">
            <v>29696</v>
          </cell>
          <cell r="AG1798"/>
          <cell r="AH1798">
            <v>29696</v>
          </cell>
          <cell r="AI1798"/>
          <cell r="AJ1798"/>
          <cell r="AK1798"/>
          <cell r="AL1798"/>
          <cell r="AM1798"/>
        </row>
        <row r="1799">
          <cell r="I1799" t="str">
            <v>ODS</v>
          </cell>
          <cell r="J1799"/>
          <cell r="K1799"/>
          <cell r="L1799"/>
          <cell r="M1799"/>
          <cell r="N1799">
            <v>1977</v>
          </cell>
          <cell r="O1799">
            <v>153914</v>
          </cell>
          <cell r="P1799">
            <v>32958</v>
          </cell>
          <cell r="Q1799">
            <v>186872</v>
          </cell>
          <cell r="R1799"/>
          <cell r="S1799">
            <v>186872</v>
          </cell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>
            <v>14559</v>
          </cell>
          <cell r="AD1799">
            <v>1094051</v>
          </cell>
          <cell r="AE1799">
            <v>234275</v>
          </cell>
          <cell r="AF1799">
            <v>1328326</v>
          </cell>
          <cell r="AG1799"/>
          <cell r="AH1799">
            <v>1328326</v>
          </cell>
          <cell r="AI1799"/>
          <cell r="AJ1799"/>
          <cell r="AK1799"/>
          <cell r="AL1799"/>
          <cell r="AM1799"/>
        </row>
        <row r="1800">
          <cell r="I1800" t="str">
            <v>PLV</v>
          </cell>
          <cell r="J1800"/>
          <cell r="K1800"/>
          <cell r="L1800"/>
          <cell r="M1800"/>
          <cell r="N1800"/>
          <cell r="O1800"/>
          <cell r="P1800">
            <v>0</v>
          </cell>
          <cell r="Q1800">
            <v>0</v>
          </cell>
          <cell r="R1800"/>
          <cell r="S1800">
            <v>0</v>
          </cell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>
            <v>0</v>
          </cell>
          <cell r="AF1800">
            <v>0</v>
          </cell>
          <cell r="AG1800"/>
          <cell r="AH1800">
            <v>0</v>
          </cell>
          <cell r="AI1800"/>
          <cell r="AJ1800"/>
          <cell r="AK1800"/>
          <cell r="AL1800"/>
          <cell r="AM1800"/>
        </row>
        <row r="1801">
          <cell r="I1801" t="str">
            <v>RWN</v>
          </cell>
          <cell r="J1801"/>
          <cell r="K1801"/>
          <cell r="L1801"/>
          <cell r="M1801"/>
          <cell r="N1801"/>
          <cell r="O1801"/>
          <cell r="P1801"/>
          <cell r="Q1801">
            <v>103</v>
          </cell>
          <cell r="R1801"/>
          <cell r="S1801">
            <v>103</v>
          </cell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>
            <v>618</v>
          </cell>
          <cell r="AG1801"/>
          <cell r="AH1801">
            <v>618</v>
          </cell>
          <cell r="AI1801"/>
          <cell r="AJ1801"/>
          <cell r="AK1801"/>
          <cell r="AL1801"/>
          <cell r="AM1801"/>
        </row>
        <row r="1802">
          <cell r="I1802" t="str">
            <v>UDJ</v>
          </cell>
          <cell r="J1802"/>
          <cell r="K1802"/>
          <cell r="L1802"/>
          <cell r="M1802"/>
          <cell r="N1802"/>
          <cell r="O1802"/>
          <cell r="P1802"/>
          <cell r="Q1802">
            <v>1260</v>
          </cell>
          <cell r="R1802"/>
          <cell r="S1802">
            <v>1260</v>
          </cell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>
            <v>7600</v>
          </cell>
          <cell r="AG1802"/>
          <cell r="AH1802">
            <v>7600</v>
          </cell>
          <cell r="AI1802"/>
          <cell r="AJ1802"/>
          <cell r="AK1802"/>
          <cell r="AL1802"/>
          <cell r="AM1802"/>
        </row>
        <row r="1803">
          <cell r="I1803" t="str">
            <v>VIN</v>
          </cell>
          <cell r="J1803"/>
          <cell r="K1803"/>
          <cell r="L1803"/>
          <cell r="M1803"/>
          <cell r="N1803"/>
          <cell r="O1803"/>
          <cell r="P1803"/>
          <cell r="Q1803">
            <v>82</v>
          </cell>
          <cell r="R1803"/>
          <cell r="S1803">
            <v>82</v>
          </cell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>
            <v>489</v>
          </cell>
          <cell r="AG1803"/>
          <cell r="AH1803">
            <v>489</v>
          </cell>
          <cell r="AI1803"/>
          <cell r="AJ1803"/>
          <cell r="AK1803"/>
          <cell r="AL1803"/>
          <cell r="AM1803"/>
        </row>
        <row r="1804">
          <cell r="I1804" t="str">
            <v>OZH</v>
          </cell>
          <cell r="J1804"/>
          <cell r="K1804"/>
          <cell r="L1804"/>
          <cell r="M1804"/>
          <cell r="N1804">
            <v>230</v>
          </cell>
          <cell r="O1804">
            <v>29868</v>
          </cell>
          <cell r="P1804">
            <v>7442</v>
          </cell>
          <cell r="Q1804">
            <v>37310</v>
          </cell>
          <cell r="R1804"/>
          <cell r="S1804">
            <v>37310</v>
          </cell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>
            <v>617518</v>
          </cell>
          <cell r="AG1804"/>
          <cell r="AH1804">
            <v>617518</v>
          </cell>
          <cell r="AI1804"/>
          <cell r="AJ1804"/>
          <cell r="AK1804"/>
          <cell r="AL1804"/>
          <cell r="AM1804"/>
        </row>
        <row r="1805">
          <cell r="I1805" t="str">
            <v>ABZ</v>
          </cell>
          <cell r="J1805">
            <v>60296</v>
          </cell>
          <cell r="K1805">
            <v>1088</v>
          </cell>
          <cell r="L1805">
            <v>61384</v>
          </cell>
          <cell r="M1805">
            <v>12908</v>
          </cell>
          <cell r="N1805">
            <v>74292</v>
          </cell>
          <cell r="O1805">
            <v>573081</v>
          </cell>
          <cell r="P1805">
            <v>1450051</v>
          </cell>
          <cell r="Q1805">
            <v>2023132</v>
          </cell>
          <cell r="R1805">
            <v>848</v>
          </cell>
          <cell r="S1805">
            <v>2023980</v>
          </cell>
          <cell r="T1805">
            <v>195</v>
          </cell>
          <cell r="U1805">
            <v>5393</v>
          </cell>
          <cell r="V1805">
            <v>5588</v>
          </cell>
          <cell r="W1805">
            <v>2073</v>
          </cell>
          <cell r="X1805">
            <v>7661</v>
          </cell>
          <cell r="Y1805">
            <v>48961</v>
          </cell>
          <cell r="Z1805">
            <v>1269</v>
          </cell>
          <cell r="AA1805">
            <v>50230</v>
          </cell>
          <cell r="AB1805">
            <v>11625</v>
          </cell>
          <cell r="AC1805">
            <v>61855</v>
          </cell>
          <cell r="AD1805">
            <v>177020</v>
          </cell>
          <cell r="AE1805">
            <v>955921</v>
          </cell>
          <cell r="AF1805">
            <v>1132941</v>
          </cell>
          <cell r="AG1805">
            <v>0</v>
          </cell>
          <cell r="AH1805">
            <v>1132941</v>
          </cell>
          <cell r="AI1805">
            <v>192</v>
          </cell>
          <cell r="AJ1805">
            <v>6271</v>
          </cell>
          <cell r="AK1805">
            <v>6463</v>
          </cell>
          <cell r="AL1805">
            <v>3285</v>
          </cell>
          <cell r="AM1805">
            <v>9748</v>
          </cell>
        </row>
        <row r="1806">
          <cell r="I1806" t="str">
            <v>ACI</v>
          </cell>
          <cell r="J1806">
            <v>4042</v>
          </cell>
          <cell r="K1806">
            <v>0</v>
          </cell>
          <cell r="L1806">
            <v>4042</v>
          </cell>
          <cell r="M1806">
            <v>3587</v>
          </cell>
          <cell r="N1806">
            <v>7629</v>
          </cell>
          <cell r="O1806"/>
          <cell r="P1806">
            <v>50924</v>
          </cell>
          <cell r="Q1806">
            <v>50924</v>
          </cell>
          <cell r="R1806"/>
          <cell r="S1806">
            <v>50924</v>
          </cell>
          <cell r="T1806"/>
          <cell r="U1806">
            <v>32</v>
          </cell>
          <cell r="V1806">
            <v>32</v>
          </cell>
          <cell r="W1806">
            <v>78</v>
          </cell>
          <cell r="X1806">
            <v>110</v>
          </cell>
          <cell r="Y1806">
            <v>3299</v>
          </cell>
          <cell r="Z1806">
            <v>42</v>
          </cell>
          <cell r="AA1806">
            <v>3341</v>
          </cell>
          <cell r="AB1806">
            <v>2115</v>
          </cell>
          <cell r="AC1806">
            <v>5456</v>
          </cell>
          <cell r="AD1806"/>
          <cell r="AE1806">
            <v>41279</v>
          </cell>
          <cell r="AF1806">
            <v>41279</v>
          </cell>
          <cell r="AG1806"/>
          <cell r="AH1806">
            <v>41279</v>
          </cell>
          <cell r="AI1806"/>
          <cell r="AJ1806">
            <v>46</v>
          </cell>
          <cell r="AK1806">
            <v>46</v>
          </cell>
          <cell r="AL1806">
            <v>90</v>
          </cell>
          <cell r="AM1806">
            <v>136</v>
          </cell>
        </row>
        <row r="1807">
          <cell r="I1807" t="str">
            <v>BRR</v>
          </cell>
          <cell r="J1807">
            <v>1236</v>
          </cell>
          <cell r="K1807"/>
          <cell r="L1807">
            <v>1236</v>
          </cell>
          <cell r="M1807">
            <v>38</v>
          </cell>
          <cell r="N1807">
            <v>1274</v>
          </cell>
          <cell r="O1807"/>
          <cell r="P1807">
            <v>13102</v>
          </cell>
          <cell r="Q1807">
            <v>13102</v>
          </cell>
          <cell r="R1807">
            <v>0</v>
          </cell>
          <cell r="S1807">
            <v>13102</v>
          </cell>
          <cell r="T1807">
            <v>0</v>
          </cell>
          <cell r="U1807">
            <v>5</v>
          </cell>
          <cell r="V1807">
            <v>5</v>
          </cell>
          <cell r="W1807"/>
          <cell r="X1807">
            <v>5</v>
          </cell>
          <cell r="Y1807">
            <v>1061</v>
          </cell>
          <cell r="Z1807"/>
          <cell r="AA1807">
            <v>1061</v>
          </cell>
          <cell r="AB1807">
            <v>86</v>
          </cell>
          <cell r="AC1807">
            <v>1147</v>
          </cell>
          <cell r="AD1807"/>
          <cell r="AE1807">
            <v>9954</v>
          </cell>
          <cell r="AF1807">
            <v>9954</v>
          </cell>
          <cell r="AG1807">
            <v>2</v>
          </cell>
          <cell r="AH1807">
            <v>9956</v>
          </cell>
          <cell r="AI1807">
            <v>0</v>
          </cell>
          <cell r="AJ1807">
            <v>7</v>
          </cell>
          <cell r="AK1807">
            <v>7</v>
          </cell>
          <cell r="AL1807"/>
          <cell r="AM1807">
            <v>7</v>
          </cell>
        </row>
        <row r="1808">
          <cell r="I1808" t="str">
            <v>BFS</v>
          </cell>
          <cell r="J1808">
            <v>34379</v>
          </cell>
          <cell r="K1808">
            <v>4735</v>
          </cell>
          <cell r="L1808">
            <v>39114</v>
          </cell>
          <cell r="M1808">
            <v>10814</v>
          </cell>
          <cell r="N1808">
            <v>49928</v>
          </cell>
          <cell r="O1808">
            <v>1467181</v>
          </cell>
          <cell r="P1808">
            <v>3351892</v>
          </cell>
          <cell r="Q1808">
            <v>4819073</v>
          </cell>
          <cell r="R1808">
            <v>108</v>
          </cell>
          <cell r="S1808">
            <v>4819181</v>
          </cell>
          <cell r="T1808">
            <v>118</v>
          </cell>
          <cell r="U1808">
            <v>25508</v>
          </cell>
          <cell r="V1808">
            <v>25626</v>
          </cell>
          <cell r="W1808">
            <v>13274</v>
          </cell>
          <cell r="X1808">
            <v>38900</v>
          </cell>
          <cell r="Y1808">
            <v>18704</v>
          </cell>
          <cell r="Z1808">
            <v>6392</v>
          </cell>
          <cell r="AA1808">
            <v>25096</v>
          </cell>
          <cell r="AB1808">
            <v>8868</v>
          </cell>
          <cell r="AC1808">
            <v>33964</v>
          </cell>
          <cell r="AD1808">
            <v>260079</v>
          </cell>
          <cell r="AE1808">
            <v>2067300</v>
          </cell>
          <cell r="AF1808">
            <v>2327379</v>
          </cell>
          <cell r="AG1808">
            <v>2500</v>
          </cell>
          <cell r="AH1808">
            <v>2329879</v>
          </cell>
          <cell r="AI1808">
            <v>99</v>
          </cell>
          <cell r="AJ1808">
            <v>28135</v>
          </cell>
          <cell r="AK1808">
            <v>28234</v>
          </cell>
          <cell r="AL1808">
            <v>15278</v>
          </cell>
          <cell r="AM1808">
            <v>43512</v>
          </cell>
        </row>
        <row r="1809">
          <cell r="I1809" t="str">
            <v>BHD</v>
          </cell>
          <cell r="J1809">
            <v>24361</v>
          </cell>
          <cell r="K1809"/>
          <cell r="L1809">
            <v>24361</v>
          </cell>
          <cell r="M1809">
            <v>1007</v>
          </cell>
          <cell r="N1809">
            <v>25368</v>
          </cell>
          <cell r="O1809">
            <v>56446</v>
          </cell>
          <cell r="P1809">
            <v>1598710</v>
          </cell>
          <cell r="Q1809">
            <v>1655156</v>
          </cell>
          <cell r="R1809">
            <v>8</v>
          </cell>
          <cell r="S1809">
            <v>1655164</v>
          </cell>
          <cell r="T1809">
            <v>0</v>
          </cell>
          <cell r="U1809">
            <v>35</v>
          </cell>
          <cell r="V1809">
            <v>35</v>
          </cell>
          <cell r="W1809"/>
          <cell r="X1809">
            <v>35</v>
          </cell>
          <cell r="Y1809">
            <v>12070</v>
          </cell>
          <cell r="Z1809"/>
          <cell r="AA1809">
            <v>12070</v>
          </cell>
          <cell r="AB1809">
            <v>749</v>
          </cell>
          <cell r="AC1809">
            <v>12819</v>
          </cell>
          <cell r="AD1809">
            <v>58661</v>
          </cell>
          <cell r="AE1809">
            <v>753736</v>
          </cell>
          <cell r="AF1809">
            <v>812397</v>
          </cell>
          <cell r="AG1809">
            <v>27</v>
          </cell>
          <cell r="AH1809">
            <v>812424</v>
          </cell>
          <cell r="AI1809">
            <v>0</v>
          </cell>
          <cell r="AJ1809">
            <v>29</v>
          </cell>
          <cell r="AK1809">
            <v>29</v>
          </cell>
          <cell r="AL1809"/>
          <cell r="AM1809">
            <v>29</v>
          </cell>
        </row>
        <row r="1810">
          <cell r="I1810" t="str">
            <v>BEB</v>
          </cell>
          <cell r="J1810">
            <v>1691</v>
          </cell>
          <cell r="K1810">
            <v>235</v>
          </cell>
          <cell r="L1810">
            <v>1926</v>
          </cell>
          <cell r="M1810">
            <v>846</v>
          </cell>
          <cell r="N1810">
            <v>2772</v>
          </cell>
          <cell r="O1810"/>
          <cell r="P1810">
            <v>30230</v>
          </cell>
          <cell r="Q1810">
            <v>30230</v>
          </cell>
          <cell r="R1810">
            <v>184</v>
          </cell>
          <cell r="S1810">
            <v>30414</v>
          </cell>
          <cell r="T1810">
            <v>0</v>
          </cell>
          <cell r="U1810">
            <v>32</v>
          </cell>
          <cell r="V1810">
            <v>32</v>
          </cell>
          <cell r="W1810">
            <v>233</v>
          </cell>
          <cell r="X1810">
            <v>265</v>
          </cell>
          <cell r="Y1810">
            <v>1572</v>
          </cell>
          <cell r="Z1810"/>
          <cell r="AA1810">
            <v>1572</v>
          </cell>
          <cell r="AB1810">
            <v>1359</v>
          </cell>
          <cell r="AC1810">
            <v>2931</v>
          </cell>
          <cell r="AD1810"/>
          <cell r="AE1810">
            <v>20320</v>
          </cell>
          <cell r="AF1810">
            <v>20320</v>
          </cell>
          <cell r="AG1810">
            <v>3882</v>
          </cell>
          <cell r="AH1810">
            <v>24202</v>
          </cell>
          <cell r="AI1810">
            <v>0</v>
          </cell>
          <cell r="AJ1810">
            <v>30</v>
          </cell>
          <cell r="AK1810">
            <v>30</v>
          </cell>
          <cell r="AL1810">
            <v>5</v>
          </cell>
          <cell r="AM1810">
            <v>36</v>
          </cell>
        </row>
        <row r="1811">
          <cell r="I1811" t="str">
            <v>BHX</v>
          </cell>
          <cell r="J1811">
            <v>58038</v>
          </cell>
          <cell r="K1811">
            <v>0</v>
          </cell>
          <cell r="L1811">
            <v>58038</v>
          </cell>
          <cell r="M1811">
            <v>7606</v>
          </cell>
          <cell r="N1811">
            <v>65644</v>
          </cell>
          <cell r="O1811">
            <v>8623986</v>
          </cell>
          <cell r="P1811">
            <v>971178</v>
          </cell>
          <cell r="Q1811">
            <v>9595164</v>
          </cell>
          <cell r="R1811">
            <v>1821</v>
          </cell>
          <cell r="S1811">
            <v>9596985</v>
          </cell>
          <cell r="T1811">
            <v>18275</v>
          </cell>
          <cell r="U1811">
            <v>600</v>
          </cell>
          <cell r="V1811">
            <v>18875</v>
          </cell>
          <cell r="W1811">
            <v>126</v>
          </cell>
          <cell r="X1811">
            <v>19001</v>
          </cell>
          <cell r="Y1811">
            <v>26198</v>
          </cell>
          <cell r="Z1811">
            <v>1959</v>
          </cell>
          <cell r="AA1811">
            <v>28157</v>
          </cell>
          <cell r="AB1811">
            <v>7254</v>
          </cell>
          <cell r="AC1811">
            <v>35411</v>
          </cell>
          <cell r="AD1811">
            <v>2010010</v>
          </cell>
          <cell r="AE1811">
            <v>465214</v>
          </cell>
          <cell r="AF1811">
            <v>2475224</v>
          </cell>
          <cell r="AG1811">
            <v>5846</v>
          </cell>
          <cell r="AH1811">
            <v>2481070</v>
          </cell>
          <cell r="AI1811">
            <v>19864</v>
          </cell>
          <cell r="AJ1811">
            <v>2941</v>
          </cell>
          <cell r="AK1811">
            <v>22805</v>
          </cell>
          <cell r="AL1811">
            <v>133</v>
          </cell>
          <cell r="AM1811">
            <v>22938</v>
          </cell>
        </row>
        <row r="1812">
          <cell r="I1812" t="str">
            <v>BLK</v>
          </cell>
          <cell r="J1812">
            <v>2763</v>
          </cell>
          <cell r="K1812">
            <v>0</v>
          </cell>
          <cell r="L1812">
            <v>2763</v>
          </cell>
          <cell r="M1812">
            <v>34496</v>
          </cell>
          <cell r="N1812">
            <v>37259</v>
          </cell>
          <cell r="O1812">
            <v>9428</v>
          </cell>
          <cell r="P1812">
            <v>0</v>
          </cell>
          <cell r="Q1812">
            <v>9428</v>
          </cell>
          <cell r="R1812">
            <v>0</v>
          </cell>
          <cell r="S1812">
            <v>9428</v>
          </cell>
          <cell r="T1812"/>
          <cell r="U1812"/>
          <cell r="V1812"/>
          <cell r="W1812"/>
          <cell r="X1812"/>
          <cell r="Y1812">
            <v>0</v>
          </cell>
          <cell r="Z1812">
            <v>0</v>
          </cell>
          <cell r="AA1812">
            <v>0</v>
          </cell>
          <cell r="AB1812">
            <v>39587</v>
          </cell>
          <cell r="AC1812">
            <v>39587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/>
          <cell r="AJ1812"/>
          <cell r="AK1812"/>
          <cell r="AL1812"/>
          <cell r="AM1812"/>
        </row>
        <row r="1813">
          <cell r="I1813" t="str">
            <v>BOH</v>
          </cell>
          <cell r="J1813">
            <v>4965</v>
          </cell>
          <cell r="K1813">
            <v>94</v>
          </cell>
          <cell r="L1813">
            <v>5059</v>
          </cell>
          <cell r="M1813">
            <v>24127</v>
          </cell>
          <cell r="N1813">
            <v>29186</v>
          </cell>
          <cell r="O1813">
            <v>732572</v>
          </cell>
          <cell r="P1813">
            <v>1772</v>
          </cell>
          <cell r="Q1813">
            <v>734344</v>
          </cell>
          <cell r="R1813">
            <v>186</v>
          </cell>
          <cell r="S1813">
            <v>734530</v>
          </cell>
          <cell r="T1813">
            <v>4319</v>
          </cell>
          <cell r="U1813">
            <v>0</v>
          </cell>
          <cell r="V1813">
            <v>4319</v>
          </cell>
          <cell r="W1813">
            <v>0</v>
          </cell>
          <cell r="X1813">
            <v>4319</v>
          </cell>
          <cell r="Y1813">
            <v>2698</v>
          </cell>
          <cell r="Z1813">
            <v>392</v>
          </cell>
          <cell r="AA1813">
            <v>3090</v>
          </cell>
          <cell r="AB1813">
            <v>35214</v>
          </cell>
          <cell r="AC1813">
            <v>38304</v>
          </cell>
          <cell r="AD1813">
            <v>174421</v>
          </cell>
          <cell r="AE1813">
            <v>26067</v>
          </cell>
          <cell r="AF1813">
            <v>200488</v>
          </cell>
          <cell r="AG1813">
            <v>152</v>
          </cell>
          <cell r="AH1813">
            <v>200640</v>
          </cell>
          <cell r="AI1813">
            <v>15090</v>
          </cell>
          <cell r="AJ1813">
            <v>74</v>
          </cell>
          <cell r="AK1813">
            <v>15164</v>
          </cell>
          <cell r="AL1813">
            <v>0</v>
          </cell>
          <cell r="AM1813">
            <v>15164</v>
          </cell>
        </row>
        <row r="1814">
          <cell r="I1814" t="str">
            <v>ESH</v>
          </cell>
          <cell r="J1814">
            <v>0</v>
          </cell>
          <cell r="K1814">
            <v>0</v>
          </cell>
          <cell r="L1814">
            <v>0</v>
          </cell>
          <cell r="M1814">
            <v>50593</v>
          </cell>
          <cell r="N1814">
            <v>50593</v>
          </cell>
          <cell r="O1814">
            <v>0</v>
          </cell>
          <cell r="P1814">
            <v>0</v>
          </cell>
          <cell r="Q1814">
            <v>0</v>
          </cell>
          <cell r="R1814"/>
          <cell r="S1814">
            <v>0</v>
          </cell>
          <cell r="T1814"/>
          <cell r="U1814"/>
          <cell r="V1814"/>
          <cell r="W1814"/>
          <cell r="X1814"/>
          <cell r="Y1814">
            <v>0</v>
          </cell>
          <cell r="Z1814">
            <v>0</v>
          </cell>
          <cell r="AA1814">
            <v>0</v>
          </cell>
          <cell r="AB1814">
            <v>46479</v>
          </cell>
          <cell r="AC1814">
            <v>46479</v>
          </cell>
          <cell r="AD1814">
            <v>0</v>
          </cell>
          <cell r="AE1814">
            <v>0</v>
          </cell>
          <cell r="AF1814">
            <v>0</v>
          </cell>
          <cell r="AG1814"/>
          <cell r="AH1814">
            <v>0</v>
          </cell>
          <cell r="AI1814"/>
          <cell r="AJ1814"/>
          <cell r="AK1814"/>
          <cell r="AL1814"/>
          <cell r="AM1814"/>
        </row>
        <row r="1815">
          <cell r="I1815" t="str">
            <v>BRS</v>
          </cell>
          <cell r="J1815">
            <v>55617</v>
          </cell>
          <cell r="K1815"/>
          <cell r="L1815">
            <v>55617</v>
          </cell>
          <cell r="M1815">
            <v>10292</v>
          </cell>
          <cell r="N1815">
            <v>65909</v>
          </cell>
          <cell r="O1815">
            <v>6793391</v>
          </cell>
          <cell r="P1815">
            <v>1151585</v>
          </cell>
          <cell r="Q1815">
            <v>7944976</v>
          </cell>
          <cell r="R1815">
            <v>3903</v>
          </cell>
          <cell r="S1815">
            <v>7948879</v>
          </cell>
          <cell r="T1815">
            <v>1</v>
          </cell>
          <cell r="U1815">
            <v>0</v>
          </cell>
          <cell r="V1815">
            <v>1</v>
          </cell>
          <cell r="W1815"/>
          <cell r="X1815">
            <v>1</v>
          </cell>
          <cell r="Y1815">
            <v>20764</v>
          </cell>
          <cell r="Z1815"/>
          <cell r="AA1815">
            <v>20764</v>
          </cell>
          <cell r="AB1815">
            <v>11514</v>
          </cell>
          <cell r="AC1815">
            <v>32278</v>
          </cell>
          <cell r="AD1815">
            <v>1431393</v>
          </cell>
          <cell r="AE1815">
            <v>654207</v>
          </cell>
          <cell r="AF1815">
            <v>2085600</v>
          </cell>
          <cell r="AG1815">
            <v>2027</v>
          </cell>
          <cell r="AH1815">
            <v>2087627</v>
          </cell>
          <cell r="AI1815">
            <v>3</v>
          </cell>
          <cell r="AJ1815">
            <v>0</v>
          </cell>
          <cell r="AK1815">
            <v>3</v>
          </cell>
          <cell r="AL1815"/>
          <cell r="AM1815">
            <v>3</v>
          </cell>
        </row>
        <row r="1816">
          <cell r="I1816" t="str">
            <v>CBG</v>
          </cell>
          <cell r="J1816">
            <v>0</v>
          </cell>
          <cell r="K1816">
            <v>0</v>
          </cell>
          <cell r="L1816">
            <v>0</v>
          </cell>
          <cell r="M1816">
            <v>18033</v>
          </cell>
          <cell r="N1816">
            <v>18033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/>
          <cell r="U1816"/>
          <cell r="V1816"/>
          <cell r="W1816"/>
          <cell r="X1816"/>
          <cell r="Y1816">
            <v>0</v>
          </cell>
          <cell r="Z1816">
            <v>0</v>
          </cell>
          <cell r="AA1816">
            <v>0</v>
          </cell>
          <cell r="AB1816">
            <v>17371</v>
          </cell>
          <cell r="AC1816">
            <v>17371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/>
          <cell r="AJ1816"/>
          <cell r="AK1816"/>
          <cell r="AL1816"/>
          <cell r="AM1816"/>
        </row>
        <row r="1817">
          <cell r="I1817" t="str">
            <v>CAL</v>
          </cell>
          <cell r="J1817">
            <v>927</v>
          </cell>
          <cell r="K1817"/>
          <cell r="L1817">
            <v>927</v>
          </cell>
          <cell r="M1817">
            <v>413</v>
          </cell>
          <cell r="N1817">
            <v>1340</v>
          </cell>
          <cell r="O1817">
            <v>19</v>
          </cell>
          <cell r="P1817">
            <v>5793</v>
          </cell>
          <cell r="Q1817">
            <v>5812</v>
          </cell>
          <cell r="R1817">
            <v>300</v>
          </cell>
          <cell r="S1817">
            <v>6112</v>
          </cell>
          <cell r="T1817"/>
          <cell r="U1817"/>
          <cell r="V1817"/>
          <cell r="W1817"/>
          <cell r="X1817"/>
          <cell r="Y1817">
            <v>698</v>
          </cell>
          <cell r="Z1817"/>
          <cell r="AA1817">
            <v>698</v>
          </cell>
          <cell r="AB1817">
            <v>396</v>
          </cell>
          <cell r="AC1817">
            <v>1094</v>
          </cell>
          <cell r="AD1817">
            <v>0</v>
          </cell>
          <cell r="AE1817">
            <v>2881</v>
          </cell>
          <cell r="AF1817">
            <v>2881</v>
          </cell>
          <cell r="AG1817">
            <v>401</v>
          </cell>
          <cell r="AH1817">
            <v>3282</v>
          </cell>
          <cell r="AI1817"/>
          <cell r="AJ1817"/>
          <cell r="AK1817"/>
          <cell r="AL1817"/>
          <cell r="AM1817"/>
        </row>
        <row r="1818">
          <cell r="I1818" t="str">
            <v>CWL</v>
          </cell>
          <cell r="J1818">
            <v>6739</v>
          </cell>
          <cell r="K1818"/>
          <cell r="L1818">
            <v>6739</v>
          </cell>
          <cell r="M1818">
            <v>12054</v>
          </cell>
          <cell r="N1818">
            <v>18793</v>
          </cell>
          <cell r="O1818">
            <v>820595</v>
          </cell>
          <cell r="P1818">
            <v>36802</v>
          </cell>
          <cell r="Q1818">
            <v>857397</v>
          </cell>
          <cell r="R1818">
            <v>2408</v>
          </cell>
          <cell r="S1818">
            <v>859805</v>
          </cell>
          <cell r="T1818">
            <v>96</v>
          </cell>
          <cell r="U1818">
            <v>0</v>
          </cell>
          <cell r="V1818">
            <v>96</v>
          </cell>
          <cell r="W1818"/>
          <cell r="X1818">
            <v>96</v>
          </cell>
          <cell r="Y1818">
            <v>2058</v>
          </cell>
          <cell r="Z1818"/>
          <cell r="AA1818">
            <v>2058</v>
          </cell>
          <cell r="AB1818">
            <v>9178</v>
          </cell>
          <cell r="AC1818">
            <v>11236</v>
          </cell>
          <cell r="AD1818">
            <v>108022</v>
          </cell>
          <cell r="AE1818">
            <v>14707</v>
          </cell>
          <cell r="AF1818">
            <v>122729</v>
          </cell>
          <cell r="AG1818">
            <v>1096</v>
          </cell>
          <cell r="AH1818">
            <v>123825</v>
          </cell>
          <cell r="AI1818">
            <v>368</v>
          </cell>
          <cell r="AJ1818">
            <v>0</v>
          </cell>
          <cell r="AK1818">
            <v>368</v>
          </cell>
          <cell r="AL1818"/>
          <cell r="AM1818">
            <v>368</v>
          </cell>
        </row>
        <row r="1819">
          <cell r="I1819" t="str">
            <v>CAX</v>
          </cell>
          <cell r="J1819"/>
          <cell r="K1819"/>
          <cell r="L1819">
            <v>0</v>
          </cell>
          <cell r="M1819">
            <v>0</v>
          </cell>
          <cell r="N1819">
            <v>0</v>
          </cell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>
            <v>0</v>
          </cell>
          <cell r="AB1819">
            <v>0</v>
          </cell>
          <cell r="AC1819">
            <v>0</v>
          </cell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</row>
        <row r="1820">
          <cell r="I1820" t="str">
            <v>CVT</v>
          </cell>
          <cell r="J1820">
            <v>2</v>
          </cell>
          <cell r="K1820">
            <v>0</v>
          </cell>
          <cell r="L1820">
            <v>2</v>
          </cell>
          <cell r="M1820">
            <v>30758</v>
          </cell>
          <cell r="N1820">
            <v>30760</v>
          </cell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>
            <v>2</v>
          </cell>
          <cell r="Z1820">
            <v>0</v>
          </cell>
          <cell r="AA1820">
            <v>2</v>
          </cell>
          <cell r="AB1820">
            <v>25376</v>
          </cell>
          <cell r="AC1820">
            <v>25378</v>
          </cell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</row>
        <row r="1821">
          <cell r="I1821" t="str">
            <v>LDY</v>
          </cell>
          <cell r="J1821">
            <v>3219</v>
          </cell>
          <cell r="K1821"/>
          <cell r="L1821">
            <v>3219</v>
          </cell>
          <cell r="M1821">
            <v>3903</v>
          </cell>
          <cell r="N1821">
            <v>7122</v>
          </cell>
          <cell r="O1821">
            <v>4575</v>
          </cell>
          <cell r="P1821">
            <v>158804</v>
          </cell>
          <cell r="Q1821">
            <v>163379</v>
          </cell>
          <cell r="R1821">
            <v>0</v>
          </cell>
          <cell r="S1821">
            <v>163379</v>
          </cell>
          <cell r="T1821"/>
          <cell r="U1821"/>
          <cell r="V1821"/>
          <cell r="W1821"/>
          <cell r="X1821"/>
          <cell r="Y1821">
            <v>2051</v>
          </cell>
          <cell r="Z1821"/>
          <cell r="AA1821">
            <v>2051</v>
          </cell>
          <cell r="AB1821">
            <v>2501</v>
          </cell>
          <cell r="AC1821">
            <v>4552</v>
          </cell>
          <cell r="AD1821">
            <v>0</v>
          </cell>
          <cell r="AE1821">
            <v>73024</v>
          </cell>
          <cell r="AF1821">
            <v>73024</v>
          </cell>
          <cell r="AG1821">
            <v>0</v>
          </cell>
          <cell r="AH1821">
            <v>73024</v>
          </cell>
          <cell r="AI1821"/>
          <cell r="AJ1821"/>
          <cell r="AK1821"/>
          <cell r="AL1821"/>
          <cell r="AM1821"/>
        </row>
        <row r="1822">
          <cell r="I1822" t="str">
            <v>DSA</v>
          </cell>
          <cell r="J1822">
            <v>5730</v>
          </cell>
          <cell r="K1822">
            <v>123</v>
          </cell>
          <cell r="L1822">
            <v>5853</v>
          </cell>
          <cell r="M1822">
            <v>9994</v>
          </cell>
          <cell r="N1822">
            <v>15847</v>
          </cell>
          <cell r="O1822">
            <v>957924</v>
          </cell>
          <cell r="P1822">
            <v>422</v>
          </cell>
          <cell r="Q1822">
            <v>958346</v>
          </cell>
          <cell r="R1822">
            <v>642</v>
          </cell>
          <cell r="S1822">
            <v>958988</v>
          </cell>
          <cell r="T1822">
            <v>12179</v>
          </cell>
          <cell r="U1822">
            <v>0</v>
          </cell>
          <cell r="V1822">
            <v>12179</v>
          </cell>
          <cell r="W1822"/>
          <cell r="X1822">
            <v>12179</v>
          </cell>
          <cell r="Y1822">
            <v>2603</v>
          </cell>
          <cell r="Z1822">
            <v>280</v>
          </cell>
          <cell r="AA1822">
            <v>2883</v>
          </cell>
          <cell r="AB1822">
            <v>11194</v>
          </cell>
          <cell r="AC1822">
            <v>14077</v>
          </cell>
          <cell r="AD1822">
            <v>307681</v>
          </cell>
          <cell r="AE1822">
            <v>1645</v>
          </cell>
          <cell r="AF1822">
            <v>309326</v>
          </cell>
          <cell r="AG1822">
            <v>186</v>
          </cell>
          <cell r="AH1822">
            <v>309512</v>
          </cell>
          <cell r="AI1822">
            <v>23813</v>
          </cell>
          <cell r="AJ1822">
            <v>0</v>
          </cell>
          <cell r="AK1822">
            <v>23813</v>
          </cell>
          <cell r="AL1822"/>
          <cell r="AM1822">
            <v>23813</v>
          </cell>
        </row>
        <row r="1823">
          <cell r="I1823" t="str">
            <v>DND</v>
          </cell>
          <cell r="J1823">
            <v>1421</v>
          </cell>
          <cell r="K1823"/>
          <cell r="L1823">
            <v>1421</v>
          </cell>
          <cell r="M1823">
            <v>12101</v>
          </cell>
          <cell r="N1823">
            <v>13522</v>
          </cell>
          <cell r="O1823">
            <v>353</v>
          </cell>
          <cell r="P1823">
            <v>36529</v>
          </cell>
          <cell r="Q1823">
            <v>36882</v>
          </cell>
          <cell r="R1823">
            <v>1569</v>
          </cell>
          <cell r="S1823">
            <v>38451</v>
          </cell>
          <cell r="T1823"/>
          <cell r="U1823"/>
          <cell r="V1823"/>
          <cell r="W1823"/>
          <cell r="X1823"/>
          <cell r="Y1823">
            <v>973</v>
          </cell>
          <cell r="Z1823"/>
          <cell r="AA1823">
            <v>973</v>
          </cell>
          <cell r="AB1823">
            <v>22983</v>
          </cell>
          <cell r="AC1823">
            <v>23956</v>
          </cell>
          <cell r="AD1823">
            <v>94</v>
          </cell>
          <cell r="AE1823">
            <v>19564</v>
          </cell>
          <cell r="AF1823">
            <v>19658</v>
          </cell>
          <cell r="AG1823">
            <v>0</v>
          </cell>
          <cell r="AH1823">
            <v>19658</v>
          </cell>
          <cell r="AI1823"/>
          <cell r="AJ1823"/>
          <cell r="AK1823"/>
          <cell r="AL1823"/>
          <cell r="AM1823"/>
        </row>
        <row r="1824">
          <cell r="I1824" t="str">
            <v>EMA</v>
          </cell>
          <cell r="J1824">
            <v>21154</v>
          </cell>
          <cell r="K1824">
            <v>29486</v>
          </cell>
          <cell r="L1824">
            <v>50640</v>
          </cell>
          <cell r="M1824">
            <v>14774</v>
          </cell>
          <cell r="N1824">
            <v>65414</v>
          </cell>
          <cell r="O1824">
            <v>3117247</v>
          </cell>
          <cell r="P1824">
            <v>71355</v>
          </cell>
          <cell r="Q1824">
            <v>3188602</v>
          </cell>
          <cell r="R1824">
            <v>3567</v>
          </cell>
          <cell r="S1824">
            <v>3192169</v>
          </cell>
          <cell r="T1824">
            <v>353238</v>
          </cell>
          <cell r="U1824">
            <v>37574</v>
          </cell>
          <cell r="V1824">
            <v>390812</v>
          </cell>
          <cell r="W1824">
            <v>22537</v>
          </cell>
          <cell r="X1824">
            <v>413349</v>
          </cell>
          <cell r="Y1824">
            <v>8750</v>
          </cell>
          <cell r="Z1824">
            <v>30092</v>
          </cell>
          <cell r="AA1824">
            <v>38842</v>
          </cell>
          <cell r="AB1824">
            <v>15934</v>
          </cell>
          <cell r="AC1824">
            <v>54776</v>
          </cell>
          <cell r="AD1824">
            <v>784009</v>
          </cell>
          <cell r="AE1824">
            <v>45441</v>
          </cell>
          <cell r="AF1824">
            <v>829450</v>
          </cell>
          <cell r="AG1824">
            <v>11331</v>
          </cell>
          <cell r="AH1824">
            <v>840781</v>
          </cell>
          <cell r="AI1824">
            <v>390377</v>
          </cell>
          <cell r="AJ1824">
            <v>39525</v>
          </cell>
          <cell r="AK1824">
            <v>429901</v>
          </cell>
          <cell r="AL1824">
            <v>24195</v>
          </cell>
          <cell r="AM1824">
            <v>454096</v>
          </cell>
        </row>
        <row r="1825">
          <cell r="I1825" t="str">
            <v>EDI</v>
          </cell>
          <cell r="J1825">
            <v>86765</v>
          </cell>
          <cell r="K1825">
            <v>4905</v>
          </cell>
          <cell r="L1825">
            <v>91670</v>
          </cell>
          <cell r="M1825">
            <v>6398</v>
          </cell>
          <cell r="N1825">
            <v>98068</v>
          </cell>
          <cell r="O1825">
            <v>8184138</v>
          </cell>
          <cell r="P1825">
            <v>3077735</v>
          </cell>
          <cell r="Q1825">
            <v>11261873</v>
          </cell>
          <cell r="R1825">
            <v>1752</v>
          </cell>
          <cell r="S1825">
            <v>11263625</v>
          </cell>
          <cell r="T1825">
            <v>6624</v>
          </cell>
          <cell r="U1825">
            <v>12327</v>
          </cell>
          <cell r="V1825">
            <v>18951</v>
          </cell>
          <cell r="W1825">
            <v>14680</v>
          </cell>
          <cell r="X1825">
            <v>33631</v>
          </cell>
          <cell r="Y1825">
            <v>33834</v>
          </cell>
          <cell r="Z1825">
            <v>5298</v>
          </cell>
          <cell r="AA1825">
            <v>39132</v>
          </cell>
          <cell r="AB1825">
            <v>4548</v>
          </cell>
          <cell r="AC1825">
            <v>43680</v>
          </cell>
          <cell r="AD1825">
            <v>1515336</v>
          </cell>
          <cell r="AE1825">
            <v>1515804</v>
          </cell>
          <cell r="AF1825">
            <v>3031140</v>
          </cell>
          <cell r="AG1825">
            <v>1346</v>
          </cell>
          <cell r="AH1825">
            <v>3032486</v>
          </cell>
          <cell r="AI1825">
            <v>4991</v>
          </cell>
          <cell r="AJ1825">
            <v>13825</v>
          </cell>
          <cell r="AK1825">
            <v>18816</v>
          </cell>
          <cell r="AL1825">
            <v>21179</v>
          </cell>
          <cell r="AM1825">
            <v>39994</v>
          </cell>
        </row>
        <row r="1826">
          <cell r="I1826" t="str">
            <v>EXT</v>
          </cell>
          <cell r="J1826">
            <v>5933</v>
          </cell>
          <cell r="K1826">
            <v>460</v>
          </cell>
          <cell r="L1826">
            <v>6393</v>
          </cell>
          <cell r="M1826">
            <v>24481</v>
          </cell>
          <cell r="N1826">
            <v>30874</v>
          </cell>
          <cell r="O1826">
            <v>246158</v>
          </cell>
          <cell r="P1826">
            <v>136040</v>
          </cell>
          <cell r="Q1826">
            <v>382198</v>
          </cell>
          <cell r="R1826">
            <v>25</v>
          </cell>
          <cell r="S1826">
            <v>382223</v>
          </cell>
          <cell r="T1826">
            <v>0</v>
          </cell>
          <cell r="U1826">
            <v>0</v>
          </cell>
          <cell r="V1826">
            <v>0</v>
          </cell>
          <cell r="W1826">
            <v>3120</v>
          </cell>
          <cell r="X1826">
            <v>3120</v>
          </cell>
          <cell r="Y1826">
            <v>2972</v>
          </cell>
          <cell r="Z1826">
            <v>493</v>
          </cell>
          <cell r="AA1826">
            <v>3465</v>
          </cell>
          <cell r="AB1826">
            <v>21736</v>
          </cell>
          <cell r="AC1826">
            <v>25201</v>
          </cell>
          <cell r="AD1826">
            <v>38622</v>
          </cell>
          <cell r="AE1826">
            <v>88215</v>
          </cell>
          <cell r="AF1826">
            <v>126837</v>
          </cell>
          <cell r="AG1826">
            <v>17</v>
          </cell>
          <cell r="AH1826">
            <v>126854</v>
          </cell>
          <cell r="AI1826">
            <v>0</v>
          </cell>
          <cell r="AJ1826">
            <v>0</v>
          </cell>
          <cell r="AK1826">
            <v>0</v>
          </cell>
          <cell r="AL1826">
            <v>3401</v>
          </cell>
          <cell r="AM1826">
            <v>3401</v>
          </cell>
        </row>
        <row r="1827">
          <cell r="I1827" t="str">
            <v>GLA</v>
          </cell>
          <cell r="J1827">
            <v>57262</v>
          </cell>
          <cell r="K1827">
            <v>95</v>
          </cell>
          <cell r="L1827">
            <v>57357</v>
          </cell>
          <cell r="M1827">
            <v>13433</v>
          </cell>
          <cell r="N1827">
            <v>70790</v>
          </cell>
          <cell r="O1827">
            <v>3555330</v>
          </cell>
          <cell r="P1827">
            <v>2911920</v>
          </cell>
          <cell r="Q1827">
            <v>6467250</v>
          </cell>
          <cell r="R1827">
            <v>3112</v>
          </cell>
          <cell r="S1827">
            <v>6470362</v>
          </cell>
          <cell r="T1827">
            <v>6310</v>
          </cell>
          <cell r="U1827">
            <v>21</v>
          </cell>
          <cell r="V1827">
            <v>6331</v>
          </cell>
          <cell r="W1827">
            <v>28</v>
          </cell>
          <cell r="X1827">
            <v>6359</v>
          </cell>
          <cell r="Y1827">
            <v>26579</v>
          </cell>
          <cell r="Z1827">
            <v>470</v>
          </cell>
          <cell r="AA1827">
            <v>27049</v>
          </cell>
          <cell r="AB1827">
            <v>12667</v>
          </cell>
          <cell r="AC1827">
            <v>39716</v>
          </cell>
          <cell r="AD1827">
            <v>660724</v>
          </cell>
          <cell r="AE1827">
            <v>1412397</v>
          </cell>
          <cell r="AF1827">
            <v>2073121</v>
          </cell>
          <cell r="AG1827">
            <v>1586</v>
          </cell>
          <cell r="AH1827">
            <v>2074707</v>
          </cell>
          <cell r="AI1827">
            <v>5163</v>
          </cell>
          <cell r="AJ1827">
            <v>275</v>
          </cell>
          <cell r="AK1827">
            <v>5438</v>
          </cell>
          <cell r="AL1827">
            <v>151</v>
          </cell>
          <cell r="AM1827">
            <v>5589</v>
          </cell>
        </row>
        <row r="1828">
          <cell r="I1828" t="str">
            <v>GLO</v>
          </cell>
          <cell r="J1828">
            <v>0</v>
          </cell>
          <cell r="K1828">
            <v>0</v>
          </cell>
          <cell r="L1828">
            <v>0</v>
          </cell>
          <cell r="M1828">
            <v>60020</v>
          </cell>
          <cell r="N1828">
            <v>60020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/>
          <cell r="U1828"/>
          <cell r="V1828"/>
          <cell r="W1828"/>
          <cell r="X1828"/>
          <cell r="Y1828">
            <v>0</v>
          </cell>
          <cell r="Z1828">
            <v>0</v>
          </cell>
          <cell r="AA1828">
            <v>0</v>
          </cell>
          <cell r="AB1828">
            <v>65009</v>
          </cell>
          <cell r="AC1828">
            <v>65009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/>
          <cell r="AJ1828"/>
          <cell r="AK1828"/>
          <cell r="AL1828"/>
          <cell r="AM1828"/>
        </row>
        <row r="1829">
          <cell r="I1829" t="str">
            <v>GCI</v>
          </cell>
          <cell r="J1829">
            <v>15136</v>
          </cell>
          <cell r="K1829">
            <v>1546</v>
          </cell>
          <cell r="L1829">
            <v>16682</v>
          </cell>
          <cell r="M1829">
            <v>10071</v>
          </cell>
          <cell r="N1829">
            <v>26753</v>
          </cell>
          <cell r="O1829">
            <v>19295</v>
          </cell>
          <cell r="P1829">
            <v>661019</v>
          </cell>
          <cell r="Q1829">
            <v>680314</v>
          </cell>
          <cell r="R1829">
            <v>214</v>
          </cell>
          <cell r="S1829">
            <v>680528</v>
          </cell>
          <cell r="T1829">
            <v>0</v>
          </cell>
          <cell r="U1829">
            <v>731</v>
          </cell>
          <cell r="V1829">
            <v>731</v>
          </cell>
          <cell r="W1829">
            <v>2326</v>
          </cell>
          <cell r="X1829">
            <v>3057</v>
          </cell>
          <cell r="Y1829">
            <v>7629</v>
          </cell>
          <cell r="Z1829">
            <v>1447</v>
          </cell>
          <cell r="AA1829">
            <v>9076</v>
          </cell>
          <cell r="AB1829">
            <v>9177</v>
          </cell>
          <cell r="AC1829">
            <v>18253</v>
          </cell>
          <cell r="AD1829">
            <v>1875</v>
          </cell>
          <cell r="AE1829">
            <v>248587</v>
          </cell>
          <cell r="AF1829">
            <v>250462</v>
          </cell>
          <cell r="AG1829">
            <v>64</v>
          </cell>
          <cell r="AH1829">
            <v>250526</v>
          </cell>
          <cell r="AI1829">
            <v>0</v>
          </cell>
          <cell r="AJ1829">
            <v>811</v>
          </cell>
          <cell r="AK1829">
            <v>812</v>
          </cell>
          <cell r="AL1829">
            <v>2927</v>
          </cell>
          <cell r="AM1829">
            <v>3738</v>
          </cell>
        </row>
        <row r="1830">
          <cell r="I1830" t="str">
            <v>CEG</v>
          </cell>
          <cell r="J1830"/>
          <cell r="K1830"/>
          <cell r="L1830"/>
          <cell r="M1830">
            <v>36065</v>
          </cell>
          <cell r="N1830">
            <v>36065</v>
          </cell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>
            <v>20816</v>
          </cell>
          <cell r="AC1830">
            <v>20816</v>
          </cell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</row>
        <row r="1831">
          <cell r="I1831" t="str">
            <v>HUY</v>
          </cell>
          <cell r="J1831">
            <v>3813</v>
          </cell>
          <cell r="K1831"/>
          <cell r="L1831">
            <v>3813</v>
          </cell>
          <cell r="M1831">
            <v>9290</v>
          </cell>
          <cell r="N1831">
            <v>13103</v>
          </cell>
          <cell r="O1831">
            <v>76274</v>
          </cell>
          <cell r="P1831">
            <v>16006</v>
          </cell>
          <cell r="Q1831">
            <v>92280</v>
          </cell>
          <cell r="R1831">
            <v>185</v>
          </cell>
          <cell r="S1831">
            <v>92465</v>
          </cell>
          <cell r="T1831">
            <v>74</v>
          </cell>
          <cell r="U1831">
            <v>0</v>
          </cell>
          <cell r="V1831">
            <v>74</v>
          </cell>
          <cell r="W1831"/>
          <cell r="X1831">
            <v>74</v>
          </cell>
          <cell r="Y1831">
            <v>3177</v>
          </cell>
          <cell r="Z1831"/>
          <cell r="AA1831">
            <v>3177</v>
          </cell>
          <cell r="AB1831">
            <v>8796</v>
          </cell>
          <cell r="AC1831">
            <v>11973</v>
          </cell>
          <cell r="AD1831">
            <v>22676</v>
          </cell>
          <cell r="AE1831">
            <v>8827</v>
          </cell>
          <cell r="AF1831">
            <v>31503</v>
          </cell>
          <cell r="AG1831">
            <v>31</v>
          </cell>
          <cell r="AH1831">
            <v>31534</v>
          </cell>
          <cell r="AI1831">
            <v>83</v>
          </cell>
          <cell r="AJ1831">
            <v>0</v>
          </cell>
          <cell r="AK1831">
            <v>84</v>
          </cell>
          <cell r="AL1831"/>
          <cell r="AM1831">
            <v>84</v>
          </cell>
        </row>
        <row r="1832">
          <cell r="I1832" t="str">
            <v>INV</v>
          </cell>
          <cell r="J1832">
            <v>9076</v>
          </cell>
          <cell r="K1832">
            <v>1164</v>
          </cell>
          <cell r="L1832">
            <v>10240</v>
          </cell>
          <cell r="M1832">
            <v>13580</v>
          </cell>
          <cell r="N1832">
            <v>23820</v>
          </cell>
          <cell r="O1832">
            <v>57974</v>
          </cell>
          <cell r="P1832">
            <v>642008</v>
          </cell>
          <cell r="Q1832">
            <v>699982</v>
          </cell>
          <cell r="R1832">
            <v>30</v>
          </cell>
          <cell r="S1832">
            <v>700012</v>
          </cell>
          <cell r="T1832"/>
          <cell r="U1832"/>
          <cell r="V1832"/>
          <cell r="W1832">
            <v>2617</v>
          </cell>
          <cell r="X1832">
            <v>2617</v>
          </cell>
          <cell r="Y1832">
            <v>5398</v>
          </cell>
          <cell r="Z1832">
            <v>407</v>
          </cell>
          <cell r="AA1832">
            <v>5805</v>
          </cell>
          <cell r="AB1832">
            <v>19462</v>
          </cell>
          <cell r="AC1832">
            <v>25267</v>
          </cell>
          <cell r="AD1832">
            <v>10757</v>
          </cell>
          <cell r="AE1832">
            <v>346384</v>
          </cell>
          <cell r="AF1832">
            <v>357141</v>
          </cell>
          <cell r="AG1832">
            <v>443</v>
          </cell>
          <cell r="AH1832">
            <v>357584</v>
          </cell>
          <cell r="AI1832"/>
          <cell r="AJ1832"/>
          <cell r="AK1832"/>
          <cell r="AL1832">
            <v>1151</v>
          </cell>
          <cell r="AM1832">
            <v>1151</v>
          </cell>
        </row>
        <row r="1833">
          <cell r="I1833" t="str">
            <v>ILY</v>
          </cell>
          <cell r="J1833">
            <v>1287</v>
          </cell>
          <cell r="K1833"/>
          <cell r="L1833">
            <v>1287</v>
          </cell>
          <cell r="M1833">
            <v>1163</v>
          </cell>
          <cell r="N1833">
            <v>2450</v>
          </cell>
          <cell r="O1833"/>
          <cell r="P1833">
            <v>26148</v>
          </cell>
          <cell r="Q1833">
            <v>26148</v>
          </cell>
          <cell r="R1833">
            <v>120</v>
          </cell>
          <cell r="S1833">
            <v>26268</v>
          </cell>
          <cell r="T1833">
            <v>0</v>
          </cell>
          <cell r="U1833">
            <v>222</v>
          </cell>
          <cell r="V1833">
            <v>222</v>
          </cell>
          <cell r="W1833">
            <v>84</v>
          </cell>
          <cell r="X1833">
            <v>307</v>
          </cell>
          <cell r="Y1833">
            <v>1056</v>
          </cell>
          <cell r="Z1833"/>
          <cell r="AA1833">
            <v>1056</v>
          </cell>
          <cell r="AB1833">
            <v>1308</v>
          </cell>
          <cell r="AC1833">
            <v>2364</v>
          </cell>
          <cell r="AD1833"/>
          <cell r="AE1833">
            <v>12761</v>
          </cell>
          <cell r="AF1833">
            <v>12761</v>
          </cell>
          <cell r="AG1833">
            <v>220</v>
          </cell>
          <cell r="AH1833">
            <v>12981</v>
          </cell>
          <cell r="AI1833">
            <v>0</v>
          </cell>
          <cell r="AJ1833">
            <v>103</v>
          </cell>
          <cell r="AK1833">
            <v>103</v>
          </cell>
          <cell r="AL1833">
            <v>99</v>
          </cell>
          <cell r="AM1833">
            <v>202</v>
          </cell>
        </row>
        <row r="1834">
          <cell r="I1834" t="str">
            <v>IOM</v>
          </cell>
          <cell r="J1834">
            <v>10513</v>
          </cell>
          <cell r="K1834"/>
          <cell r="L1834">
            <v>10513</v>
          </cell>
          <cell r="M1834">
            <v>4687</v>
          </cell>
          <cell r="N1834">
            <v>15200</v>
          </cell>
          <cell r="O1834">
            <v>19127</v>
          </cell>
          <cell r="P1834">
            <v>536621</v>
          </cell>
          <cell r="Q1834">
            <v>555748</v>
          </cell>
          <cell r="R1834">
            <v>0</v>
          </cell>
          <cell r="S1834">
            <v>555748</v>
          </cell>
          <cell r="T1834"/>
          <cell r="U1834">
            <v>46</v>
          </cell>
          <cell r="V1834">
            <v>46</v>
          </cell>
          <cell r="W1834">
            <v>1569</v>
          </cell>
          <cell r="X1834">
            <v>1615</v>
          </cell>
          <cell r="Y1834">
            <v>9100</v>
          </cell>
          <cell r="Z1834"/>
          <cell r="AA1834">
            <v>9100</v>
          </cell>
          <cell r="AB1834">
            <v>502</v>
          </cell>
          <cell r="AC1834">
            <v>9602</v>
          </cell>
          <cell r="AD1834">
            <v>0</v>
          </cell>
          <cell r="AE1834">
            <v>187383</v>
          </cell>
          <cell r="AF1834">
            <v>187383</v>
          </cell>
          <cell r="AG1834">
            <v>0</v>
          </cell>
          <cell r="AH1834">
            <v>187383</v>
          </cell>
          <cell r="AI1834"/>
          <cell r="AJ1834">
            <v>60</v>
          </cell>
          <cell r="AK1834">
            <v>60</v>
          </cell>
          <cell r="AL1834">
            <v>1928</v>
          </cell>
          <cell r="AM1834">
            <v>1988</v>
          </cell>
        </row>
        <row r="1835">
          <cell r="I1835" t="str">
            <v>ISC</v>
          </cell>
          <cell r="J1835">
            <v>7807</v>
          </cell>
          <cell r="K1835">
            <v>920</v>
          </cell>
          <cell r="L1835">
            <v>8727</v>
          </cell>
          <cell r="M1835">
            <v>1654</v>
          </cell>
          <cell r="N1835">
            <v>10381</v>
          </cell>
          <cell r="O1835"/>
          <cell r="P1835">
            <v>86846</v>
          </cell>
          <cell r="Q1835">
            <v>86846</v>
          </cell>
          <cell r="R1835"/>
          <cell r="S1835">
            <v>86846</v>
          </cell>
          <cell r="T1835">
            <v>0</v>
          </cell>
          <cell r="U1835">
            <v>97</v>
          </cell>
          <cell r="V1835">
            <v>97</v>
          </cell>
          <cell r="W1835">
            <v>242</v>
          </cell>
          <cell r="X1835">
            <v>340</v>
          </cell>
          <cell r="Y1835">
            <v>6662</v>
          </cell>
          <cell r="Z1835">
            <v>950</v>
          </cell>
          <cell r="AA1835">
            <v>7612</v>
          </cell>
          <cell r="AB1835">
            <v>1323</v>
          </cell>
          <cell r="AC1835">
            <v>8935</v>
          </cell>
          <cell r="AD1835"/>
          <cell r="AE1835">
            <v>72291</v>
          </cell>
          <cell r="AF1835">
            <v>72291</v>
          </cell>
          <cell r="AG1835"/>
          <cell r="AH1835">
            <v>72291</v>
          </cell>
          <cell r="AI1835">
            <v>0</v>
          </cell>
          <cell r="AJ1835">
            <v>95</v>
          </cell>
          <cell r="AK1835">
            <v>95</v>
          </cell>
          <cell r="AL1835">
            <v>251</v>
          </cell>
          <cell r="AM1835">
            <v>346</v>
          </cell>
        </row>
        <row r="1836">
          <cell r="I1836" t="str">
            <v>JER</v>
          </cell>
          <cell r="J1836">
            <v>15910</v>
          </cell>
          <cell r="K1836">
            <v>964</v>
          </cell>
          <cell r="L1836">
            <v>16874</v>
          </cell>
          <cell r="M1836">
            <v>15311</v>
          </cell>
          <cell r="N1836">
            <v>32185</v>
          </cell>
          <cell r="O1836">
            <v>45520</v>
          </cell>
          <cell r="P1836">
            <v>1290454</v>
          </cell>
          <cell r="Q1836">
            <v>1335974</v>
          </cell>
          <cell r="R1836">
            <v>251</v>
          </cell>
          <cell r="S1836">
            <v>1336225</v>
          </cell>
          <cell r="T1836">
            <v>0</v>
          </cell>
          <cell r="U1836">
            <v>1001</v>
          </cell>
          <cell r="V1836">
            <v>1001</v>
          </cell>
          <cell r="W1836">
            <v>1421</v>
          </cell>
          <cell r="X1836">
            <v>2422</v>
          </cell>
          <cell r="Y1836">
            <v>8994</v>
          </cell>
          <cell r="Z1836">
            <v>1130</v>
          </cell>
          <cell r="AA1836">
            <v>10124</v>
          </cell>
          <cell r="AB1836">
            <v>12737</v>
          </cell>
          <cell r="AC1836">
            <v>22861</v>
          </cell>
          <cell r="AD1836">
            <v>13222</v>
          </cell>
          <cell r="AE1836">
            <v>664845</v>
          </cell>
          <cell r="AF1836">
            <v>678067</v>
          </cell>
          <cell r="AG1836">
            <v>84</v>
          </cell>
          <cell r="AH1836">
            <v>678151</v>
          </cell>
          <cell r="AI1836">
            <v>0</v>
          </cell>
          <cell r="AJ1836">
            <v>955</v>
          </cell>
          <cell r="AK1836">
            <v>955</v>
          </cell>
          <cell r="AL1836">
            <v>1896</v>
          </cell>
          <cell r="AM1836">
            <v>2851</v>
          </cell>
        </row>
        <row r="1837">
          <cell r="I1837" t="str">
            <v>KOI</v>
          </cell>
          <cell r="J1837">
            <v>9574</v>
          </cell>
          <cell r="K1837">
            <v>23</v>
          </cell>
          <cell r="L1837">
            <v>9597</v>
          </cell>
          <cell r="M1837">
            <v>2161</v>
          </cell>
          <cell r="N1837">
            <v>11758</v>
          </cell>
          <cell r="O1837">
            <v>30</v>
          </cell>
          <cell r="P1837">
            <v>123025</v>
          </cell>
          <cell r="Q1837">
            <v>123055</v>
          </cell>
          <cell r="R1837">
            <v>10355</v>
          </cell>
          <cell r="S1837">
            <v>133410</v>
          </cell>
          <cell r="T1837">
            <v>0</v>
          </cell>
          <cell r="U1837">
            <v>23</v>
          </cell>
          <cell r="V1837">
            <v>23</v>
          </cell>
          <cell r="W1837">
            <v>524</v>
          </cell>
          <cell r="X1837">
            <v>547</v>
          </cell>
          <cell r="Y1837">
            <v>8003</v>
          </cell>
          <cell r="Z1837"/>
          <cell r="AA1837">
            <v>8003</v>
          </cell>
          <cell r="AB1837">
            <v>3111</v>
          </cell>
          <cell r="AC1837">
            <v>11114</v>
          </cell>
          <cell r="AD1837">
            <v>76</v>
          </cell>
          <cell r="AE1837">
            <v>75701</v>
          </cell>
          <cell r="AF1837">
            <v>75777</v>
          </cell>
          <cell r="AG1837">
            <v>9888</v>
          </cell>
          <cell r="AH1837">
            <v>85665</v>
          </cell>
          <cell r="AI1837">
            <v>0</v>
          </cell>
          <cell r="AJ1837">
            <v>24</v>
          </cell>
          <cell r="AK1837">
            <v>24</v>
          </cell>
          <cell r="AL1837">
            <v>212</v>
          </cell>
          <cell r="AM1837">
            <v>235</v>
          </cell>
        </row>
        <row r="1838">
          <cell r="I1838" t="str">
            <v>LEQ</v>
          </cell>
          <cell r="J1838">
            <v>5015</v>
          </cell>
          <cell r="K1838">
            <v>912</v>
          </cell>
          <cell r="L1838">
            <v>5927</v>
          </cell>
          <cell r="M1838">
            <v>3242</v>
          </cell>
          <cell r="N1838">
            <v>9169</v>
          </cell>
          <cell r="O1838"/>
          <cell r="P1838">
            <v>63629</v>
          </cell>
          <cell r="Q1838">
            <v>63629</v>
          </cell>
          <cell r="R1838">
            <v>108</v>
          </cell>
          <cell r="S1838">
            <v>63737</v>
          </cell>
          <cell r="T1838">
            <v>0</v>
          </cell>
          <cell r="U1838">
            <v>98</v>
          </cell>
          <cell r="V1838">
            <v>98</v>
          </cell>
          <cell r="W1838">
            <v>242</v>
          </cell>
          <cell r="X1838">
            <v>340</v>
          </cell>
          <cell r="Y1838">
            <v>4304</v>
          </cell>
          <cell r="Z1838">
            <v>940</v>
          </cell>
          <cell r="AA1838">
            <v>5244</v>
          </cell>
          <cell r="AB1838">
            <v>2295</v>
          </cell>
          <cell r="AC1838">
            <v>7539</v>
          </cell>
          <cell r="AD1838"/>
          <cell r="AE1838">
            <v>53105</v>
          </cell>
          <cell r="AF1838">
            <v>53105</v>
          </cell>
          <cell r="AG1838">
            <v>106</v>
          </cell>
          <cell r="AH1838">
            <v>53211</v>
          </cell>
          <cell r="AI1838">
            <v>0</v>
          </cell>
          <cell r="AJ1838">
            <v>94</v>
          </cell>
          <cell r="AK1838">
            <v>94</v>
          </cell>
          <cell r="AL1838">
            <v>252</v>
          </cell>
          <cell r="AM1838">
            <v>346</v>
          </cell>
        </row>
        <row r="1839">
          <cell r="I1839" t="str">
            <v>LBA</v>
          </cell>
          <cell r="J1839">
            <v>27538</v>
          </cell>
          <cell r="K1839">
            <v>0</v>
          </cell>
          <cell r="L1839">
            <v>27538</v>
          </cell>
          <cell r="M1839">
            <v>7754</v>
          </cell>
          <cell r="N1839">
            <v>35292</v>
          </cell>
          <cell r="O1839">
            <v>3152447</v>
          </cell>
          <cell r="P1839">
            <v>151321</v>
          </cell>
          <cell r="Q1839">
            <v>3303768</v>
          </cell>
          <cell r="R1839">
            <v>2578</v>
          </cell>
          <cell r="S1839">
            <v>3306346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9352</v>
          </cell>
          <cell r="Z1839">
            <v>0</v>
          </cell>
          <cell r="AA1839">
            <v>9352</v>
          </cell>
          <cell r="AB1839">
            <v>5995</v>
          </cell>
          <cell r="AC1839">
            <v>15347</v>
          </cell>
          <cell r="AD1839">
            <v>660918</v>
          </cell>
          <cell r="AE1839">
            <v>79283</v>
          </cell>
          <cell r="AF1839">
            <v>740201</v>
          </cell>
          <cell r="AG1839">
            <v>3604</v>
          </cell>
          <cell r="AH1839">
            <v>743805</v>
          </cell>
          <cell r="AI1839">
            <v>1</v>
          </cell>
          <cell r="AJ1839">
            <v>0</v>
          </cell>
          <cell r="AK1839">
            <v>1</v>
          </cell>
          <cell r="AL1839">
            <v>0</v>
          </cell>
          <cell r="AM1839">
            <v>1</v>
          </cell>
        </row>
        <row r="1840">
          <cell r="I1840" t="str">
            <v>LWK</v>
          </cell>
          <cell r="J1840">
            <v>820</v>
          </cell>
          <cell r="K1840"/>
          <cell r="L1840">
            <v>820</v>
          </cell>
          <cell r="M1840">
            <v>495</v>
          </cell>
          <cell r="N1840">
            <v>1315</v>
          </cell>
          <cell r="O1840">
            <v>0</v>
          </cell>
          <cell r="P1840">
            <v>2886</v>
          </cell>
          <cell r="Q1840">
            <v>2886</v>
          </cell>
          <cell r="R1840">
            <v>0</v>
          </cell>
          <cell r="S1840">
            <v>2886</v>
          </cell>
          <cell r="T1840"/>
          <cell r="U1840"/>
          <cell r="V1840"/>
          <cell r="W1840"/>
          <cell r="X1840"/>
          <cell r="Y1840">
            <v>729</v>
          </cell>
          <cell r="Z1840"/>
          <cell r="AA1840">
            <v>729</v>
          </cell>
          <cell r="AB1840">
            <v>446</v>
          </cell>
          <cell r="AC1840">
            <v>1175</v>
          </cell>
          <cell r="AD1840">
            <v>0</v>
          </cell>
          <cell r="AE1840">
            <v>2300</v>
          </cell>
          <cell r="AF1840">
            <v>2300</v>
          </cell>
          <cell r="AG1840">
            <v>0</v>
          </cell>
          <cell r="AH1840">
            <v>2300</v>
          </cell>
          <cell r="AI1840"/>
          <cell r="AJ1840"/>
          <cell r="AK1840"/>
          <cell r="AL1840"/>
          <cell r="AM1840"/>
        </row>
        <row r="1841">
          <cell r="I1841" t="str">
            <v>LPL</v>
          </cell>
          <cell r="J1841">
            <v>26530</v>
          </cell>
          <cell r="K1841"/>
          <cell r="L1841">
            <v>26530</v>
          </cell>
          <cell r="M1841">
            <v>20996</v>
          </cell>
          <cell r="N1841">
            <v>47526</v>
          </cell>
          <cell r="O1841">
            <v>2752271</v>
          </cell>
          <cell r="P1841">
            <v>738384</v>
          </cell>
          <cell r="Q1841">
            <v>3490655</v>
          </cell>
          <cell r="R1841">
            <v>189</v>
          </cell>
          <cell r="S1841">
            <v>3490844</v>
          </cell>
          <cell r="T1841">
            <v>1670</v>
          </cell>
          <cell r="U1841">
            <v>7</v>
          </cell>
          <cell r="V1841">
            <v>1676</v>
          </cell>
          <cell r="W1841">
            <v>0</v>
          </cell>
          <cell r="X1841">
            <v>1676</v>
          </cell>
          <cell r="Y1841">
            <v>12965</v>
          </cell>
          <cell r="Z1841"/>
          <cell r="AA1841">
            <v>12965</v>
          </cell>
          <cell r="AB1841">
            <v>16362</v>
          </cell>
          <cell r="AC1841">
            <v>29327</v>
          </cell>
          <cell r="AD1841">
            <v>767743</v>
          </cell>
          <cell r="AE1841">
            <v>397765</v>
          </cell>
          <cell r="AF1841">
            <v>1165508</v>
          </cell>
          <cell r="AG1841">
            <v>0</v>
          </cell>
          <cell r="AH1841">
            <v>1165508</v>
          </cell>
          <cell r="AI1841">
            <v>0</v>
          </cell>
          <cell r="AJ1841">
            <v>603</v>
          </cell>
          <cell r="AK1841">
            <v>603</v>
          </cell>
          <cell r="AL1841">
            <v>0</v>
          </cell>
          <cell r="AM1841">
            <v>603</v>
          </cell>
        </row>
        <row r="1842">
          <cell r="I1842" t="str">
            <v>BQH</v>
          </cell>
          <cell r="J1842">
            <v>656</v>
          </cell>
          <cell r="K1842"/>
          <cell r="L1842">
            <v>656</v>
          </cell>
          <cell r="M1842">
            <v>45977</v>
          </cell>
          <cell r="N1842">
            <v>46633</v>
          </cell>
          <cell r="O1842">
            <v>3356</v>
          </cell>
          <cell r="P1842">
            <v>646</v>
          </cell>
          <cell r="Q1842">
            <v>4002</v>
          </cell>
          <cell r="R1842">
            <v>0</v>
          </cell>
          <cell r="S1842">
            <v>4002</v>
          </cell>
          <cell r="T1842"/>
          <cell r="U1842"/>
          <cell r="V1842"/>
          <cell r="W1842"/>
          <cell r="X1842"/>
          <cell r="Y1842">
            <v>433</v>
          </cell>
          <cell r="Z1842"/>
          <cell r="AA1842">
            <v>433</v>
          </cell>
          <cell r="AB1842">
            <v>37601</v>
          </cell>
          <cell r="AC1842">
            <v>38034</v>
          </cell>
          <cell r="AD1842">
            <v>2292</v>
          </cell>
          <cell r="AE1842">
            <v>320</v>
          </cell>
          <cell r="AF1842">
            <v>2612</v>
          </cell>
          <cell r="AG1842">
            <v>0</v>
          </cell>
          <cell r="AH1842">
            <v>2612</v>
          </cell>
          <cell r="AI1842"/>
          <cell r="AJ1842"/>
          <cell r="AK1842"/>
          <cell r="AL1842"/>
          <cell r="AM1842"/>
        </row>
        <row r="1843">
          <cell r="I1843" t="str">
            <v>LCY</v>
          </cell>
          <cell r="J1843">
            <v>42941</v>
          </cell>
          <cell r="K1843"/>
          <cell r="L1843">
            <v>42941</v>
          </cell>
          <cell r="M1843">
            <v>3533</v>
          </cell>
          <cell r="N1843">
            <v>46474</v>
          </cell>
          <cell r="O1843">
            <v>2339817</v>
          </cell>
          <cell r="P1843">
            <v>650202</v>
          </cell>
          <cell r="Q1843">
            <v>2990019</v>
          </cell>
          <cell r="R1843"/>
          <cell r="S1843">
            <v>2990019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12938</v>
          </cell>
          <cell r="Z1843"/>
          <cell r="AA1843">
            <v>12938</v>
          </cell>
          <cell r="AB1843">
            <v>1589</v>
          </cell>
          <cell r="AC1843">
            <v>14527</v>
          </cell>
          <cell r="AD1843">
            <v>477271</v>
          </cell>
          <cell r="AE1843">
            <v>236448</v>
          </cell>
          <cell r="AF1843">
            <v>713719</v>
          </cell>
          <cell r="AG1843"/>
          <cell r="AH1843">
            <v>713719</v>
          </cell>
          <cell r="AI1843">
            <v>0</v>
          </cell>
          <cell r="AJ1843">
            <v>0</v>
          </cell>
          <cell r="AK1843">
            <v>0</v>
          </cell>
          <cell r="AL1843">
            <v>0</v>
          </cell>
          <cell r="AM1843">
            <v>0</v>
          </cell>
        </row>
        <row r="1844">
          <cell r="I1844" t="str">
            <v>LGW</v>
          </cell>
          <cell r="J1844">
            <v>216917</v>
          </cell>
          <cell r="K1844"/>
          <cell r="L1844">
            <v>216917</v>
          </cell>
          <cell r="M1844">
            <v>705</v>
          </cell>
          <cell r="N1844">
            <v>217622</v>
          </cell>
          <cell r="O1844">
            <v>30145083</v>
          </cell>
          <cell r="P1844">
            <v>2703005</v>
          </cell>
          <cell r="Q1844">
            <v>32848088</v>
          </cell>
          <cell r="R1844">
            <v>0</v>
          </cell>
          <cell r="S1844">
            <v>32848088</v>
          </cell>
          <cell r="T1844">
            <v>36687</v>
          </cell>
          <cell r="U1844">
            <v>20</v>
          </cell>
          <cell r="V1844">
            <v>36707</v>
          </cell>
          <cell r="W1844">
            <v>3496</v>
          </cell>
          <cell r="X1844">
            <v>40203</v>
          </cell>
          <cell r="Y1844">
            <v>54579</v>
          </cell>
          <cell r="Z1844"/>
          <cell r="AA1844">
            <v>54579</v>
          </cell>
          <cell r="AB1844">
            <v>1263</v>
          </cell>
          <cell r="AC1844">
            <v>55842</v>
          </cell>
          <cell r="AD1844">
            <v>5011326</v>
          </cell>
          <cell r="AE1844">
            <v>1248746</v>
          </cell>
          <cell r="AF1844">
            <v>6260072</v>
          </cell>
          <cell r="AG1844">
            <v>0</v>
          </cell>
          <cell r="AH1844">
            <v>6260072</v>
          </cell>
          <cell r="AI1844">
            <v>26713</v>
          </cell>
          <cell r="AJ1844">
            <v>8</v>
          </cell>
          <cell r="AK1844">
            <v>26721</v>
          </cell>
          <cell r="AL1844">
            <v>1919</v>
          </cell>
          <cell r="AM1844">
            <v>28639</v>
          </cell>
        </row>
        <row r="1845">
          <cell r="I1845" t="str">
            <v>LHR</v>
          </cell>
          <cell r="J1845">
            <v>367159</v>
          </cell>
          <cell r="K1845">
            <v>9688</v>
          </cell>
          <cell r="L1845">
            <v>376847</v>
          </cell>
          <cell r="M1845">
            <v>3473</v>
          </cell>
          <cell r="N1845">
            <v>380320</v>
          </cell>
          <cell r="O1845">
            <v>58243081</v>
          </cell>
          <cell r="P1845">
            <v>3356118</v>
          </cell>
          <cell r="Q1845">
            <v>61599199</v>
          </cell>
          <cell r="R1845">
            <v>15031</v>
          </cell>
          <cell r="S1845">
            <v>61614230</v>
          </cell>
          <cell r="T1845">
            <v>1350766</v>
          </cell>
          <cell r="U1845">
            <v>113</v>
          </cell>
          <cell r="V1845">
            <v>1350879</v>
          </cell>
          <cell r="W1845">
            <v>47430</v>
          </cell>
          <cell r="X1845">
            <v>1398309</v>
          </cell>
          <cell r="Y1845">
            <v>160744</v>
          </cell>
          <cell r="Z1845">
            <v>29288</v>
          </cell>
          <cell r="AA1845">
            <v>190032</v>
          </cell>
          <cell r="AB1845">
            <v>5307</v>
          </cell>
          <cell r="AC1845">
            <v>195339</v>
          </cell>
          <cell r="AD1845">
            <v>17624931</v>
          </cell>
          <cell r="AE1845">
            <v>1768214</v>
          </cell>
          <cell r="AF1845">
            <v>19393145</v>
          </cell>
          <cell r="AG1845">
            <v>2142</v>
          </cell>
          <cell r="AH1845">
            <v>19395287</v>
          </cell>
          <cell r="AI1845">
            <v>1402693</v>
          </cell>
          <cell r="AJ1845">
            <v>220</v>
          </cell>
          <cell r="AK1845">
            <v>1402913</v>
          </cell>
          <cell r="AL1845">
            <v>50810</v>
          </cell>
          <cell r="AM1845">
            <v>1453723</v>
          </cell>
        </row>
        <row r="1846">
          <cell r="I1846" t="str">
            <v>LTN</v>
          </cell>
          <cell r="J1846">
            <v>84962</v>
          </cell>
          <cell r="K1846">
            <v>1620</v>
          </cell>
          <cell r="L1846">
            <v>86582</v>
          </cell>
          <cell r="M1846">
            <v>31482</v>
          </cell>
          <cell r="N1846">
            <v>118064</v>
          </cell>
          <cell r="O1846">
            <v>12101630</v>
          </cell>
          <cell r="P1846">
            <v>1035116</v>
          </cell>
          <cell r="Q1846">
            <v>13136746</v>
          </cell>
          <cell r="R1846">
            <v>0</v>
          </cell>
          <cell r="S1846">
            <v>13136746</v>
          </cell>
          <cell r="T1846">
            <v>31050</v>
          </cell>
          <cell r="U1846">
            <v>0</v>
          </cell>
          <cell r="V1846">
            <v>31050</v>
          </cell>
          <cell r="W1846">
            <v>950</v>
          </cell>
          <cell r="X1846">
            <v>32000</v>
          </cell>
          <cell r="Y1846">
            <v>39147</v>
          </cell>
          <cell r="Z1846">
            <v>1362</v>
          </cell>
          <cell r="AA1846">
            <v>40509</v>
          </cell>
          <cell r="AB1846">
            <v>21051</v>
          </cell>
          <cell r="AC1846">
            <v>61560</v>
          </cell>
          <cell r="AD1846">
            <v>4056218</v>
          </cell>
          <cell r="AE1846">
            <v>529609</v>
          </cell>
          <cell r="AF1846">
            <v>4585827</v>
          </cell>
          <cell r="AG1846">
            <v>0</v>
          </cell>
          <cell r="AH1846">
            <v>4585827</v>
          </cell>
          <cell r="AI1846">
            <v>25515</v>
          </cell>
          <cell r="AJ1846">
            <v>41</v>
          </cell>
          <cell r="AK1846">
            <v>25556</v>
          </cell>
          <cell r="AL1846">
            <v>874</v>
          </cell>
          <cell r="AM1846">
            <v>26430</v>
          </cell>
        </row>
        <row r="1847">
          <cell r="I1847" t="str">
            <v>STN</v>
          </cell>
          <cell r="J1847">
            <v>149363</v>
          </cell>
          <cell r="K1847">
            <v>9781</v>
          </cell>
          <cell r="L1847">
            <v>159144</v>
          </cell>
          <cell r="M1847">
            <v>17802</v>
          </cell>
          <cell r="N1847">
            <v>176946</v>
          </cell>
          <cell r="O1847">
            <v>22479482</v>
          </cell>
          <cell r="P1847">
            <v>840041</v>
          </cell>
          <cell r="Q1847">
            <v>23319523</v>
          </cell>
          <cell r="R1847">
            <v>6362</v>
          </cell>
          <cell r="S1847">
            <v>23325885</v>
          </cell>
          <cell r="T1847">
            <v>248537</v>
          </cell>
          <cell r="U1847">
            <v>322</v>
          </cell>
          <cell r="V1847">
            <v>248859</v>
          </cell>
          <cell r="W1847">
            <v>13467</v>
          </cell>
          <cell r="X1847">
            <v>262326</v>
          </cell>
          <cell r="Y1847">
            <v>65962</v>
          </cell>
          <cell r="Z1847">
            <v>11203</v>
          </cell>
          <cell r="AA1847">
            <v>77165</v>
          </cell>
          <cell r="AB1847">
            <v>16168</v>
          </cell>
          <cell r="AC1847">
            <v>93333</v>
          </cell>
          <cell r="AD1847">
            <v>6723766</v>
          </cell>
          <cell r="AE1847">
            <v>421769</v>
          </cell>
          <cell r="AF1847">
            <v>7145535</v>
          </cell>
          <cell r="AG1847">
            <v>6542</v>
          </cell>
          <cell r="AH1847">
            <v>7152077</v>
          </cell>
          <cell r="AI1847">
            <v>266212</v>
          </cell>
          <cell r="AJ1847">
            <v>1553</v>
          </cell>
          <cell r="AK1847">
            <v>267765</v>
          </cell>
          <cell r="AL1847">
            <v>18885</v>
          </cell>
          <cell r="AM1847">
            <v>286650</v>
          </cell>
        </row>
        <row r="1848">
          <cell r="I1848" t="str">
            <v>LYX</v>
          </cell>
          <cell r="J1848">
            <v>0</v>
          </cell>
          <cell r="K1848">
            <v>0</v>
          </cell>
          <cell r="L1848">
            <v>0</v>
          </cell>
          <cell r="M1848">
            <v>29268</v>
          </cell>
          <cell r="N1848">
            <v>29268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/>
          <cell r="V1848">
            <v>0</v>
          </cell>
          <cell r="W1848"/>
          <cell r="X1848">
            <v>0</v>
          </cell>
          <cell r="Y1848">
            <v>5</v>
          </cell>
          <cell r="Z1848">
            <v>0</v>
          </cell>
          <cell r="AA1848">
            <v>5</v>
          </cell>
          <cell r="AB1848">
            <v>21695</v>
          </cell>
          <cell r="AC1848">
            <v>21700</v>
          </cell>
          <cell r="AD1848">
            <v>0</v>
          </cell>
          <cell r="AE1848">
            <v>31</v>
          </cell>
          <cell r="AF1848">
            <v>31</v>
          </cell>
          <cell r="AG1848">
            <v>0</v>
          </cell>
          <cell r="AH1848">
            <v>31</v>
          </cell>
          <cell r="AI1848">
            <v>0</v>
          </cell>
          <cell r="AJ1848"/>
          <cell r="AK1848">
            <v>0</v>
          </cell>
          <cell r="AL1848"/>
          <cell r="AM1848">
            <v>0</v>
          </cell>
        </row>
        <row r="1849">
          <cell r="I1849" t="str">
            <v>MAN</v>
          </cell>
          <cell r="J1849">
            <v>149419</v>
          </cell>
          <cell r="K1849">
            <v>353</v>
          </cell>
          <cell r="L1849">
            <v>149772</v>
          </cell>
          <cell r="M1849">
            <v>8975</v>
          </cell>
          <cell r="N1849">
            <v>158747</v>
          </cell>
          <cell r="O1849">
            <v>22058800</v>
          </cell>
          <cell r="P1849">
            <v>1310970</v>
          </cell>
          <cell r="Q1849">
            <v>23369770</v>
          </cell>
          <cell r="R1849">
            <v>50762</v>
          </cell>
          <cell r="S1849">
            <v>23420532</v>
          </cell>
          <cell r="T1849">
            <v>65504</v>
          </cell>
          <cell r="U1849">
            <v>28</v>
          </cell>
          <cell r="V1849">
            <v>65532</v>
          </cell>
          <cell r="W1849">
            <v>449</v>
          </cell>
          <cell r="X1849">
            <v>65981</v>
          </cell>
          <cell r="Y1849">
            <v>57969</v>
          </cell>
          <cell r="Z1849">
            <v>1880</v>
          </cell>
          <cell r="AA1849">
            <v>59849</v>
          </cell>
          <cell r="AB1849">
            <v>6906</v>
          </cell>
          <cell r="AC1849">
            <v>66755</v>
          </cell>
          <cell r="AD1849">
            <v>5406335</v>
          </cell>
          <cell r="AE1849">
            <v>692565</v>
          </cell>
          <cell r="AF1849">
            <v>6098900</v>
          </cell>
          <cell r="AG1849">
            <v>5605</v>
          </cell>
          <cell r="AH1849">
            <v>6104505</v>
          </cell>
          <cell r="AI1849">
            <v>52353</v>
          </cell>
          <cell r="AJ1849">
            <v>611</v>
          </cell>
          <cell r="AK1849">
            <v>52964</v>
          </cell>
          <cell r="AL1849">
            <v>206</v>
          </cell>
          <cell r="AM1849">
            <v>53170</v>
          </cell>
        </row>
        <row r="1850">
          <cell r="I1850" t="str">
            <v>NCL</v>
          </cell>
          <cell r="J1850">
            <v>31059</v>
          </cell>
          <cell r="K1850">
            <v>614</v>
          </cell>
          <cell r="L1850">
            <v>31673</v>
          </cell>
          <cell r="M1850">
            <v>10828</v>
          </cell>
          <cell r="N1850">
            <v>42501</v>
          </cell>
          <cell r="O1850">
            <v>3405444</v>
          </cell>
          <cell r="P1850">
            <v>726370</v>
          </cell>
          <cell r="Q1850">
            <v>4131814</v>
          </cell>
          <cell r="R1850">
            <v>5269</v>
          </cell>
          <cell r="S1850">
            <v>4137083</v>
          </cell>
          <cell r="T1850">
            <v>2604</v>
          </cell>
          <cell r="U1850">
            <v>6</v>
          </cell>
          <cell r="V1850">
            <v>2610</v>
          </cell>
          <cell r="W1850">
            <v>0</v>
          </cell>
          <cell r="X1850">
            <v>2610</v>
          </cell>
          <cell r="Y1850">
            <v>12342</v>
          </cell>
          <cell r="Z1850">
            <v>811</v>
          </cell>
          <cell r="AA1850">
            <v>13153</v>
          </cell>
          <cell r="AB1850">
            <v>9771</v>
          </cell>
          <cell r="AC1850">
            <v>22924</v>
          </cell>
          <cell r="AD1850">
            <v>683754</v>
          </cell>
          <cell r="AE1850">
            <v>351821</v>
          </cell>
          <cell r="AF1850">
            <v>1035575</v>
          </cell>
          <cell r="AG1850">
            <v>2166</v>
          </cell>
          <cell r="AH1850">
            <v>1037741</v>
          </cell>
          <cell r="AI1850">
            <v>1516</v>
          </cell>
          <cell r="AJ1850">
            <v>36</v>
          </cell>
          <cell r="AK1850">
            <v>1552</v>
          </cell>
          <cell r="AL1850">
            <v>0</v>
          </cell>
          <cell r="AM1850">
            <v>1552</v>
          </cell>
        </row>
        <row r="1851">
          <cell r="I1851" t="str">
            <v>NQY</v>
          </cell>
          <cell r="J1851">
            <v>4074</v>
          </cell>
          <cell r="K1851"/>
          <cell r="L1851">
            <v>4074</v>
          </cell>
          <cell r="M1851">
            <v>20551</v>
          </cell>
          <cell r="N1851">
            <v>24625</v>
          </cell>
          <cell r="O1851">
            <v>74409</v>
          </cell>
          <cell r="P1851">
            <v>170265</v>
          </cell>
          <cell r="Q1851">
            <v>244674</v>
          </cell>
          <cell r="R1851">
            <v>1</v>
          </cell>
          <cell r="S1851">
            <v>244675</v>
          </cell>
          <cell r="T1851">
            <v>0</v>
          </cell>
          <cell r="U1851">
            <v>0</v>
          </cell>
          <cell r="V1851">
            <v>0</v>
          </cell>
          <cell r="W1851"/>
          <cell r="X1851">
            <v>0</v>
          </cell>
          <cell r="Y1851">
            <v>2139</v>
          </cell>
          <cell r="Z1851"/>
          <cell r="AA1851">
            <v>2139</v>
          </cell>
          <cell r="AB1851">
            <v>29923</v>
          </cell>
          <cell r="AC1851">
            <v>32062</v>
          </cell>
          <cell r="AD1851">
            <v>14450</v>
          </cell>
          <cell r="AE1851">
            <v>91029</v>
          </cell>
          <cell r="AF1851">
            <v>105479</v>
          </cell>
          <cell r="AG1851">
            <v>75</v>
          </cell>
          <cell r="AH1851">
            <v>105554</v>
          </cell>
          <cell r="AI1851">
            <v>0</v>
          </cell>
          <cell r="AJ1851">
            <v>0</v>
          </cell>
          <cell r="AK1851">
            <v>0</v>
          </cell>
          <cell r="AL1851"/>
          <cell r="AM1851">
            <v>0</v>
          </cell>
        </row>
        <row r="1852">
          <cell r="I1852" t="str">
            <v>NWI</v>
          </cell>
          <cell r="J1852">
            <v>18793</v>
          </cell>
          <cell r="K1852">
            <v>0</v>
          </cell>
          <cell r="L1852">
            <v>18793</v>
          </cell>
          <cell r="M1852">
            <v>12630</v>
          </cell>
          <cell r="N1852">
            <v>31423</v>
          </cell>
          <cell r="O1852">
            <v>279719</v>
          </cell>
          <cell r="P1852">
            <v>41721</v>
          </cell>
          <cell r="Q1852">
            <v>321440</v>
          </cell>
          <cell r="R1852">
            <v>0</v>
          </cell>
          <cell r="S1852">
            <v>321440</v>
          </cell>
          <cell r="T1852">
            <v>112</v>
          </cell>
          <cell r="U1852">
            <v>0</v>
          </cell>
          <cell r="V1852">
            <v>112</v>
          </cell>
          <cell r="W1852"/>
          <cell r="X1852">
            <v>112</v>
          </cell>
          <cell r="Y1852">
            <v>15709</v>
          </cell>
          <cell r="Z1852">
            <v>0</v>
          </cell>
          <cell r="AA1852">
            <v>15709</v>
          </cell>
          <cell r="AB1852">
            <v>14730</v>
          </cell>
          <cell r="AC1852">
            <v>30439</v>
          </cell>
          <cell r="AD1852">
            <v>94924</v>
          </cell>
          <cell r="AE1852">
            <v>34359</v>
          </cell>
          <cell r="AF1852">
            <v>129283</v>
          </cell>
          <cell r="AG1852">
            <v>0</v>
          </cell>
          <cell r="AH1852">
            <v>129283</v>
          </cell>
          <cell r="AI1852">
            <v>120</v>
          </cell>
          <cell r="AJ1852">
            <v>0</v>
          </cell>
          <cell r="AK1852">
            <v>120</v>
          </cell>
          <cell r="AL1852"/>
          <cell r="AM1852">
            <v>120</v>
          </cell>
        </row>
        <row r="1853">
          <cell r="I1853" t="str">
            <v>OXF</v>
          </cell>
          <cell r="J1853">
            <v>1</v>
          </cell>
          <cell r="K1853">
            <v>1</v>
          </cell>
          <cell r="L1853">
            <v>2</v>
          </cell>
          <cell r="M1853">
            <v>72976</v>
          </cell>
          <cell r="N1853">
            <v>72978</v>
          </cell>
          <cell r="O1853">
            <v>120</v>
          </cell>
          <cell r="P1853">
            <v>0</v>
          </cell>
          <cell r="Q1853">
            <v>120</v>
          </cell>
          <cell r="R1853">
            <v>0</v>
          </cell>
          <cell r="S1853">
            <v>120</v>
          </cell>
          <cell r="T1853"/>
          <cell r="U1853"/>
          <cell r="V1853"/>
          <cell r="W1853"/>
          <cell r="X1853"/>
          <cell r="Y1853">
            <v>11</v>
          </cell>
          <cell r="Z1853">
            <v>0</v>
          </cell>
          <cell r="AA1853">
            <v>11</v>
          </cell>
          <cell r="AB1853">
            <v>65254</v>
          </cell>
          <cell r="AC1853">
            <v>65265</v>
          </cell>
          <cell r="AD1853">
            <v>551</v>
          </cell>
          <cell r="AE1853">
            <v>5</v>
          </cell>
          <cell r="AF1853">
            <v>556</v>
          </cell>
          <cell r="AG1853">
            <v>0</v>
          </cell>
          <cell r="AH1853">
            <v>556</v>
          </cell>
          <cell r="AI1853"/>
          <cell r="AJ1853"/>
          <cell r="AK1853"/>
          <cell r="AL1853"/>
          <cell r="AM1853"/>
        </row>
        <row r="1854">
          <cell r="I1854" t="str">
            <v>PIK</v>
          </cell>
          <cell r="J1854">
            <v>2852</v>
          </cell>
          <cell r="K1854">
            <v>898</v>
          </cell>
          <cell r="L1854">
            <v>3750</v>
          </cell>
          <cell r="M1854">
            <v>15239</v>
          </cell>
          <cell r="N1854">
            <v>18989</v>
          </cell>
          <cell r="O1854">
            <v>444528</v>
          </cell>
          <cell r="P1854">
            <v>1511</v>
          </cell>
          <cell r="Q1854">
            <v>446039</v>
          </cell>
          <cell r="R1854">
            <v>1223</v>
          </cell>
          <cell r="S1854">
            <v>447262</v>
          </cell>
          <cell r="T1854">
            <v>15416</v>
          </cell>
          <cell r="U1854">
            <v>524</v>
          </cell>
          <cell r="V1854">
            <v>15940</v>
          </cell>
          <cell r="W1854">
            <v>0</v>
          </cell>
          <cell r="X1854">
            <v>15940</v>
          </cell>
          <cell r="Y1854">
            <v>974</v>
          </cell>
          <cell r="Z1854">
            <v>844</v>
          </cell>
          <cell r="AA1854">
            <v>1818</v>
          </cell>
          <cell r="AB1854">
            <v>14216</v>
          </cell>
          <cell r="AC1854">
            <v>16034</v>
          </cell>
          <cell r="AD1854">
            <v>79285</v>
          </cell>
          <cell r="AE1854">
            <v>843</v>
          </cell>
          <cell r="AF1854">
            <v>80128</v>
          </cell>
          <cell r="AG1854">
            <v>1060</v>
          </cell>
          <cell r="AH1854">
            <v>81188</v>
          </cell>
          <cell r="AI1854">
            <v>15856</v>
          </cell>
          <cell r="AJ1854">
            <v>873</v>
          </cell>
          <cell r="AK1854">
            <v>16729</v>
          </cell>
          <cell r="AL1854">
            <v>0</v>
          </cell>
          <cell r="AM1854">
            <v>16729</v>
          </cell>
        </row>
        <row r="1855">
          <cell r="I1855" t="str">
            <v>SCS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0</v>
          </cell>
          <cell r="AK1855">
            <v>0</v>
          </cell>
          <cell r="AL1855">
            <v>0</v>
          </cell>
          <cell r="AM1855">
            <v>0</v>
          </cell>
        </row>
        <row r="1856">
          <cell r="I1856" t="str">
            <v>SOU</v>
          </cell>
          <cell r="J1856">
            <v>15502</v>
          </cell>
          <cell r="K1856">
            <v>0</v>
          </cell>
          <cell r="L1856">
            <v>15502</v>
          </cell>
          <cell r="M1856">
            <v>5111</v>
          </cell>
          <cell r="N1856">
            <v>20613</v>
          </cell>
          <cell r="O1856">
            <v>144922</v>
          </cell>
          <cell r="P1856">
            <v>486899</v>
          </cell>
          <cell r="Q1856">
            <v>631821</v>
          </cell>
          <cell r="R1856">
            <v>258</v>
          </cell>
          <cell r="S1856">
            <v>632079</v>
          </cell>
          <cell r="T1856">
            <v>0</v>
          </cell>
          <cell r="U1856">
            <v>22</v>
          </cell>
          <cell r="V1856">
            <v>22</v>
          </cell>
          <cell r="W1856">
            <v>0</v>
          </cell>
          <cell r="X1856">
            <v>22</v>
          </cell>
          <cell r="Y1856">
            <v>8109</v>
          </cell>
          <cell r="Z1856">
            <v>0</v>
          </cell>
          <cell r="AA1856">
            <v>8109</v>
          </cell>
          <cell r="AB1856">
            <v>3808</v>
          </cell>
          <cell r="AC1856">
            <v>11917</v>
          </cell>
          <cell r="AD1856">
            <v>34791</v>
          </cell>
          <cell r="AE1856">
            <v>228409</v>
          </cell>
          <cell r="AF1856">
            <v>263200</v>
          </cell>
          <cell r="AG1856">
            <v>1568</v>
          </cell>
          <cell r="AH1856">
            <v>264768</v>
          </cell>
          <cell r="AI1856">
            <v>0</v>
          </cell>
          <cell r="AJ1856">
            <v>23</v>
          </cell>
          <cell r="AK1856">
            <v>23</v>
          </cell>
          <cell r="AL1856">
            <v>3</v>
          </cell>
          <cell r="AM1856">
            <v>26</v>
          </cell>
        </row>
        <row r="1857">
          <cell r="I1857" t="str">
            <v>SEN</v>
          </cell>
          <cell r="J1857">
            <v>649</v>
          </cell>
          <cell r="K1857">
            <v>409</v>
          </cell>
          <cell r="L1857">
            <v>1058</v>
          </cell>
          <cell r="M1857">
            <v>25566</v>
          </cell>
          <cell r="N1857">
            <v>26624</v>
          </cell>
          <cell r="O1857">
            <v>89229</v>
          </cell>
          <cell r="P1857">
            <v>128</v>
          </cell>
          <cell r="Q1857">
            <v>89357</v>
          </cell>
          <cell r="R1857">
            <v>0</v>
          </cell>
          <cell r="S1857">
            <v>89357</v>
          </cell>
          <cell r="T1857">
            <v>3552</v>
          </cell>
          <cell r="U1857"/>
          <cell r="V1857">
            <v>3552</v>
          </cell>
          <cell r="W1857">
            <v>108</v>
          </cell>
          <cell r="X1857">
            <v>3660</v>
          </cell>
          <cell r="Y1857">
            <v>1023</v>
          </cell>
          <cell r="Z1857">
            <v>1398</v>
          </cell>
          <cell r="AA1857">
            <v>2421</v>
          </cell>
          <cell r="AB1857">
            <v>31693</v>
          </cell>
          <cell r="AC1857">
            <v>34114</v>
          </cell>
          <cell r="AD1857">
            <v>94367</v>
          </cell>
          <cell r="AE1857">
            <v>0</v>
          </cell>
          <cell r="AF1857">
            <v>94367</v>
          </cell>
          <cell r="AG1857">
            <v>0</v>
          </cell>
          <cell r="AH1857">
            <v>94367</v>
          </cell>
          <cell r="AI1857">
            <v>2981</v>
          </cell>
          <cell r="AJ1857"/>
          <cell r="AK1857">
            <v>2981</v>
          </cell>
          <cell r="AL1857">
            <v>49</v>
          </cell>
          <cell r="AM1857">
            <v>3029</v>
          </cell>
        </row>
        <row r="1858">
          <cell r="I1858" t="str">
            <v>SYY</v>
          </cell>
          <cell r="J1858">
            <v>4246</v>
          </cell>
          <cell r="K1858">
            <v>185</v>
          </cell>
          <cell r="L1858">
            <v>4431</v>
          </cell>
          <cell r="M1858">
            <v>2953</v>
          </cell>
          <cell r="N1858">
            <v>7384</v>
          </cell>
          <cell r="O1858">
            <v>15</v>
          </cell>
          <cell r="P1858">
            <v>101106</v>
          </cell>
          <cell r="Q1858">
            <v>101121</v>
          </cell>
          <cell r="R1858">
            <v>1210</v>
          </cell>
          <cell r="S1858">
            <v>102331</v>
          </cell>
          <cell r="T1858">
            <v>0</v>
          </cell>
          <cell r="U1858">
            <v>129</v>
          </cell>
          <cell r="V1858">
            <v>129</v>
          </cell>
          <cell r="W1858">
            <v>207</v>
          </cell>
          <cell r="X1858">
            <v>336</v>
          </cell>
          <cell r="Y1858">
            <v>3142</v>
          </cell>
          <cell r="Z1858"/>
          <cell r="AA1858">
            <v>3142</v>
          </cell>
          <cell r="AB1858">
            <v>3667</v>
          </cell>
          <cell r="AC1858">
            <v>6809</v>
          </cell>
          <cell r="AD1858">
            <v>2</v>
          </cell>
          <cell r="AE1858">
            <v>60782</v>
          </cell>
          <cell r="AF1858">
            <v>60784</v>
          </cell>
          <cell r="AG1858">
            <v>2007</v>
          </cell>
          <cell r="AH1858">
            <v>62791</v>
          </cell>
          <cell r="AI1858">
            <v>0</v>
          </cell>
          <cell r="AJ1858">
            <v>139</v>
          </cell>
          <cell r="AK1858">
            <v>139</v>
          </cell>
          <cell r="AL1858">
            <v>3</v>
          </cell>
          <cell r="AM1858">
            <v>142</v>
          </cell>
        </row>
        <row r="1859">
          <cell r="I1859" t="str">
            <v>LSI</v>
          </cell>
          <cell r="J1859">
            <v>11208</v>
          </cell>
          <cell r="K1859">
            <v>374</v>
          </cell>
          <cell r="L1859">
            <v>11582</v>
          </cell>
          <cell r="M1859">
            <v>6133</v>
          </cell>
          <cell r="N1859">
            <v>17715</v>
          </cell>
          <cell r="O1859">
            <v>75857</v>
          </cell>
          <cell r="P1859">
            <v>170533</v>
          </cell>
          <cell r="Q1859">
            <v>246390</v>
          </cell>
          <cell r="R1859">
            <v>1148</v>
          </cell>
          <cell r="S1859">
            <v>247538</v>
          </cell>
          <cell r="T1859">
            <v>81</v>
          </cell>
          <cell r="U1859">
            <v>118</v>
          </cell>
          <cell r="V1859">
            <v>199</v>
          </cell>
          <cell r="W1859">
            <v>206</v>
          </cell>
          <cell r="X1859">
            <v>406</v>
          </cell>
          <cell r="Y1859">
            <v>9231</v>
          </cell>
          <cell r="Z1859">
            <v>2081</v>
          </cell>
          <cell r="AA1859">
            <v>11312</v>
          </cell>
          <cell r="AB1859">
            <v>5387</v>
          </cell>
          <cell r="AC1859">
            <v>16699</v>
          </cell>
          <cell r="AD1859">
            <v>67294</v>
          </cell>
          <cell r="AE1859">
            <v>115026</v>
          </cell>
          <cell r="AF1859">
            <v>182320</v>
          </cell>
          <cell r="AG1859">
            <v>1583</v>
          </cell>
          <cell r="AH1859">
            <v>183903</v>
          </cell>
          <cell r="AI1859">
            <v>64</v>
          </cell>
          <cell r="AJ1859">
            <v>125</v>
          </cell>
          <cell r="AK1859">
            <v>189</v>
          </cell>
          <cell r="AL1859">
            <v>244</v>
          </cell>
          <cell r="AM1859">
            <v>433</v>
          </cell>
        </row>
        <row r="1860">
          <cell r="I1860" t="str">
            <v>SWS</v>
          </cell>
          <cell r="J1860"/>
          <cell r="K1860"/>
          <cell r="L1860"/>
          <cell r="M1860">
            <v>0</v>
          </cell>
          <cell r="N1860">
            <v>0</v>
          </cell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>
            <v>0</v>
          </cell>
          <cell r="AC1860">
            <v>0</v>
          </cell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</row>
        <row r="1861">
          <cell r="I1861" t="str">
            <v>MME</v>
          </cell>
          <cell r="J1861">
            <v>3413</v>
          </cell>
          <cell r="K1861"/>
          <cell r="L1861">
            <v>3413</v>
          </cell>
          <cell r="M1861">
            <v>16906</v>
          </cell>
          <cell r="N1861">
            <v>20319</v>
          </cell>
          <cell r="O1861">
            <v>133784</v>
          </cell>
          <cell r="P1861">
            <v>39222</v>
          </cell>
          <cell r="Q1861">
            <v>173006</v>
          </cell>
          <cell r="R1861">
            <v>779</v>
          </cell>
          <cell r="S1861">
            <v>173785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3962</v>
          </cell>
          <cell r="Z1861"/>
          <cell r="AA1861">
            <v>3962</v>
          </cell>
          <cell r="AB1861">
            <v>14051</v>
          </cell>
          <cell r="AC1861">
            <v>18013</v>
          </cell>
          <cell r="AD1861">
            <v>27585</v>
          </cell>
          <cell r="AE1861">
            <v>44566</v>
          </cell>
          <cell r="AF1861">
            <v>72151</v>
          </cell>
          <cell r="AG1861">
            <v>6369</v>
          </cell>
          <cell r="AH1861">
            <v>78520</v>
          </cell>
          <cell r="AI1861">
            <v>0</v>
          </cell>
          <cell r="AJ1861">
            <v>0</v>
          </cell>
          <cell r="AK1861">
            <v>0</v>
          </cell>
          <cell r="AL1861">
            <v>0</v>
          </cell>
          <cell r="AM1861">
            <v>0</v>
          </cell>
        </row>
        <row r="1862">
          <cell r="I1862" t="str">
            <v>TRE</v>
          </cell>
          <cell r="J1862">
            <v>1324</v>
          </cell>
          <cell r="K1862">
            <v>0</v>
          </cell>
          <cell r="L1862">
            <v>1324</v>
          </cell>
          <cell r="M1862">
            <v>254</v>
          </cell>
          <cell r="N1862">
            <v>1578</v>
          </cell>
          <cell r="O1862"/>
          <cell r="P1862">
            <v>10982</v>
          </cell>
          <cell r="Q1862">
            <v>10982</v>
          </cell>
          <cell r="R1862">
            <v>194</v>
          </cell>
          <cell r="S1862">
            <v>11176</v>
          </cell>
          <cell r="T1862">
            <v>0</v>
          </cell>
          <cell r="U1862">
            <v>5</v>
          </cell>
          <cell r="V1862">
            <v>5</v>
          </cell>
          <cell r="W1862">
            <v>44</v>
          </cell>
          <cell r="X1862">
            <v>49</v>
          </cell>
          <cell r="Y1862">
            <v>1180</v>
          </cell>
          <cell r="Z1862">
            <v>0</v>
          </cell>
          <cell r="AA1862">
            <v>1180</v>
          </cell>
          <cell r="AB1862">
            <v>300</v>
          </cell>
          <cell r="AC1862">
            <v>1480</v>
          </cell>
          <cell r="AD1862"/>
          <cell r="AE1862">
            <v>8196</v>
          </cell>
          <cell r="AF1862">
            <v>8196</v>
          </cell>
          <cell r="AG1862">
            <v>191</v>
          </cell>
          <cell r="AH1862">
            <v>8387</v>
          </cell>
          <cell r="AI1862">
            <v>0</v>
          </cell>
          <cell r="AJ1862">
            <v>6</v>
          </cell>
          <cell r="AK1862">
            <v>6</v>
          </cell>
          <cell r="AL1862">
            <v>54</v>
          </cell>
          <cell r="AM1862">
            <v>60</v>
          </cell>
        </row>
        <row r="1863">
          <cell r="I1863" t="str">
            <v>WIC</v>
          </cell>
          <cell r="J1863">
            <v>846</v>
          </cell>
          <cell r="K1863">
            <v>0</v>
          </cell>
          <cell r="L1863">
            <v>846</v>
          </cell>
          <cell r="M1863">
            <v>2152</v>
          </cell>
          <cell r="N1863">
            <v>2998</v>
          </cell>
          <cell r="O1863">
            <v>0</v>
          </cell>
          <cell r="P1863">
            <v>6935</v>
          </cell>
          <cell r="Q1863">
            <v>6935</v>
          </cell>
          <cell r="R1863">
            <v>0</v>
          </cell>
          <cell r="S1863">
            <v>6935</v>
          </cell>
          <cell r="T1863"/>
          <cell r="U1863"/>
          <cell r="V1863"/>
          <cell r="W1863"/>
          <cell r="X1863"/>
          <cell r="Y1863">
            <v>2</v>
          </cell>
          <cell r="Z1863">
            <v>2</v>
          </cell>
          <cell r="AA1863">
            <v>4</v>
          </cell>
          <cell r="AB1863">
            <v>2834</v>
          </cell>
          <cell r="AC1863">
            <v>2838</v>
          </cell>
          <cell r="AD1863">
            <v>0</v>
          </cell>
          <cell r="AE1863">
            <v>0</v>
          </cell>
          <cell r="AF1863">
            <v>0</v>
          </cell>
          <cell r="AG1863">
            <v>18</v>
          </cell>
          <cell r="AH1863">
            <v>18</v>
          </cell>
          <cell r="AI1863"/>
          <cell r="AJ1863"/>
          <cell r="AK1863"/>
          <cell r="AL1863"/>
          <cell r="AM1863"/>
        </row>
        <row r="1864">
          <cell r="I1864" t="str">
            <v>BHI</v>
          </cell>
          <cell r="J1864">
            <v>2156</v>
          </cell>
          <cell r="K1864"/>
          <cell r="L1864">
            <v>2156</v>
          </cell>
          <cell r="M1864">
            <v>1171</v>
          </cell>
          <cell r="N1864">
            <v>3327</v>
          </cell>
          <cell r="O1864">
            <v>0</v>
          </cell>
          <cell r="P1864">
            <v>170572</v>
          </cell>
          <cell r="Q1864">
            <v>170572</v>
          </cell>
          <cell r="R1864">
            <v>7937</v>
          </cell>
          <cell r="S1864">
            <v>178509</v>
          </cell>
          <cell r="T1864"/>
          <cell r="U1864">
            <v>128</v>
          </cell>
          <cell r="V1864">
            <v>128</v>
          </cell>
          <cell r="W1864"/>
          <cell r="X1864">
            <v>128</v>
          </cell>
          <cell r="Y1864">
            <v>883</v>
          </cell>
          <cell r="Z1864"/>
          <cell r="AA1864">
            <v>883</v>
          </cell>
          <cell r="AB1864">
            <v>1263</v>
          </cell>
          <cell r="AC1864">
            <v>2146</v>
          </cell>
          <cell r="AD1864">
            <v>0</v>
          </cell>
          <cell r="AE1864">
            <v>56334</v>
          </cell>
          <cell r="AF1864">
            <v>56334</v>
          </cell>
          <cell r="AG1864">
            <v>5413</v>
          </cell>
          <cell r="AH1864">
            <v>61747</v>
          </cell>
          <cell r="AI1864"/>
          <cell r="AJ1864">
            <v>98</v>
          </cell>
          <cell r="AK1864">
            <v>98</v>
          </cell>
          <cell r="AL1864"/>
          <cell r="AM1864">
            <v>98</v>
          </cell>
        </row>
        <row r="1865">
          <cell r="I1865" t="str">
            <v>AEP</v>
          </cell>
          <cell r="J1865">
            <v>97634</v>
          </cell>
          <cell r="K1865"/>
          <cell r="L1865">
            <v>97634</v>
          </cell>
          <cell r="M1865">
            <v>6825</v>
          </cell>
          <cell r="N1865">
            <v>104459</v>
          </cell>
          <cell r="O1865">
            <v>2342106</v>
          </cell>
          <cell r="P1865">
            <v>9815410</v>
          </cell>
          <cell r="Q1865">
            <v>12157516</v>
          </cell>
          <cell r="R1865">
            <v>752064</v>
          </cell>
          <cell r="S1865">
            <v>12909580</v>
          </cell>
          <cell r="T1865">
            <v>1609</v>
          </cell>
          <cell r="U1865">
            <v>0</v>
          </cell>
          <cell r="V1865">
            <v>1609</v>
          </cell>
          <cell r="W1865">
            <v>0</v>
          </cell>
          <cell r="X1865">
            <v>1609</v>
          </cell>
          <cell r="Y1865">
            <v>36836</v>
          </cell>
          <cell r="Z1865"/>
          <cell r="AA1865">
            <v>36836</v>
          </cell>
          <cell r="AB1865">
            <v>5620</v>
          </cell>
          <cell r="AC1865">
            <v>42456</v>
          </cell>
          <cell r="AD1865">
            <v>214891</v>
          </cell>
          <cell r="AE1865">
            <v>4079130</v>
          </cell>
          <cell r="AF1865">
            <v>4294021</v>
          </cell>
          <cell r="AG1865">
            <v>230224</v>
          </cell>
          <cell r="AH1865">
            <v>4524245</v>
          </cell>
          <cell r="AI1865">
            <v>878</v>
          </cell>
          <cell r="AJ1865">
            <v>0</v>
          </cell>
          <cell r="AK1865">
            <v>878</v>
          </cell>
          <cell r="AL1865">
            <v>0</v>
          </cell>
          <cell r="AM1865">
            <v>878</v>
          </cell>
        </row>
        <row r="1866">
          <cell r="I1866" t="str">
            <v>EZE</v>
          </cell>
          <cell r="J1866">
            <v>42251</v>
          </cell>
          <cell r="K1866">
            <v>5700</v>
          </cell>
          <cell r="L1866">
            <v>47951</v>
          </cell>
          <cell r="M1866">
            <v>3220</v>
          </cell>
          <cell r="N1866">
            <v>51171</v>
          </cell>
          <cell r="O1866">
            <v>5589350</v>
          </cell>
          <cell r="P1866">
            <v>1751887</v>
          </cell>
          <cell r="Q1866">
            <v>7341237</v>
          </cell>
          <cell r="R1866">
            <v>172150</v>
          </cell>
          <cell r="S1866">
            <v>7513387</v>
          </cell>
          <cell r="T1866">
            <v>159782</v>
          </cell>
          <cell r="U1866">
            <v>0</v>
          </cell>
          <cell r="V1866">
            <v>159782</v>
          </cell>
          <cell r="W1866">
            <v>14709</v>
          </cell>
          <cell r="X1866">
            <v>174491</v>
          </cell>
          <cell r="Y1866">
            <v>23852</v>
          </cell>
          <cell r="Z1866">
            <v>6409</v>
          </cell>
          <cell r="AA1866">
            <v>30261</v>
          </cell>
          <cell r="AB1866">
            <v>1593</v>
          </cell>
          <cell r="AC1866">
            <v>31854</v>
          </cell>
          <cell r="AD1866">
            <v>1703479</v>
          </cell>
          <cell r="AE1866">
            <v>1362294</v>
          </cell>
          <cell r="AF1866">
            <v>3065773</v>
          </cell>
          <cell r="AG1866">
            <v>131159</v>
          </cell>
          <cell r="AH1866">
            <v>3196932</v>
          </cell>
          <cell r="AI1866">
            <v>155938</v>
          </cell>
          <cell r="AJ1866">
            <v>0</v>
          </cell>
          <cell r="AK1866">
            <v>155938</v>
          </cell>
          <cell r="AL1866">
            <v>14536</v>
          </cell>
          <cell r="AM1866">
            <v>170474</v>
          </cell>
        </row>
        <row r="1867">
          <cell r="I1867" t="str">
            <v>CTC</v>
          </cell>
          <cell r="J1867">
            <v>772</v>
          </cell>
          <cell r="K1867">
            <v>0</v>
          </cell>
          <cell r="L1867">
            <v>772</v>
          </cell>
          <cell r="M1867">
            <v>1798</v>
          </cell>
          <cell r="N1867">
            <v>2570</v>
          </cell>
          <cell r="O1867">
            <v>21</v>
          </cell>
          <cell r="P1867">
            <v>61774</v>
          </cell>
          <cell r="Q1867">
            <v>61795</v>
          </cell>
          <cell r="R1867">
            <v>4069</v>
          </cell>
          <cell r="S1867">
            <v>65864</v>
          </cell>
          <cell r="T1867"/>
          <cell r="U1867">
            <v>63</v>
          </cell>
          <cell r="V1867">
            <v>63</v>
          </cell>
          <cell r="W1867">
            <v>0</v>
          </cell>
          <cell r="X1867">
            <v>63</v>
          </cell>
          <cell r="Y1867">
            <v>398</v>
          </cell>
          <cell r="Z1867">
            <v>0</v>
          </cell>
          <cell r="AA1867">
            <v>398</v>
          </cell>
          <cell r="AB1867">
            <v>1442</v>
          </cell>
          <cell r="AC1867">
            <v>1840</v>
          </cell>
          <cell r="AD1867">
            <v>0</v>
          </cell>
          <cell r="AE1867">
            <v>20492</v>
          </cell>
          <cell r="AF1867">
            <v>20492</v>
          </cell>
          <cell r="AG1867">
            <v>7440</v>
          </cell>
          <cell r="AH1867">
            <v>27932</v>
          </cell>
          <cell r="AI1867"/>
          <cell r="AJ1867">
            <v>9</v>
          </cell>
          <cell r="AK1867">
            <v>9</v>
          </cell>
          <cell r="AL1867">
            <v>0</v>
          </cell>
          <cell r="AM1867">
            <v>9</v>
          </cell>
        </row>
        <row r="1868">
          <cell r="I1868" t="str">
            <v>CRD</v>
          </cell>
          <cell r="J1868">
            <v>5037</v>
          </cell>
          <cell r="K1868">
            <v>0</v>
          </cell>
          <cell r="L1868">
            <v>5037</v>
          </cell>
          <cell r="M1868">
            <v>1155</v>
          </cell>
          <cell r="N1868">
            <v>6192</v>
          </cell>
          <cell r="O1868">
            <v>19</v>
          </cell>
          <cell r="P1868">
            <v>463133</v>
          </cell>
          <cell r="Q1868">
            <v>463152</v>
          </cell>
          <cell r="R1868">
            <v>2701</v>
          </cell>
          <cell r="S1868">
            <v>465853</v>
          </cell>
          <cell r="T1868">
            <v>0</v>
          </cell>
          <cell r="U1868">
            <v>492</v>
          </cell>
          <cell r="V1868">
            <v>492</v>
          </cell>
          <cell r="W1868"/>
          <cell r="X1868">
            <v>492</v>
          </cell>
          <cell r="Y1868">
            <v>2246</v>
          </cell>
          <cell r="Z1868">
            <v>0</v>
          </cell>
          <cell r="AA1868">
            <v>2246</v>
          </cell>
          <cell r="AB1868">
            <v>2534</v>
          </cell>
          <cell r="AC1868">
            <v>4780</v>
          </cell>
          <cell r="AD1868">
            <v>0</v>
          </cell>
          <cell r="AE1868">
            <v>185539</v>
          </cell>
          <cell r="AF1868">
            <v>185539</v>
          </cell>
          <cell r="AG1868">
            <v>2670</v>
          </cell>
          <cell r="AH1868">
            <v>188209</v>
          </cell>
          <cell r="AI1868">
            <v>45</v>
          </cell>
          <cell r="AJ1868">
            <v>364</v>
          </cell>
          <cell r="AK1868">
            <v>409</v>
          </cell>
          <cell r="AL1868"/>
          <cell r="AM1868">
            <v>409</v>
          </cell>
        </row>
        <row r="1869">
          <cell r="I1869" t="str">
            <v>COR</v>
          </cell>
          <cell r="J1869">
            <v>20440</v>
          </cell>
          <cell r="K1869">
            <v>0</v>
          </cell>
          <cell r="L1869">
            <v>20440</v>
          </cell>
          <cell r="M1869">
            <v>1428</v>
          </cell>
          <cell r="N1869">
            <v>21868</v>
          </cell>
          <cell r="O1869">
            <v>329537</v>
          </cell>
          <cell r="P1869">
            <v>1784582</v>
          </cell>
          <cell r="Q1869">
            <v>2114119</v>
          </cell>
          <cell r="R1869">
            <v>34887</v>
          </cell>
          <cell r="S1869">
            <v>2149006</v>
          </cell>
          <cell r="T1869">
            <v>1896</v>
          </cell>
          <cell r="U1869">
            <v>0</v>
          </cell>
          <cell r="V1869">
            <v>1896</v>
          </cell>
          <cell r="W1869">
            <v>0</v>
          </cell>
          <cell r="X1869">
            <v>1896</v>
          </cell>
          <cell r="Y1869">
            <v>8174</v>
          </cell>
          <cell r="Z1869">
            <v>3</v>
          </cell>
          <cell r="AA1869">
            <v>8177</v>
          </cell>
          <cell r="AB1869">
            <v>1565</v>
          </cell>
          <cell r="AC1869">
            <v>9742</v>
          </cell>
          <cell r="AD1869">
            <v>18861</v>
          </cell>
          <cell r="AE1869">
            <v>682629</v>
          </cell>
          <cell r="AF1869">
            <v>701490</v>
          </cell>
          <cell r="AG1869">
            <v>15851</v>
          </cell>
          <cell r="AH1869">
            <v>717341</v>
          </cell>
          <cell r="AI1869">
            <v>904</v>
          </cell>
          <cell r="AJ1869">
            <v>0</v>
          </cell>
          <cell r="AK1869">
            <v>904</v>
          </cell>
          <cell r="AL1869">
            <v>0</v>
          </cell>
          <cell r="AM1869">
            <v>904</v>
          </cell>
        </row>
        <row r="1870">
          <cell r="I1870" t="str">
            <v>FTE</v>
          </cell>
          <cell r="J1870">
            <v>5200</v>
          </cell>
          <cell r="K1870">
            <v>0</v>
          </cell>
          <cell r="L1870">
            <v>5200</v>
          </cell>
          <cell r="M1870">
            <v>178</v>
          </cell>
          <cell r="N1870">
            <v>5378</v>
          </cell>
          <cell r="O1870">
            <v>89</v>
          </cell>
          <cell r="P1870">
            <v>743999</v>
          </cell>
          <cell r="Q1870">
            <v>744088</v>
          </cell>
          <cell r="R1870">
            <v>26473</v>
          </cell>
          <cell r="S1870">
            <v>770561</v>
          </cell>
          <cell r="T1870"/>
          <cell r="U1870">
            <v>1001</v>
          </cell>
          <cell r="V1870">
            <v>1001</v>
          </cell>
          <cell r="W1870"/>
          <cell r="X1870">
            <v>1001</v>
          </cell>
          <cell r="Y1870">
            <v>2930</v>
          </cell>
          <cell r="Z1870">
            <v>0</v>
          </cell>
          <cell r="AA1870">
            <v>2930</v>
          </cell>
          <cell r="AB1870">
            <v>192</v>
          </cell>
          <cell r="AC1870">
            <v>3122</v>
          </cell>
          <cell r="AD1870">
            <v>25</v>
          </cell>
          <cell r="AE1870">
            <v>330026</v>
          </cell>
          <cell r="AF1870">
            <v>330051</v>
          </cell>
          <cell r="AG1870">
            <v>17072</v>
          </cell>
          <cell r="AH1870">
            <v>347123</v>
          </cell>
          <cell r="AI1870"/>
          <cell r="AJ1870">
            <v>0</v>
          </cell>
          <cell r="AK1870">
            <v>0</v>
          </cell>
          <cell r="AL1870"/>
          <cell r="AM1870">
            <v>0</v>
          </cell>
        </row>
        <row r="1871">
          <cell r="I1871" t="str">
            <v>EPA</v>
          </cell>
          <cell r="J1871">
            <v>18</v>
          </cell>
          <cell r="K1871"/>
          <cell r="L1871">
            <v>18</v>
          </cell>
          <cell r="M1871">
            <v>3412</v>
          </cell>
          <cell r="N1871">
            <v>3430</v>
          </cell>
          <cell r="O1871">
            <v>8</v>
          </cell>
          <cell r="P1871">
            <v>2154</v>
          </cell>
          <cell r="Q1871">
            <v>2162</v>
          </cell>
          <cell r="R1871">
            <v>0</v>
          </cell>
          <cell r="S1871">
            <v>2162</v>
          </cell>
          <cell r="T1871"/>
          <cell r="U1871"/>
          <cell r="V1871"/>
          <cell r="W1871"/>
          <cell r="X1871"/>
          <cell r="Y1871">
            <v>0</v>
          </cell>
          <cell r="Z1871"/>
          <cell r="AA1871">
            <v>0</v>
          </cell>
          <cell r="AB1871">
            <v>2204</v>
          </cell>
          <cell r="AC1871">
            <v>2204</v>
          </cell>
          <cell r="AD1871">
            <v>220</v>
          </cell>
          <cell r="AE1871">
            <v>2406</v>
          </cell>
          <cell r="AF1871">
            <v>2626</v>
          </cell>
          <cell r="AG1871">
            <v>0</v>
          </cell>
          <cell r="AH1871">
            <v>2626</v>
          </cell>
          <cell r="AI1871"/>
          <cell r="AJ1871"/>
          <cell r="AK1871"/>
          <cell r="AL1871"/>
          <cell r="AM1871"/>
        </row>
        <row r="1872">
          <cell r="I1872" t="str">
            <v>EQS</v>
          </cell>
          <cell r="J1872">
            <v>726</v>
          </cell>
          <cell r="K1872">
            <v>0</v>
          </cell>
          <cell r="L1872">
            <v>726</v>
          </cell>
          <cell r="M1872">
            <v>447</v>
          </cell>
          <cell r="N1872">
            <v>1173</v>
          </cell>
          <cell r="O1872">
            <v>34</v>
          </cell>
          <cell r="P1872">
            <v>81406</v>
          </cell>
          <cell r="Q1872">
            <v>81440</v>
          </cell>
          <cell r="R1872">
            <v>224</v>
          </cell>
          <cell r="S1872">
            <v>81664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548</v>
          </cell>
          <cell r="Z1872">
            <v>0</v>
          </cell>
          <cell r="AA1872">
            <v>548</v>
          </cell>
          <cell r="AB1872">
            <v>590</v>
          </cell>
          <cell r="AC1872">
            <v>1138</v>
          </cell>
          <cell r="AD1872">
            <v>10</v>
          </cell>
          <cell r="AE1872">
            <v>38822</v>
          </cell>
          <cell r="AF1872">
            <v>38832</v>
          </cell>
          <cell r="AG1872">
            <v>824</v>
          </cell>
          <cell r="AH1872">
            <v>39656</v>
          </cell>
          <cell r="AI1872">
            <v>0</v>
          </cell>
          <cell r="AJ1872">
            <v>0</v>
          </cell>
          <cell r="AK1872">
            <v>0</v>
          </cell>
          <cell r="AL1872">
            <v>0</v>
          </cell>
          <cell r="AM1872">
            <v>0</v>
          </cell>
        </row>
        <row r="1873">
          <cell r="I1873" t="str">
            <v>FMA</v>
          </cell>
          <cell r="J1873">
            <v>970</v>
          </cell>
          <cell r="K1873">
            <v>3</v>
          </cell>
          <cell r="L1873">
            <v>973</v>
          </cell>
          <cell r="M1873">
            <v>704</v>
          </cell>
          <cell r="N1873">
            <v>1677</v>
          </cell>
          <cell r="O1873">
            <v>82</v>
          </cell>
          <cell r="P1873">
            <v>88813</v>
          </cell>
          <cell r="Q1873">
            <v>88895</v>
          </cell>
          <cell r="R1873">
            <v>0</v>
          </cell>
          <cell r="S1873">
            <v>88895</v>
          </cell>
          <cell r="T1873">
            <v>0</v>
          </cell>
          <cell r="U1873">
            <v>38</v>
          </cell>
          <cell r="V1873">
            <v>38</v>
          </cell>
          <cell r="W1873"/>
          <cell r="X1873">
            <v>38</v>
          </cell>
          <cell r="Y1873">
            <v>124</v>
          </cell>
          <cell r="Z1873">
            <v>0</v>
          </cell>
          <cell r="AA1873">
            <v>124</v>
          </cell>
          <cell r="AB1873">
            <v>706</v>
          </cell>
          <cell r="AC1873">
            <v>830</v>
          </cell>
          <cell r="AD1873">
            <v>2</v>
          </cell>
          <cell r="AE1873">
            <v>12447</v>
          </cell>
          <cell r="AF1873">
            <v>12449</v>
          </cell>
          <cell r="AG1873">
            <v>4</v>
          </cell>
          <cell r="AH1873">
            <v>12453</v>
          </cell>
          <cell r="AI1873">
            <v>0</v>
          </cell>
          <cell r="AJ1873">
            <v>11</v>
          </cell>
          <cell r="AK1873">
            <v>11</v>
          </cell>
          <cell r="AL1873"/>
          <cell r="AM1873">
            <v>11</v>
          </cell>
        </row>
        <row r="1874">
          <cell r="I1874" t="str">
            <v>GPO</v>
          </cell>
          <cell r="J1874">
            <v>0</v>
          </cell>
          <cell r="K1874">
            <v>0</v>
          </cell>
          <cell r="L1874">
            <v>0</v>
          </cell>
          <cell r="M1874">
            <v>719</v>
          </cell>
          <cell r="N1874">
            <v>719</v>
          </cell>
          <cell r="O1874">
            <v>0</v>
          </cell>
          <cell r="P1874">
            <v>140</v>
          </cell>
          <cell r="Q1874">
            <v>140</v>
          </cell>
          <cell r="R1874">
            <v>36</v>
          </cell>
          <cell r="S1874">
            <v>176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1032</v>
          </cell>
          <cell r="AC1874">
            <v>1032</v>
          </cell>
          <cell r="AD1874">
            <v>0</v>
          </cell>
          <cell r="AE1874">
            <v>196</v>
          </cell>
          <cell r="AF1874">
            <v>196</v>
          </cell>
          <cell r="AG1874">
            <v>16</v>
          </cell>
          <cell r="AH1874">
            <v>212</v>
          </cell>
          <cell r="AI1874">
            <v>0</v>
          </cell>
          <cell r="AJ1874">
            <v>0</v>
          </cell>
          <cell r="AK1874">
            <v>0</v>
          </cell>
          <cell r="AL1874">
            <v>0</v>
          </cell>
          <cell r="AM1874">
            <v>0</v>
          </cell>
        </row>
        <row r="1875">
          <cell r="I1875" t="str">
            <v>IGR</v>
          </cell>
          <cell r="J1875">
            <v>8292</v>
          </cell>
          <cell r="K1875">
            <v>0</v>
          </cell>
          <cell r="L1875">
            <v>8292</v>
          </cell>
          <cell r="M1875">
            <v>846</v>
          </cell>
          <cell r="N1875">
            <v>9138</v>
          </cell>
          <cell r="O1875">
            <v>527</v>
          </cell>
          <cell r="P1875">
            <v>1183170</v>
          </cell>
          <cell r="Q1875">
            <v>1183697</v>
          </cell>
          <cell r="R1875">
            <v>3472</v>
          </cell>
          <cell r="S1875">
            <v>1187169</v>
          </cell>
          <cell r="T1875">
            <v>0</v>
          </cell>
          <cell r="U1875">
            <v>0</v>
          </cell>
          <cell r="V1875">
            <v>0</v>
          </cell>
          <cell r="W1875"/>
          <cell r="X1875">
            <v>0</v>
          </cell>
          <cell r="Y1875">
            <v>3425</v>
          </cell>
          <cell r="Z1875">
            <v>0</v>
          </cell>
          <cell r="AA1875">
            <v>3425</v>
          </cell>
          <cell r="AB1875">
            <v>651</v>
          </cell>
          <cell r="AC1875">
            <v>4076</v>
          </cell>
          <cell r="AD1875">
            <v>83</v>
          </cell>
          <cell r="AE1875">
            <v>420463</v>
          </cell>
          <cell r="AF1875">
            <v>420546</v>
          </cell>
          <cell r="AG1875">
            <v>2176</v>
          </cell>
          <cell r="AH1875">
            <v>422722</v>
          </cell>
          <cell r="AI1875">
            <v>0</v>
          </cell>
          <cell r="AJ1875">
            <v>0</v>
          </cell>
          <cell r="AK1875">
            <v>0</v>
          </cell>
          <cell r="AL1875"/>
          <cell r="AM1875">
            <v>0</v>
          </cell>
        </row>
        <row r="1876">
          <cell r="I1876" t="str">
            <v>JUJ</v>
          </cell>
          <cell r="J1876">
            <v>3777</v>
          </cell>
          <cell r="K1876">
            <v>0</v>
          </cell>
          <cell r="L1876">
            <v>3777</v>
          </cell>
          <cell r="M1876">
            <v>798</v>
          </cell>
          <cell r="N1876">
            <v>4575</v>
          </cell>
          <cell r="O1876">
            <v>61</v>
          </cell>
          <cell r="P1876">
            <v>475647</v>
          </cell>
          <cell r="Q1876">
            <v>475708</v>
          </cell>
          <cell r="R1876">
            <v>5141</v>
          </cell>
          <cell r="S1876">
            <v>480849</v>
          </cell>
          <cell r="T1876">
            <v>0</v>
          </cell>
          <cell r="U1876">
            <v>60</v>
          </cell>
          <cell r="V1876">
            <v>60</v>
          </cell>
          <cell r="W1876">
            <v>0</v>
          </cell>
          <cell r="X1876">
            <v>60</v>
          </cell>
          <cell r="Y1876">
            <v>1720</v>
          </cell>
          <cell r="Z1876">
            <v>0</v>
          </cell>
          <cell r="AA1876">
            <v>1720</v>
          </cell>
          <cell r="AB1876">
            <v>1262</v>
          </cell>
          <cell r="AC1876">
            <v>2982</v>
          </cell>
          <cell r="AD1876">
            <v>48</v>
          </cell>
          <cell r="AE1876">
            <v>203215</v>
          </cell>
          <cell r="AF1876">
            <v>203263</v>
          </cell>
          <cell r="AG1876">
            <v>522</v>
          </cell>
          <cell r="AH1876">
            <v>203785</v>
          </cell>
          <cell r="AI1876">
            <v>0</v>
          </cell>
          <cell r="AJ1876">
            <v>66</v>
          </cell>
          <cell r="AK1876">
            <v>66</v>
          </cell>
          <cell r="AL1876">
            <v>0</v>
          </cell>
          <cell r="AM1876">
            <v>66</v>
          </cell>
        </row>
        <row r="1877">
          <cell r="I1877" t="str">
            <v>IRJ</v>
          </cell>
          <cell r="J1877">
            <v>1058</v>
          </cell>
          <cell r="K1877">
            <v>2</v>
          </cell>
          <cell r="L1877">
            <v>1060</v>
          </cell>
          <cell r="M1877">
            <v>967</v>
          </cell>
          <cell r="N1877">
            <v>2027</v>
          </cell>
          <cell r="O1877">
            <v>97</v>
          </cell>
          <cell r="P1877">
            <v>66744</v>
          </cell>
          <cell r="Q1877">
            <v>66841</v>
          </cell>
          <cell r="R1877">
            <v>2014</v>
          </cell>
          <cell r="S1877">
            <v>68855</v>
          </cell>
          <cell r="T1877">
            <v>0</v>
          </cell>
          <cell r="U1877">
            <v>111</v>
          </cell>
          <cell r="V1877">
            <v>111</v>
          </cell>
          <cell r="W1877">
            <v>0</v>
          </cell>
          <cell r="X1877">
            <v>111</v>
          </cell>
          <cell r="Y1877">
            <v>358</v>
          </cell>
          <cell r="Z1877">
            <v>0</v>
          </cell>
          <cell r="AA1877">
            <v>358</v>
          </cell>
          <cell r="AB1877">
            <v>891</v>
          </cell>
          <cell r="AC1877">
            <v>1249</v>
          </cell>
          <cell r="AD1877">
            <v>79</v>
          </cell>
          <cell r="AE1877">
            <v>16973</v>
          </cell>
          <cell r="AF1877">
            <v>17052</v>
          </cell>
          <cell r="AG1877">
            <v>6786</v>
          </cell>
          <cell r="AH1877">
            <v>23838</v>
          </cell>
          <cell r="AI1877">
            <v>0</v>
          </cell>
          <cell r="AJ1877">
            <v>36</v>
          </cell>
          <cell r="AK1877">
            <v>36</v>
          </cell>
          <cell r="AL1877">
            <v>0</v>
          </cell>
          <cell r="AM1877">
            <v>36</v>
          </cell>
        </row>
        <row r="1878">
          <cell r="I1878" t="str">
            <v>LGS</v>
          </cell>
          <cell r="J1878">
            <v>298</v>
          </cell>
          <cell r="K1878">
            <v>0</v>
          </cell>
          <cell r="L1878">
            <v>298</v>
          </cell>
          <cell r="M1878">
            <v>769</v>
          </cell>
          <cell r="N1878">
            <v>1067</v>
          </cell>
          <cell r="O1878">
            <v>20</v>
          </cell>
          <cell r="P1878">
            <v>1932</v>
          </cell>
          <cell r="Q1878">
            <v>1952</v>
          </cell>
          <cell r="R1878">
            <v>716</v>
          </cell>
          <cell r="S1878">
            <v>2668</v>
          </cell>
          <cell r="T1878"/>
          <cell r="U1878"/>
          <cell r="V1878"/>
          <cell r="W1878"/>
          <cell r="X1878"/>
          <cell r="Y1878">
            <v>0</v>
          </cell>
          <cell r="Z1878">
            <v>0</v>
          </cell>
          <cell r="AA1878">
            <v>0</v>
          </cell>
          <cell r="AB1878">
            <v>957</v>
          </cell>
          <cell r="AC1878">
            <v>957</v>
          </cell>
          <cell r="AD1878">
            <v>0</v>
          </cell>
          <cell r="AE1878">
            <v>146</v>
          </cell>
          <cell r="AF1878">
            <v>146</v>
          </cell>
          <cell r="AG1878">
            <v>0</v>
          </cell>
          <cell r="AH1878">
            <v>146</v>
          </cell>
          <cell r="AI1878"/>
          <cell r="AJ1878"/>
          <cell r="AK1878"/>
          <cell r="AL1878"/>
          <cell r="AM1878"/>
        </row>
        <row r="1879">
          <cell r="I1879" t="str">
            <v>MDQ</v>
          </cell>
          <cell r="J1879">
            <v>3160</v>
          </cell>
          <cell r="K1879">
            <v>2</v>
          </cell>
          <cell r="L1879">
            <v>3162</v>
          </cell>
          <cell r="M1879">
            <v>3433</v>
          </cell>
          <cell r="N1879">
            <v>6595</v>
          </cell>
          <cell r="O1879">
            <v>200</v>
          </cell>
          <cell r="P1879">
            <v>275782</v>
          </cell>
          <cell r="Q1879">
            <v>275982</v>
          </cell>
          <cell r="R1879">
            <v>10240</v>
          </cell>
          <cell r="S1879">
            <v>286222</v>
          </cell>
          <cell r="T1879">
            <v>6</v>
          </cell>
          <cell r="U1879">
            <v>58</v>
          </cell>
          <cell r="V1879">
            <v>64</v>
          </cell>
          <cell r="W1879">
            <v>0</v>
          </cell>
          <cell r="X1879">
            <v>65</v>
          </cell>
          <cell r="Y1879">
            <v>1154</v>
          </cell>
          <cell r="Z1879">
            <v>0</v>
          </cell>
          <cell r="AA1879">
            <v>1154</v>
          </cell>
          <cell r="AB1879">
            <v>2868</v>
          </cell>
          <cell r="AC1879">
            <v>4022</v>
          </cell>
          <cell r="AD1879">
            <v>44</v>
          </cell>
          <cell r="AE1879">
            <v>87484</v>
          </cell>
          <cell r="AF1879">
            <v>87528</v>
          </cell>
          <cell r="AG1879">
            <v>1057</v>
          </cell>
          <cell r="AH1879">
            <v>88585</v>
          </cell>
          <cell r="AI1879">
            <v>5</v>
          </cell>
          <cell r="AJ1879">
            <v>29</v>
          </cell>
          <cell r="AK1879">
            <v>34</v>
          </cell>
          <cell r="AL1879">
            <v>0</v>
          </cell>
          <cell r="AM1879">
            <v>34</v>
          </cell>
        </row>
        <row r="1880">
          <cell r="I1880" t="str">
            <v>MDZ</v>
          </cell>
          <cell r="J1880">
            <v>14647</v>
          </cell>
          <cell r="K1880">
            <v>41</v>
          </cell>
          <cell r="L1880">
            <v>14688</v>
          </cell>
          <cell r="M1880">
            <v>2100</v>
          </cell>
          <cell r="N1880">
            <v>16788</v>
          </cell>
          <cell r="O1880">
            <v>291385</v>
          </cell>
          <cell r="P1880">
            <v>1422167</v>
          </cell>
          <cell r="Q1880">
            <v>1713552</v>
          </cell>
          <cell r="R1880">
            <v>24996</v>
          </cell>
          <cell r="S1880">
            <v>1738548</v>
          </cell>
          <cell r="T1880">
            <v>101</v>
          </cell>
          <cell r="U1880">
            <v>319</v>
          </cell>
          <cell r="V1880">
            <v>420</v>
          </cell>
          <cell r="W1880">
            <v>0</v>
          </cell>
          <cell r="X1880">
            <v>420</v>
          </cell>
          <cell r="Y1880">
            <v>5359</v>
          </cell>
          <cell r="Z1880">
            <v>38</v>
          </cell>
          <cell r="AA1880">
            <v>5397</v>
          </cell>
          <cell r="AB1880">
            <v>2566</v>
          </cell>
          <cell r="AC1880">
            <v>7963</v>
          </cell>
          <cell r="AD1880">
            <v>28239</v>
          </cell>
          <cell r="AE1880">
            <v>634972</v>
          </cell>
          <cell r="AF1880">
            <v>663211</v>
          </cell>
          <cell r="AG1880">
            <v>4724</v>
          </cell>
          <cell r="AH1880">
            <v>667935</v>
          </cell>
          <cell r="AI1880">
            <v>34</v>
          </cell>
          <cell r="AJ1880">
            <v>401</v>
          </cell>
          <cell r="AK1880">
            <v>435</v>
          </cell>
          <cell r="AL1880">
            <v>0</v>
          </cell>
          <cell r="AM1880">
            <v>435</v>
          </cell>
        </row>
        <row r="1881">
          <cell r="I1881" t="str">
            <v>NQN</v>
          </cell>
          <cell r="J1881">
            <v>8364</v>
          </cell>
          <cell r="K1881">
            <v>1</v>
          </cell>
          <cell r="L1881">
            <v>8365</v>
          </cell>
          <cell r="M1881">
            <v>3007</v>
          </cell>
          <cell r="N1881">
            <v>11372</v>
          </cell>
          <cell r="O1881">
            <v>144</v>
          </cell>
          <cell r="P1881">
            <v>870525</v>
          </cell>
          <cell r="Q1881">
            <v>870669</v>
          </cell>
          <cell r="R1881">
            <v>26593</v>
          </cell>
          <cell r="S1881">
            <v>897262</v>
          </cell>
          <cell r="T1881">
            <v>0</v>
          </cell>
          <cell r="U1881">
            <v>258</v>
          </cell>
          <cell r="V1881">
            <v>258</v>
          </cell>
          <cell r="W1881">
            <v>10</v>
          </cell>
          <cell r="X1881">
            <v>268</v>
          </cell>
          <cell r="Y1881">
            <v>4191</v>
          </cell>
          <cell r="Z1881">
            <v>0</v>
          </cell>
          <cell r="AA1881">
            <v>4191</v>
          </cell>
          <cell r="AB1881">
            <v>2266</v>
          </cell>
          <cell r="AC1881">
            <v>6457</v>
          </cell>
          <cell r="AD1881">
            <v>3</v>
          </cell>
          <cell r="AE1881">
            <v>371852</v>
          </cell>
          <cell r="AF1881">
            <v>371855</v>
          </cell>
          <cell r="AG1881">
            <v>15573</v>
          </cell>
          <cell r="AH1881">
            <v>387428</v>
          </cell>
          <cell r="AI1881">
            <v>0</v>
          </cell>
          <cell r="AJ1881">
            <v>53</v>
          </cell>
          <cell r="AK1881">
            <v>53</v>
          </cell>
          <cell r="AL1881">
            <v>2</v>
          </cell>
          <cell r="AM1881">
            <v>55</v>
          </cell>
        </row>
        <row r="1882">
          <cell r="I1882" t="str">
            <v>PRA</v>
          </cell>
          <cell r="J1882">
            <v>519</v>
          </cell>
          <cell r="K1882">
            <v>0</v>
          </cell>
          <cell r="L1882">
            <v>519</v>
          </cell>
          <cell r="M1882">
            <v>2558</v>
          </cell>
          <cell r="N1882">
            <v>3077</v>
          </cell>
          <cell r="O1882">
            <v>18</v>
          </cell>
          <cell r="P1882">
            <v>33834</v>
          </cell>
          <cell r="Q1882">
            <v>33852</v>
          </cell>
          <cell r="R1882">
            <v>25</v>
          </cell>
          <cell r="S1882">
            <v>33877</v>
          </cell>
          <cell r="T1882"/>
          <cell r="U1882">
            <v>0</v>
          </cell>
          <cell r="V1882">
            <v>0</v>
          </cell>
          <cell r="W1882"/>
          <cell r="X1882">
            <v>0</v>
          </cell>
          <cell r="Y1882">
            <v>248</v>
          </cell>
          <cell r="Z1882">
            <v>0</v>
          </cell>
          <cell r="AA1882">
            <v>248</v>
          </cell>
          <cell r="AB1882">
            <v>1612</v>
          </cell>
          <cell r="AC1882">
            <v>1860</v>
          </cell>
          <cell r="AD1882">
            <v>6</v>
          </cell>
          <cell r="AE1882">
            <v>10970</v>
          </cell>
          <cell r="AF1882">
            <v>10976</v>
          </cell>
          <cell r="AG1882">
            <v>429</v>
          </cell>
          <cell r="AH1882">
            <v>11405</v>
          </cell>
          <cell r="AI1882"/>
          <cell r="AJ1882">
            <v>0</v>
          </cell>
          <cell r="AK1882">
            <v>0</v>
          </cell>
          <cell r="AL1882"/>
          <cell r="AM1882">
            <v>0</v>
          </cell>
        </row>
        <row r="1883">
          <cell r="I1883" t="str">
            <v>PSS</v>
          </cell>
          <cell r="J1883">
            <v>2567</v>
          </cell>
          <cell r="K1883">
            <v>0</v>
          </cell>
          <cell r="L1883">
            <v>2567</v>
          </cell>
          <cell r="M1883">
            <v>327</v>
          </cell>
          <cell r="N1883">
            <v>2894</v>
          </cell>
          <cell r="O1883">
            <v>163</v>
          </cell>
          <cell r="P1883">
            <v>230420</v>
          </cell>
          <cell r="Q1883">
            <v>230583</v>
          </cell>
          <cell r="R1883">
            <v>357</v>
          </cell>
          <cell r="S1883">
            <v>230940</v>
          </cell>
          <cell r="T1883"/>
          <cell r="U1883">
            <v>52</v>
          </cell>
          <cell r="V1883">
            <v>52</v>
          </cell>
          <cell r="W1883"/>
          <cell r="X1883">
            <v>52</v>
          </cell>
          <cell r="Y1883">
            <v>2021</v>
          </cell>
          <cell r="Z1883">
            <v>0</v>
          </cell>
          <cell r="AA1883">
            <v>2021</v>
          </cell>
          <cell r="AB1883">
            <v>411</v>
          </cell>
          <cell r="AC1883">
            <v>2432</v>
          </cell>
          <cell r="AD1883">
            <v>62</v>
          </cell>
          <cell r="AE1883">
            <v>142282</v>
          </cell>
          <cell r="AF1883">
            <v>142344</v>
          </cell>
          <cell r="AG1883">
            <v>463</v>
          </cell>
          <cell r="AH1883">
            <v>142807</v>
          </cell>
          <cell r="AI1883"/>
          <cell r="AJ1883">
            <v>48</v>
          </cell>
          <cell r="AK1883">
            <v>48</v>
          </cell>
          <cell r="AL1883"/>
          <cell r="AM1883">
            <v>48</v>
          </cell>
        </row>
        <row r="1884">
          <cell r="I1884" t="str">
            <v>PMY</v>
          </cell>
          <cell r="J1884">
            <v>1044</v>
          </cell>
          <cell r="K1884">
            <v>0</v>
          </cell>
          <cell r="L1884">
            <v>1044</v>
          </cell>
          <cell r="M1884">
            <v>238</v>
          </cell>
          <cell r="N1884">
            <v>1282</v>
          </cell>
          <cell r="O1884">
            <v>8</v>
          </cell>
          <cell r="P1884">
            <v>119322</v>
          </cell>
          <cell r="Q1884">
            <v>119330</v>
          </cell>
          <cell r="R1884">
            <v>1371</v>
          </cell>
          <cell r="S1884">
            <v>120701</v>
          </cell>
          <cell r="T1884"/>
          <cell r="U1884">
            <v>27</v>
          </cell>
          <cell r="V1884">
            <v>27</v>
          </cell>
          <cell r="W1884"/>
          <cell r="X1884">
            <v>27</v>
          </cell>
          <cell r="Y1884">
            <v>336</v>
          </cell>
          <cell r="Z1884">
            <v>0</v>
          </cell>
          <cell r="AA1884">
            <v>336</v>
          </cell>
          <cell r="AB1884">
            <v>563</v>
          </cell>
          <cell r="AC1884">
            <v>899</v>
          </cell>
          <cell r="AD1884">
            <v>0</v>
          </cell>
          <cell r="AE1884">
            <v>22484</v>
          </cell>
          <cell r="AF1884">
            <v>22484</v>
          </cell>
          <cell r="AG1884">
            <v>1062</v>
          </cell>
          <cell r="AH1884">
            <v>23546</v>
          </cell>
          <cell r="AI1884"/>
          <cell r="AJ1884">
            <v>0</v>
          </cell>
          <cell r="AK1884">
            <v>0</v>
          </cell>
          <cell r="AL1884"/>
          <cell r="AM1884">
            <v>0</v>
          </cell>
        </row>
        <row r="1885">
          <cell r="I1885" t="str">
            <v>RCQ</v>
          </cell>
          <cell r="J1885">
            <v>10</v>
          </cell>
          <cell r="K1885">
            <v>0</v>
          </cell>
          <cell r="L1885">
            <v>10</v>
          </cell>
          <cell r="M1885">
            <v>2909</v>
          </cell>
          <cell r="N1885">
            <v>2919</v>
          </cell>
          <cell r="O1885">
            <v>0</v>
          </cell>
          <cell r="P1885">
            <v>409</v>
          </cell>
          <cell r="Q1885">
            <v>409</v>
          </cell>
          <cell r="R1885">
            <v>49</v>
          </cell>
          <cell r="S1885">
            <v>458</v>
          </cell>
          <cell r="T1885"/>
          <cell r="U1885"/>
          <cell r="V1885"/>
          <cell r="W1885"/>
          <cell r="X1885"/>
          <cell r="Y1885">
            <v>0</v>
          </cell>
          <cell r="Z1885">
            <v>0</v>
          </cell>
          <cell r="AA1885">
            <v>0</v>
          </cell>
          <cell r="AB1885">
            <v>2952</v>
          </cell>
          <cell r="AC1885">
            <v>2952</v>
          </cell>
          <cell r="AD1885">
            <v>0</v>
          </cell>
          <cell r="AE1885">
            <v>394</v>
          </cell>
          <cell r="AF1885">
            <v>394</v>
          </cell>
          <cell r="AG1885">
            <v>60</v>
          </cell>
          <cell r="AH1885">
            <v>454</v>
          </cell>
          <cell r="AI1885"/>
          <cell r="AJ1885"/>
          <cell r="AK1885"/>
          <cell r="AL1885"/>
          <cell r="AM1885"/>
        </row>
        <row r="1886">
          <cell r="I1886" t="str">
            <v>RES</v>
          </cell>
          <cell r="J1886">
            <v>2428</v>
          </cell>
          <cell r="K1886">
            <v>0</v>
          </cell>
          <cell r="L1886">
            <v>2428</v>
          </cell>
          <cell r="M1886">
            <v>767</v>
          </cell>
          <cell r="N1886">
            <v>3195</v>
          </cell>
          <cell r="O1886">
            <v>238</v>
          </cell>
          <cell r="P1886">
            <v>236944</v>
          </cell>
          <cell r="Q1886">
            <v>237182</v>
          </cell>
          <cell r="R1886">
            <v>9961</v>
          </cell>
          <cell r="S1886">
            <v>247143</v>
          </cell>
          <cell r="T1886"/>
          <cell r="U1886">
            <v>150</v>
          </cell>
          <cell r="V1886">
            <v>150</v>
          </cell>
          <cell r="W1886">
            <v>4</v>
          </cell>
          <cell r="X1886">
            <v>154</v>
          </cell>
          <cell r="Y1886">
            <v>796</v>
          </cell>
          <cell r="Z1886">
            <v>0</v>
          </cell>
          <cell r="AA1886">
            <v>796</v>
          </cell>
          <cell r="AB1886">
            <v>986</v>
          </cell>
          <cell r="AC1886">
            <v>1782</v>
          </cell>
          <cell r="AD1886">
            <v>68</v>
          </cell>
          <cell r="AE1886">
            <v>72089</v>
          </cell>
          <cell r="AF1886">
            <v>72157</v>
          </cell>
          <cell r="AG1886">
            <v>229</v>
          </cell>
          <cell r="AH1886">
            <v>72386</v>
          </cell>
          <cell r="AI1886"/>
          <cell r="AJ1886">
            <v>91</v>
          </cell>
          <cell r="AK1886">
            <v>91</v>
          </cell>
          <cell r="AL1886">
            <v>0</v>
          </cell>
          <cell r="AM1886">
            <v>91</v>
          </cell>
        </row>
        <row r="1887">
          <cell r="I1887" t="str">
            <v>RCU</v>
          </cell>
          <cell r="J1887">
            <v>553</v>
          </cell>
          <cell r="K1887">
            <v>0</v>
          </cell>
          <cell r="L1887">
            <v>553</v>
          </cell>
          <cell r="M1887">
            <v>329</v>
          </cell>
          <cell r="N1887">
            <v>882</v>
          </cell>
          <cell r="O1887">
            <v>7</v>
          </cell>
          <cell r="P1887">
            <v>24798</v>
          </cell>
          <cell r="Q1887">
            <v>24805</v>
          </cell>
          <cell r="R1887">
            <v>6261</v>
          </cell>
          <cell r="S1887">
            <v>31066</v>
          </cell>
          <cell r="T1887">
            <v>0</v>
          </cell>
          <cell r="U1887">
            <v>10</v>
          </cell>
          <cell r="V1887">
            <v>10</v>
          </cell>
          <cell r="W1887">
            <v>0</v>
          </cell>
          <cell r="X1887">
            <v>10</v>
          </cell>
          <cell r="Y1887">
            <v>280</v>
          </cell>
          <cell r="Z1887">
            <v>0</v>
          </cell>
          <cell r="AA1887">
            <v>280</v>
          </cell>
          <cell r="AB1887">
            <v>338</v>
          </cell>
          <cell r="AC1887">
            <v>618</v>
          </cell>
          <cell r="AD1887">
            <v>0</v>
          </cell>
          <cell r="AE1887">
            <v>9311</v>
          </cell>
          <cell r="AF1887">
            <v>9311</v>
          </cell>
          <cell r="AG1887">
            <v>4263</v>
          </cell>
          <cell r="AH1887">
            <v>13574</v>
          </cell>
          <cell r="AI1887">
            <v>0</v>
          </cell>
          <cell r="AJ1887">
            <v>8</v>
          </cell>
          <cell r="AK1887">
            <v>8</v>
          </cell>
          <cell r="AL1887">
            <v>0</v>
          </cell>
          <cell r="AM1887">
            <v>8</v>
          </cell>
        </row>
        <row r="1888">
          <cell r="I1888" t="str">
            <v>RGL</v>
          </cell>
          <cell r="J1888">
            <v>3074</v>
          </cell>
          <cell r="K1888">
            <v>0</v>
          </cell>
          <cell r="L1888">
            <v>3074</v>
          </cell>
          <cell r="M1888">
            <v>896</v>
          </cell>
          <cell r="N1888">
            <v>3970</v>
          </cell>
          <cell r="O1888">
            <v>0</v>
          </cell>
          <cell r="P1888">
            <v>203162</v>
          </cell>
          <cell r="Q1888">
            <v>203162</v>
          </cell>
          <cell r="R1888">
            <v>6961</v>
          </cell>
          <cell r="S1888">
            <v>210123</v>
          </cell>
          <cell r="T1888">
            <v>0</v>
          </cell>
          <cell r="U1888">
            <v>245</v>
          </cell>
          <cell r="V1888">
            <v>245</v>
          </cell>
          <cell r="W1888">
            <v>5</v>
          </cell>
          <cell r="X1888">
            <v>250</v>
          </cell>
          <cell r="Y1888">
            <v>1254</v>
          </cell>
          <cell r="Z1888">
            <v>0</v>
          </cell>
          <cell r="AA1888">
            <v>1254</v>
          </cell>
          <cell r="AB1888">
            <v>1004</v>
          </cell>
          <cell r="AC1888">
            <v>2258</v>
          </cell>
          <cell r="AD1888">
            <v>97</v>
          </cell>
          <cell r="AE1888">
            <v>89082</v>
          </cell>
          <cell r="AF1888">
            <v>89179</v>
          </cell>
          <cell r="AG1888">
            <v>4482</v>
          </cell>
          <cell r="AH1888">
            <v>93661</v>
          </cell>
          <cell r="AI1888">
            <v>0</v>
          </cell>
          <cell r="AJ1888">
            <v>154</v>
          </cell>
          <cell r="AK1888">
            <v>154</v>
          </cell>
          <cell r="AL1888">
            <v>0</v>
          </cell>
          <cell r="AM1888">
            <v>154</v>
          </cell>
        </row>
        <row r="1889">
          <cell r="I1889" t="str">
            <v>RGA</v>
          </cell>
          <cell r="J1889">
            <v>1763</v>
          </cell>
          <cell r="K1889">
            <v>0</v>
          </cell>
          <cell r="L1889">
            <v>1763</v>
          </cell>
          <cell r="M1889">
            <v>992</v>
          </cell>
          <cell r="N1889">
            <v>2755</v>
          </cell>
          <cell r="O1889">
            <v>0</v>
          </cell>
          <cell r="P1889">
            <v>127932</v>
          </cell>
          <cell r="Q1889">
            <v>127932</v>
          </cell>
          <cell r="R1889">
            <v>1686</v>
          </cell>
          <cell r="S1889">
            <v>129618</v>
          </cell>
          <cell r="T1889"/>
          <cell r="U1889">
            <v>224</v>
          </cell>
          <cell r="V1889">
            <v>224</v>
          </cell>
          <cell r="W1889">
            <v>0</v>
          </cell>
          <cell r="X1889">
            <v>224</v>
          </cell>
          <cell r="Y1889">
            <v>876</v>
          </cell>
          <cell r="Z1889">
            <v>0</v>
          </cell>
          <cell r="AA1889">
            <v>876</v>
          </cell>
          <cell r="AB1889">
            <v>725</v>
          </cell>
          <cell r="AC1889">
            <v>1601</v>
          </cell>
          <cell r="AD1889">
            <v>0</v>
          </cell>
          <cell r="AE1889">
            <v>66205</v>
          </cell>
          <cell r="AF1889">
            <v>66205</v>
          </cell>
          <cell r="AG1889">
            <v>1477</v>
          </cell>
          <cell r="AH1889">
            <v>67682</v>
          </cell>
          <cell r="AI1889"/>
          <cell r="AJ1889">
            <v>84</v>
          </cell>
          <cell r="AK1889">
            <v>84</v>
          </cell>
          <cell r="AL1889">
            <v>0</v>
          </cell>
          <cell r="AM1889">
            <v>84</v>
          </cell>
        </row>
        <row r="1890">
          <cell r="I1890" t="str">
            <v>ROS</v>
          </cell>
          <cell r="J1890">
            <v>4424</v>
          </cell>
          <cell r="K1890"/>
          <cell r="L1890">
            <v>4424</v>
          </cell>
          <cell r="M1890">
            <v>4272</v>
          </cell>
          <cell r="N1890">
            <v>8696</v>
          </cell>
          <cell r="O1890">
            <v>77613</v>
          </cell>
          <cell r="P1890">
            <v>314296</v>
          </cell>
          <cell r="Q1890">
            <v>391909</v>
          </cell>
          <cell r="R1890">
            <v>22972</v>
          </cell>
          <cell r="S1890">
            <v>414881</v>
          </cell>
          <cell r="T1890">
            <v>71</v>
          </cell>
          <cell r="U1890">
            <v>130</v>
          </cell>
          <cell r="V1890">
            <v>201</v>
          </cell>
          <cell r="W1890"/>
          <cell r="X1890">
            <v>201</v>
          </cell>
          <cell r="Y1890">
            <v>1810</v>
          </cell>
          <cell r="Z1890"/>
          <cell r="AA1890">
            <v>1810</v>
          </cell>
          <cell r="AB1890">
            <v>2942</v>
          </cell>
          <cell r="AC1890">
            <v>4752</v>
          </cell>
          <cell r="AD1890">
            <v>96</v>
          </cell>
          <cell r="AE1890">
            <v>120138</v>
          </cell>
          <cell r="AF1890">
            <v>120234</v>
          </cell>
          <cell r="AG1890">
            <v>1721</v>
          </cell>
          <cell r="AH1890">
            <v>121955</v>
          </cell>
          <cell r="AI1890">
            <v>10</v>
          </cell>
          <cell r="AJ1890">
            <v>76</v>
          </cell>
          <cell r="AK1890">
            <v>86</v>
          </cell>
          <cell r="AL1890"/>
          <cell r="AM1890">
            <v>86</v>
          </cell>
        </row>
        <row r="1891">
          <cell r="I1891" t="str">
            <v>SLA</v>
          </cell>
          <cell r="J1891">
            <v>8774</v>
          </cell>
          <cell r="K1891">
            <v>0</v>
          </cell>
          <cell r="L1891">
            <v>8774</v>
          </cell>
          <cell r="M1891">
            <v>3600</v>
          </cell>
          <cell r="N1891">
            <v>12374</v>
          </cell>
          <cell r="O1891">
            <v>6936</v>
          </cell>
          <cell r="P1891">
            <v>1205830</v>
          </cell>
          <cell r="Q1891">
            <v>1212766</v>
          </cell>
          <cell r="R1891">
            <v>11136</v>
          </cell>
          <cell r="S1891">
            <v>1223902</v>
          </cell>
          <cell r="T1891">
            <v>0</v>
          </cell>
          <cell r="U1891">
            <v>362</v>
          </cell>
          <cell r="V1891">
            <v>362</v>
          </cell>
          <cell r="W1891">
            <v>0</v>
          </cell>
          <cell r="X1891">
            <v>362</v>
          </cell>
          <cell r="Y1891">
            <v>3896</v>
          </cell>
          <cell r="Z1891">
            <v>0</v>
          </cell>
          <cell r="AA1891">
            <v>3896</v>
          </cell>
          <cell r="AB1891">
            <v>2272</v>
          </cell>
          <cell r="AC1891">
            <v>6168</v>
          </cell>
          <cell r="AD1891">
            <v>186</v>
          </cell>
          <cell r="AE1891">
            <v>544174</v>
          </cell>
          <cell r="AF1891">
            <v>544360</v>
          </cell>
          <cell r="AG1891">
            <v>959</v>
          </cell>
          <cell r="AH1891">
            <v>545319</v>
          </cell>
          <cell r="AI1891">
            <v>0</v>
          </cell>
          <cell r="AJ1891">
            <v>241</v>
          </cell>
          <cell r="AK1891">
            <v>241</v>
          </cell>
          <cell r="AL1891">
            <v>0</v>
          </cell>
          <cell r="AM1891">
            <v>241</v>
          </cell>
        </row>
        <row r="1892">
          <cell r="I1892" t="str">
            <v>BRC</v>
          </cell>
          <cell r="J1892">
            <v>13823</v>
          </cell>
          <cell r="K1892">
            <v>0</v>
          </cell>
          <cell r="L1892">
            <v>13823</v>
          </cell>
          <cell r="M1892">
            <v>1752</v>
          </cell>
          <cell r="N1892">
            <v>15575</v>
          </cell>
          <cell r="O1892">
            <v>27365</v>
          </cell>
          <cell r="P1892">
            <v>2017947</v>
          </cell>
          <cell r="Q1892">
            <v>2045312</v>
          </cell>
          <cell r="R1892">
            <v>5116</v>
          </cell>
          <cell r="S1892">
            <v>2050428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7994</v>
          </cell>
          <cell r="Z1892">
            <v>0</v>
          </cell>
          <cell r="AA1892">
            <v>7994</v>
          </cell>
          <cell r="AB1892">
            <v>2038</v>
          </cell>
          <cell r="AC1892">
            <v>10032</v>
          </cell>
          <cell r="AD1892">
            <v>66</v>
          </cell>
          <cell r="AE1892">
            <v>1127500</v>
          </cell>
          <cell r="AF1892">
            <v>1127566</v>
          </cell>
          <cell r="AG1892">
            <v>1319</v>
          </cell>
          <cell r="AH1892">
            <v>1128885</v>
          </cell>
          <cell r="AI1892">
            <v>0</v>
          </cell>
          <cell r="AJ1892">
            <v>0</v>
          </cell>
          <cell r="AK1892">
            <v>0</v>
          </cell>
          <cell r="AL1892">
            <v>0</v>
          </cell>
          <cell r="AM1892">
            <v>0</v>
          </cell>
        </row>
        <row r="1893">
          <cell r="I1893" t="str">
            <v>FDO</v>
          </cell>
          <cell r="J1893">
            <v>4901</v>
          </cell>
          <cell r="K1893">
            <v>4</v>
          </cell>
          <cell r="L1893">
            <v>4905</v>
          </cell>
          <cell r="M1893">
            <v>55232</v>
          </cell>
          <cell r="N1893">
            <v>60137</v>
          </cell>
          <cell r="O1893">
            <v>21955</v>
          </cell>
          <cell r="P1893">
            <v>26026</v>
          </cell>
          <cell r="Q1893">
            <v>47981</v>
          </cell>
          <cell r="R1893">
            <v>0</v>
          </cell>
          <cell r="S1893">
            <v>47981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52264</v>
          </cell>
          <cell r="AC1893">
            <v>52264</v>
          </cell>
          <cell r="AD1893">
            <v>17823</v>
          </cell>
          <cell r="AE1893">
            <v>16543</v>
          </cell>
          <cell r="AF1893">
            <v>34366</v>
          </cell>
          <cell r="AG1893">
            <v>0</v>
          </cell>
          <cell r="AH1893">
            <v>34366</v>
          </cell>
          <cell r="AI1893">
            <v>0</v>
          </cell>
          <cell r="AJ1893">
            <v>0</v>
          </cell>
          <cell r="AK1893">
            <v>0</v>
          </cell>
          <cell r="AL1893">
            <v>0</v>
          </cell>
          <cell r="AM1893">
            <v>0</v>
          </cell>
        </row>
        <row r="1894">
          <cell r="I1894" t="str">
            <v>UAQ</v>
          </cell>
          <cell r="J1894">
            <v>1962</v>
          </cell>
          <cell r="K1894">
            <v>0</v>
          </cell>
          <cell r="L1894">
            <v>1962</v>
          </cell>
          <cell r="M1894">
            <v>670</v>
          </cell>
          <cell r="N1894">
            <v>2632</v>
          </cell>
          <cell r="O1894">
            <v>112</v>
          </cell>
          <cell r="P1894">
            <v>196390</v>
          </cell>
          <cell r="Q1894">
            <v>196502</v>
          </cell>
          <cell r="R1894">
            <v>463</v>
          </cell>
          <cell r="S1894">
            <v>196965</v>
          </cell>
          <cell r="T1894"/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673</v>
          </cell>
          <cell r="Z1894">
            <v>0</v>
          </cell>
          <cell r="AA1894">
            <v>673</v>
          </cell>
          <cell r="AB1894">
            <v>1085</v>
          </cell>
          <cell r="AC1894">
            <v>1758</v>
          </cell>
          <cell r="AD1894">
            <v>164</v>
          </cell>
          <cell r="AE1894">
            <v>76775</v>
          </cell>
          <cell r="AF1894">
            <v>76939</v>
          </cell>
          <cell r="AG1894">
            <v>2028</v>
          </cell>
          <cell r="AH1894">
            <v>78967</v>
          </cell>
          <cell r="AI1894"/>
          <cell r="AJ1894">
            <v>0</v>
          </cell>
          <cell r="AK1894">
            <v>0</v>
          </cell>
          <cell r="AL1894">
            <v>0</v>
          </cell>
          <cell r="AM1894">
            <v>0</v>
          </cell>
        </row>
        <row r="1895">
          <cell r="I1895" t="str">
            <v>LUQ</v>
          </cell>
          <cell r="J1895">
            <v>1178</v>
          </cell>
          <cell r="K1895">
            <v>0</v>
          </cell>
          <cell r="L1895">
            <v>1178</v>
          </cell>
          <cell r="M1895">
            <v>1960</v>
          </cell>
          <cell r="N1895">
            <v>3138</v>
          </cell>
          <cell r="O1895">
            <v>0</v>
          </cell>
          <cell r="P1895">
            <v>75777</v>
          </cell>
          <cell r="Q1895">
            <v>75777</v>
          </cell>
          <cell r="R1895">
            <v>8</v>
          </cell>
          <cell r="S1895">
            <v>75785</v>
          </cell>
          <cell r="T1895"/>
          <cell r="U1895">
            <v>173</v>
          </cell>
          <cell r="V1895">
            <v>173</v>
          </cell>
          <cell r="W1895">
            <v>0</v>
          </cell>
          <cell r="X1895">
            <v>173</v>
          </cell>
          <cell r="Y1895">
            <v>338</v>
          </cell>
          <cell r="Z1895">
            <v>0</v>
          </cell>
          <cell r="AA1895">
            <v>338</v>
          </cell>
          <cell r="AB1895">
            <v>478</v>
          </cell>
          <cell r="AC1895">
            <v>816</v>
          </cell>
          <cell r="AD1895">
            <v>0</v>
          </cell>
          <cell r="AE1895">
            <v>24224</v>
          </cell>
          <cell r="AF1895">
            <v>24224</v>
          </cell>
          <cell r="AG1895">
            <v>475</v>
          </cell>
          <cell r="AH1895">
            <v>24699</v>
          </cell>
          <cell r="AI1895"/>
          <cell r="AJ1895">
            <v>60</v>
          </cell>
          <cell r="AK1895">
            <v>60</v>
          </cell>
          <cell r="AL1895">
            <v>0</v>
          </cell>
          <cell r="AM1895">
            <v>60</v>
          </cell>
        </row>
        <row r="1896">
          <cell r="I1896" t="str">
            <v>AFA</v>
          </cell>
          <cell r="J1896">
            <v>659</v>
          </cell>
          <cell r="K1896">
            <v>0</v>
          </cell>
          <cell r="L1896">
            <v>659</v>
          </cell>
          <cell r="M1896">
            <v>5266</v>
          </cell>
          <cell r="N1896">
            <v>5925</v>
          </cell>
          <cell r="O1896">
            <v>0</v>
          </cell>
          <cell r="P1896">
            <v>54539</v>
          </cell>
          <cell r="Q1896">
            <v>54539</v>
          </cell>
          <cell r="R1896">
            <v>34</v>
          </cell>
          <cell r="S1896">
            <v>54573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318</v>
          </cell>
          <cell r="Z1896">
            <v>0</v>
          </cell>
          <cell r="AA1896">
            <v>318</v>
          </cell>
          <cell r="AB1896">
            <v>3994</v>
          </cell>
          <cell r="AC1896">
            <v>4312</v>
          </cell>
          <cell r="AD1896">
            <v>0</v>
          </cell>
          <cell r="AE1896">
            <v>23365</v>
          </cell>
          <cell r="AF1896">
            <v>23365</v>
          </cell>
          <cell r="AG1896">
            <v>953</v>
          </cell>
          <cell r="AH1896">
            <v>24318</v>
          </cell>
          <cell r="AI1896">
            <v>0</v>
          </cell>
          <cell r="AJ1896">
            <v>0</v>
          </cell>
          <cell r="AK1896">
            <v>0</v>
          </cell>
          <cell r="AL1896">
            <v>0</v>
          </cell>
          <cell r="AM1896">
            <v>0</v>
          </cell>
        </row>
        <row r="1897">
          <cell r="I1897" t="str">
            <v>RSA</v>
          </cell>
          <cell r="J1897">
            <v>674</v>
          </cell>
          <cell r="K1897">
            <v>0</v>
          </cell>
          <cell r="L1897">
            <v>674</v>
          </cell>
          <cell r="M1897">
            <v>1639</v>
          </cell>
          <cell r="N1897">
            <v>2313</v>
          </cell>
          <cell r="O1897">
            <v>0</v>
          </cell>
          <cell r="P1897">
            <v>31800</v>
          </cell>
          <cell r="Q1897">
            <v>31800</v>
          </cell>
          <cell r="R1897">
            <v>3647</v>
          </cell>
          <cell r="S1897">
            <v>35447</v>
          </cell>
          <cell r="T1897"/>
          <cell r="U1897">
            <v>0</v>
          </cell>
          <cell r="V1897">
            <v>0</v>
          </cell>
          <cell r="W1897"/>
          <cell r="X1897">
            <v>0</v>
          </cell>
          <cell r="Y1897">
            <v>318</v>
          </cell>
          <cell r="Z1897">
            <v>0</v>
          </cell>
          <cell r="AA1897">
            <v>318</v>
          </cell>
          <cell r="AB1897">
            <v>2070</v>
          </cell>
          <cell r="AC1897">
            <v>2388</v>
          </cell>
          <cell r="AD1897">
            <v>0</v>
          </cell>
          <cell r="AE1897">
            <v>14475</v>
          </cell>
          <cell r="AF1897">
            <v>14475</v>
          </cell>
          <cell r="AG1897">
            <v>4928</v>
          </cell>
          <cell r="AH1897">
            <v>19403</v>
          </cell>
          <cell r="AI1897"/>
          <cell r="AJ1897">
            <v>0</v>
          </cell>
          <cell r="AK1897">
            <v>0</v>
          </cell>
          <cell r="AL1897"/>
          <cell r="AM1897">
            <v>0</v>
          </cell>
        </row>
        <row r="1898">
          <cell r="I1898" t="str">
            <v>SDE</v>
          </cell>
          <cell r="J1898">
            <v>1483</v>
          </cell>
          <cell r="K1898">
            <v>0</v>
          </cell>
          <cell r="L1898">
            <v>1483</v>
          </cell>
          <cell r="M1898">
            <v>1632</v>
          </cell>
          <cell r="N1898">
            <v>3115</v>
          </cell>
          <cell r="O1898">
            <v>12</v>
          </cell>
          <cell r="P1898">
            <v>182159</v>
          </cell>
          <cell r="Q1898">
            <v>182171</v>
          </cell>
          <cell r="R1898">
            <v>37</v>
          </cell>
          <cell r="S1898">
            <v>182208</v>
          </cell>
          <cell r="T1898">
            <v>0</v>
          </cell>
          <cell r="U1898">
            <v>165</v>
          </cell>
          <cell r="V1898">
            <v>165</v>
          </cell>
          <cell r="W1898">
            <v>0</v>
          </cell>
          <cell r="X1898">
            <v>165</v>
          </cell>
          <cell r="Y1898">
            <v>676</v>
          </cell>
          <cell r="Z1898">
            <v>0</v>
          </cell>
          <cell r="AA1898">
            <v>676</v>
          </cell>
          <cell r="AB1898">
            <v>1416</v>
          </cell>
          <cell r="AC1898">
            <v>2092</v>
          </cell>
          <cell r="AD1898">
            <v>0</v>
          </cell>
          <cell r="AE1898">
            <v>74808</v>
          </cell>
          <cell r="AF1898">
            <v>74808</v>
          </cell>
          <cell r="AG1898">
            <v>579</v>
          </cell>
          <cell r="AH1898">
            <v>75387</v>
          </cell>
          <cell r="AI1898">
            <v>0</v>
          </cell>
          <cell r="AJ1898">
            <v>70</v>
          </cell>
          <cell r="AK1898">
            <v>70</v>
          </cell>
          <cell r="AL1898">
            <v>0</v>
          </cell>
          <cell r="AM1898">
            <v>70</v>
          </cell>
        </row>
        <row r="1899">
          <cell r="I1899" t="str">
            <v>RHD</v>
          </cell>
          <cell r="J1899">
            <v>269</v>
          </cell>
          <cell r="K1899">
            <v>0</v>
          </cell>
          <cell r="L1899">
            <v>269</v>
          </cell>
          <cell r="M1899">
            <v>587</v>
          </cell>
          <cell r="N1899">
            <v>856</v>
          </cell>
          <cell r="O1899">
            <v>243</v>
          </cell>
          <cell r="P1899">
            <v>24409</v>
          </cell>
          <cell r="Q1899">
            <v>24652</v>
          </cell>
          <cell r="R1899">
            <v>0</v>
          </cell>
          <cell r="S1899">
            <v>24652</v>
          </cell>
          <cell r="T1899">
            <v>0</v>
          </cell>
          <cell r="U1899">
            <v>4</v>
          </cell>
          <cell r="V1899">
            <v>4</v>
          </cell>
          <cell r="W1899">
            <v>0</v>
          </cell>
          <cell r="X1899">
            <v>4</v>
          </cell>
          <cell r="Y1899">
            <v>176</v>
          </cell>
          <cell r="Z1899">
            <v>8</v>
          </cell>
          <cell r="AA1899">
            <v>184</v>
          </cell>
          <cell r="AB1899">
            <v>184</v>
          </cell>
          <cell r="AC1899">
            <v>368</v>
          </cell>
          <cell r="AD1899">
            <v>6</v>
          </cell>
          <cell r="AE1899">
            <v>13520</v>
          </cell>
          <cell r="AF1899">
            <v>13526</v>
          </cell>
          <cell r="AG1899">
            <v>248</v>
          </cell>
          <cell r="AH1899">
            <v>13774</v>
          </cell>
          <cell r="AI1899">
            <v>0</v>
          </cell>
          <cell r="AJ1899">
            <v>6</v>
          </cell>
          <cell r="AK1899">
            <v>6</v>
          </cell>
          <cell r="AL1899">
            <v>0</v>
          </cell>
          <cell r="AM1899">
            <v>6</v>
          </cell>
        </row>
        <row r="1900">
          <cell r="I1900" t="str">
            <v>REL</v>
          </cell>
          <cell r="J1900">
            <v>2652</v>
          </cell>
          <cell r="K1900">
            <v>0</v>
          </cell>
          <cell r="L1900">
            <v>2652</v>
          </cell>
          <cell r="M1900">
            <v>35</v>
          </cell>
          <cell r="N1900">
            <v>2687</v>
          </cell>
          <cell r="O1900">
            <v>0</v>
          </cell>
          <cell r="P1900">
            <v>301986</v>
          </cell>
          <cell r="Q1900">
            <v>301986</v>
          </cell>
          <cell r="R1900">
            <v>13996</v>
          </cell>
          <cell r="S1900">
            <v>315982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1498</v>
          </cell>
          <cell r="Z1900">
            <v>2</v>
          </cell>
          <cell r="AA1900">
            <v>1500</v>
          </cell>
          <cell r="AB1900">
            <v>97</v>
          </cell>
          <cell r="AC1900">
            <v>1597</v>
          </cell>
          <cell r="AD1900">
            <v>0</v>
          </cell>
          <cell r="AE1900">
            <v>166601</v>
          </cell>
          <cell r="AF1900">
            <v>166601</v>
          </cell>
          <cell r="AG1900">
            <v>36</v>
          </cell>
          <cell r="AH1900">
            <v>166637</v>
          </cell>
          <cell r="AI1900">
            <v>0</v>
          </cell>
          <cell r="AJ1900">
            <v>76</v>
          </cell>
          <cell r="AK1900">
            <v>76</v>
          </cell>
          <cell r="AL1900">
            <v>0</v>
          </cell>
          <cell r="AM1900">
            <v>76</v>
          </cell>
        </row>
        <row r="1901">
          <cell r="I1901" t="str">
            <v>TUC</v>
          </cell>
          <cell r="J1901">
            <v>5599</v>
          </cell>
          <cell r="K1901">
            <v>26</v>
          </cell>
          <cell r="L1901">
            <v>5625</v>
          </cell>
          <cell r="M1901">
            <v>843</v>
          </cell>
          <cell r="N1901">
            <v>6468</v>
          </cell>
          <cell r="O1901">
            <v>459</v>
          </cell>
          <cell r="P1901">
            <v>715116</v>
          </cell>
          <cell r="Q1901">
            <v>715575</v>
          </cell>
          <cell r="R1901">
            <v>2657</v>
          </cell>
          <cell r="S1901">
            <v>718232</v>
          </cell>
          <cell r="T1901">
            <v>635</v>
          </cell>
          <cell r="U1901">
            <v>0</v>
          </cell>
          <cell r="V1901">
            <v>635</v>
          </cell>
          <cell r="W1901">
            <v>0</v>
          </cell>
          <cell r="X1901">
            <v>635</v>
          </cell>
          <cell r="Y1901">
            <v>2528</v>
          </cell>
          <cell r="Z1901">
            <v>8</v>
          </cell>
          <cell r="AA1901">
            <v>2536</v>
          </cell>
          <cell r="AB1901">
            <v>1030</v>
          </cell>
          <cell r="AC1901">
            <v>3566</v>
          </cell>
          <cell r="AD1901">
            <v>163</v>
          </cell>
          <cell r="AE1901">
            <v>314744</v>
          </cell>
          <cell r="AF1901">
            <v>314907</v>
          </cell>
          <cell r="AG1901">
            <v>3425</v>
          </cell>
          <cell r="AH1901">
            <v>318332</v>
          </cell>
          <cell r="AI1901">
            <v>245</v>
          </cell>
          <cell r="AJ1901">
            <v>0</v>
          </cell>
          <cell r="AK1901">
            <v>245</v>
          </cell>
          <cell r="AL1901">
            <v>0</v>
          </cell>
          <cell r="AM1901">
            <v>245</v>
          </cell>
        </row>
        <row r="1902">
          <cell r="I1902" t="str">
            <v>USH</v>
          </cell>
          <cell r="J1902">
            <v>6399</v>
          </cell>
          <cell r="K1902">
            <v>29</v>
          </cell>
          <cell r="L1902">
            <v>6428</v>
          </cell>
          <cell r="M1902">
            <v>37</v>
          </cell>
          <cell r="N1902">
            <v>6465</v>
          </cell>
          <cell r="O1902">
            <v>3101</v>
          </cell>
          <cell r="P1902">
            <v>977503</v>
          </cell>
          <cell r="Q1902">
            <v>980604</v>
          </cell>
          <cell r="R1902">
            <v>1851</v>
          </cell>
          <cell r="S1902">
            <v>982455</v>
          </cell>
          <cell r="T1902">
            <v>0</v>
          </cell>
          <cell r="U1902">
            <v>2544</v>
          </cell>
          <cell r="V1902">
            <v>2544</v>
          </cell>
          <cell r="W1902">
            <v>1</v>
          </cell>
          <cell r="X1902">
            <v>2545</v>
          </cell>
          <cell r="Y1902">
            <v>3575</v>
          </cell>
          <cell r="Z1902">
            <v>34</v>
          </cell>
          <cell r="AA1902">
            <v>3609</v>
          </cell>
          <cell r="AB1902">
            <v>41</v>
          </cell>
          <cell r="AC1902">
            <v>3650</v>
          </cell>
          <cell r="AD1902">
            <v>25</v>
          </cell>
          <cell r="AE1902">
            <v>508035</v>
          </cell>
          <cell r="AF1902">
            <v>508060</v>
          </cell>
          <cell r="AG1902">
            <v>1574</v>
          </cell>
          <cell r="AH1902">
            <v>509634</v>
          </cell>
          <cell r="AI1902">
            <v>0</v>
          </cell>
          <cell r="AJ1902">
            <v>1025</v>
          </cell>
          <cell r="AK1902">
            <v>1025</v>
          </cell>
          <cell r="AL1902">
            <v>1</v>
          </cell>
          <cell r="AM1902">
            <v>1026</v>
          </cell>
        </row>
        <row r="1903">
          <cell r="I1903" t="str">
            <v>VDM</v>
          </cell>
          <cell r="J1903">
            <v>699</v>
          </cell>
          <cell r="K1903">
            <v>0</v>
          </cell>
          <cell r="L1903">
            <v>699</v>
          </cell>
          <cell r="M1903">
            <v>462</v>
          </cell>
          <cell r="N1903">
            <v>1161</v>
          </cell>
          <cell r="O1903">
            <v>0</v>
          </cell>
          <cell r="P1903">
            <v>33613</v>
          </cell>
          <cell r="Q1903">
            <v>33613</v>
          </cell>
          <cell r="R1903">
            <v>8811</v>
          </cell>
          <cell r="S1903">
            <v>42424</v>
          </cell>
          <cell r="T1903"/>
          <cell r="U1903"/>
          <cell r="V1903"/>
          <cell r="W1903"/>
          <cell r="X1903"/>
          <cell r="Y1903">
            <v>301</v>
          </cell>
          <cell r="Z1903">
            <v>0</v>
          </cell>
          <cell r="AA1903">
            <v>301</v>
          </cell>
          <cell r="AB1903">
            <v>564</v>
          </cell>
          <cell r="AC1903">
            <v>865</v>
          </cell>
          <cell r="AD1903">
            <v>0</v>
          </cell>
          <cell r="AE1903">
            <v>13121</v>
          </cell>
          <cell r="AF1903">
            <v>13121</v>
          </cell>
          <cell r="AG1903">
            <v>5135</v>
          </cell>
          <cell r="AH1903">
            <v>18256</v>
          </cell>
          <cell r="AI1903"/>
          <cell r="AJ1903"/>
          <cell r="AK1903"/>
          <cell r="AL1903"/>
          <cell r="AM1903"/>
        </row>
        <row r="1904">
          <cell r="I1904" t="str">
            <v>VME</v>
          </cell>
          <cell r="J1904">
            <v>100</v>
          </cell>
          <cell r="K1904">
            <v>0</v>
          </cell>
          <cell r="L1904">
            <v>100</v>
          </cell>
          <cell r="M1904">
            <v>2425</v>
          </cell>
          <cell r="N1904">
            <v>2525</v>
          </cell>
          <cell r="O1904">
            <v>0</v>
          </cell>
          <cell r="P1904">
            <v>1438</v>
          </cell>
          <cell r="Q1904">
            <v>1438</v>
          </cell>
          <cell r="R1904">
            <v>987</v>
          </cell>
          <cell r="S1904">
            <v>2425</v>
          </cell>
          <cell r="T1904"/>
          <cell r="U1904"/>
          <cell r="V1904"/>
          <cell r="W1904"/>
          <cell r="X1904"/>
          <cell r="Y1904">
            <v>0</v>
          </cell>
          <cell r="Z1904">
            <v>0</v>
          </cell>
          <cell r="AA1904">
            <v>0</v>
          </cell>
          <cell r="AB1904">
            <v>2404</v>
          </cell>
          <cell r="AC1904">
            <v>2404</v>
          </cell>
          <cell r="AD1904">
            <v>0</v>
          </cell>
          <cell r="AE1904">
            <v>436</v>
          </cell>
          <cell r="AF1904">
            <v>436</v>
          </cell>
          <cell r="AG1904">
            <v>454</v>
          </cell>
          <cell r="AH1904">
            <v>890</v>
          </cell>
          <cell r="AI1904"/>
          <cell r="AJ1904"/>
          <cell r="AK1904"/>
          <cell r="AL1904"/>
          <cell r="AM1904"/>
        </row>
        <row r="1905">
          <cell r="I1905" t="str">
            <v>AUA</v>
          </cell>
          <cell r="J1905"/>
          <cell r="K1905"/>
          <cell r="L1905"/>
          <cell r="M1905"/>
          <cell r="N1905">
            <v>28586</v>
          </cell>
          <cell r="O1905">
            <v>2415174</v>
          </cell>
          <cell r="P1905">
            <v>0</v>
          </cell>
          <cell r="Q1905">
            <v>2415174</v>
          </cell>
          <cell r="R1905">
            <v>118288</v>
          </cell>
          <cell r="S1905">
            <v>2533462</v>
          </cell>
          <cell r="T1905"/>
          <cell r="U1905"/>
          <cell r="V1905"/>
          <cell r="W1905"/>
          <cell r="X1905"/>
          <cell r="Y1905">
            <v>16003</v>
          </cell>
          <cell r="Z1905">
            <v>1595</v>
          </cell>
          <cell r="AA1905">
            <v>17598</v>
          </cell>
          <cell r="AB1905">
            <v>3219</v>
          </cell>
          <cell r="AC1905">
            <v>20817</v>
          </cell>
          <cell r="AD1905">
            <v>1753160</v>
          </cell>
          <cell r="AE1905">
            <v>0</v>
          </cell>
          <cell r="AF1905">
            <v>1753160</v>
          </cell>
          <cell r="AG1905">
            <v>66429</v>
          </cell>
          <cell r="AH1905">
            <v>1819589</v>
          </cell>
          <cell r="AI1905"/>
          <cell r="AJ1905"/>
          <cell r="AK1905"/>
          <cell r="AL1905"/>
          <cell r="AM1905"/>
        </row>
        <row r="1906">
          <cell r="I1906" t="str">
            <v>NAS</v>
          </cell>
          <cell r="J1906">
            <v>37706</v>
          </cell>
          <cell r="K1906"/>
          <cell r="L1906">
            <v>37706</v>
          </cell>
          <cell r="M1906">
            <v>27226</v>
          </cell>
          <cell r="N1906">
            <v>64932</v>
          </cell>
          <cell r="O1906">
            <v>2601874</v>
          </cell>
          <cell r="P1906">
            <v>656484</v>
          </cell>
          <cell r="Q1906">
            <v>3258358</v>
          </cell>
          <cell r="R1906"/>
          <cell r="S1906">
            <v>3258358</v>
          </cell>
          <cell r="T1906"/>
          <cell r="U1906"/>
          <cell r="V1906"/>
          <cell r="W1906"/>
          <cell r="X1906"/>
          <cell r="Y1906">
            <v>30169</v>
          </cell>
          <cell r="Z1906"/>
          <cell r="AA1906">
            <v>30169</v>
          </cell>
          <cell r="AB1906">
            <v>25009</v>
          </cell>
          <cell r="AC1906">
            <v>55178</v>
          </cell>
          <cell r="AD1906">
            <v>1517410</v>
          </cell>
          <cell r="AE1906">
            <v>386242</v>
          </cell>
          <cell r="AF1906">
            <v>1903652</v>
          </cell>
          <cell r="AG1906"/>
          <cell r="AH1906">
            <v>1903652</v>
          </cell>
          <cell r="AI1906"/>
          <cell r="AJ1906"/>
          <cell r="AK1906"/>
          <cell r="AL1906"/>
          <cell r="AM1906"/>
        </row>
        <row r="1907">
          <cell r="I1907" t="str">
            <v>BGI</v>
          </cell>
          <cell r="J1907">
            <v>25714</v>
          </cell>
          <cell r="K1907"/>
          <cell r="L1907">
            <v>25714</v>
          </cell>
          <cell r="M1907"/>
          <cell r="N1907">
            <v>25714</v>
          </cell>
          <cell r="O1907">
            <v>1485769</v>
          </cell>
          <cell r="P1907"/>
          <cell r="Q1907">
            <v>1485769</v>
          </cell>
          <cell r="R1907">
            <v>65401</v>
          </cell>
          <cell r="S1907">
            <v>1551170</v>
          </cell>
          <cell r="T1907">
            <v>10602</v>
          </cell>
          <cell r="U1907"/>
          <cell r="V1907">
            <v>10602</v>
          </cell>
          <cell r="W1907">
            <v>144</v>
          </cell>
          <cell r="X1907">
            <v>10745</v>
          </cell>
          <cell r="Y1907">
            <v>15148</v>
          </cell>
          <cell r="Z1907"/>
          <cell r="AA1907">
            <v>15148</v>
          </cell>
          <cell r="AB1907"/>
          <cell r="AC1907">
            <v>15148</v>
          </cell>
          <cell r="AD1907">
            <v>578028</v>
          </cell>
          <cell r="AE1907"/>
          <cell r="AF1907">
            <v>578028</v>
          </cell>
          <cell r="AG1907">
            <v>18035</v>
          </cell>
          <cell r="AH1907">
            <v>596063</v>
          </cell>
          <cell r="AI1907">
            <v>9485</v>
          </cell>
          <cell r="AJ1907"/>
          <cell r="AK1907">
            <v>9485</v>
          </cell>
          <cell r="AL1907">
            <v>166</v>
          </cell>
          <cell r="AM1907">
            <v>9651</v>
          </cell>
        </row>
        <row r="1908">
          <cell r="I1908" t="str">
            <v>BZE</v>
          </cell>
          <cell r="J1908"/>
          <cell r="K1908"/>
          <cell r="L1908"/>
          <cell r="M1908"/>
          <cell r="N1908">
            <v>31032</v>
          </cell>
          <cell r="O1908"/>
          <cell r="P1908"/>
          <cell r="Q1908">
            <v>943000</v>
          </cell>
          <cell r="R1908"/>
          <cell r="S1908">
            <v>943000</v>
          </cell>
          <cell r="T1908"/>
          <cell r="U1908"/>
          <cell r="V1908">
            <v>794</v>
          </cell>
          <cell r="W1908"/>
          <cell r="X1908">
            <v>794</v>
          </cell>
          <cell r="Y1908"/>
          <cell r="Z1908"/>
          <cell r="AA1908"/>
          <cell r="AB1908"/>
          <cell r="AC1908">
            <v>21896</v>
          </cell>
          <cell r="AD1908"/>
          <cell r="AE1908"/>
          <cell r="AF1908">
            <v>595000</v>
          </cell>
          <cell r="AG1908"/>
          <cell r="AH1908">
            <v>595000</v>
          </cell>
          <cell r="AI1908"/>
          <cell r="AJ1908"/>
          <cell r="AK1908">
            <v>787</v>
          </cell>
          <cell r="AL1908"/>
          <cell r="AM1908">
            <v>787</v>
          </cell>
        </row>
        <row r="1909">
          <cell r="I1909" t="str">
            <v>BDA</v>
          </cell>
          <cell r="J1909">
            <v>4666</v>
          </cell>
          <cell r="K1909">
            <v>478</v>
          </cell>
          <cell r="L1909">
            <v>5144</v>
          </cell>
          <cell r="M1909">
            <v>4724</v>
          </cell>
          <cell r="N1909">
            <v>9868</v>
          </cell>
          <cell r="O1909">
            <v>524616</v>
          </cell>
          <cell r="P1909">
            <v>0</v>
          </cell>
          <cell r="Q1909">
            <v>524616</v>
          </cell>
          <cell r="R1909">
            <v>893</v>
          </cell>
          <cell r="S1909">
            <v>525509</v>
          </cell>
          <cell r="T1909">
            <v>4514</v>
          </cell>
          <cell r="U1909">
            <v>0</v>
          </cell>
          <cell r="V1909">
            <v>4514</v>
          </cell>
          <cell r="W1909">
            <v>88</v>
          </cell>
          <cell r="X1909">
            <v>4602</v>
          </cell>
          <cell r="Y1909">
            <v>2997</v>
          </cell>
          <cell r="Z1909">
            <v>490</v>
          </cell>
          <cell r="AA1909">
            <v>3487</v>
          </cell>
          <cell r="AB1909">
            <v>3733</v>
          </cell>
          <cell r="AC1909">
            <v>7220</v>
          </cell>
          <cell r="AD1909">
            <v>271877</v>
          </cell>
          <cell r="AE1909">
            <v>0</v>
          </cell>
          <cell r="AF1909">
            <v>271877</v>
          </cell>
          <cell r="AG1909">
            <v>276</v>
          </cell>
          <cell r="AH1909">
            <v>272153</v>
          </cell>
          <cell r="AI1909">
            <v>2900</v>
          </cell>
          <cell r="AJ1909">
            <v>0</v>
          </cell>
          <cell r="AK1909">
            <v>2900</v>
          </cell>
          <cell r="AL1909">
            <v>109</v>
          </cell>
          <cell r="AM1909">
            <v>3009</v>
          </cell>
        </row>
        <row r="1910">
          <cell r="I1910" t="str">
            <v>BON</v>
          </cell>
          <cell r="J1910">
            <v>9829</v>
          </cell>
          <cell r="K1910">
            <v>217</v>
          </cell>
          <cell r="L1910">
            <v>10046</v>
          </cell>
          <cell r="M1910">
            <v>2644</v>
          </cell>
          <cell r="N1910">
            <v>12690</v>
          </cell>
          <cell r="O1910">
            <v>293696</v>
          </cell>
          <cell r="P1910">
            <v>130434</v>
          </cell>
          <cell r="Q1910">
            <v>424130</v>
          </cell>
          <cell r="R1910">
            <v>127120</v>
          </cell>
          <cell r="S1910">
            <v>551250</v>
          </cell>
          <cell r="T1910">
            <v>194</v>
          </cell>
          <cell r="U1910">
            <v>129</v>
          </cell>
          <cell r="V1910">
            <v>323</v>
          </cell>
          <cell r="W1910"/>
          <cell r="X1910">
            <v>323</v>
          </cell>
          <cell r="Y1910">
            <v>9172</v>
          </cell>
          <cell r="Z1910">
            <v>102</v>
          </cell>
          <cell r="AA1910">
            <v>9274</v>
          </cell>
          <cell r="AB1910">
            <v>2278</v>
          </cell>
          <cell r="AC1910">
            <v>11552</v>
          </cell>
          <cell r="AD1910">
            <v>177355</v>
          </cell>
          <cell r="AE1910">
            <v>79449</v>
          </cell>
          <cell r="AF1910">
            <v>256804</v>
          </cell>
          <cell r="AG1910">
            <v>79076</v>
          </cell>
          <cell r="AH1910">
            <v>335880</v>
          </cell>
          <cell r="AI1910">
            <v>1021</v>
          </cell>
          <cell r="AJ1910">
            <v>59</v>
          </cell>
          <cell r="AK1910">
            <v>1080</v>
          </cell>
          <cell r="AL1910"/>
          <cell r="AM1910">
            <v>1080</v>
          </cell>
        </row>
        <row r="1911">
          <cell r="I1911" t="str">
            <v>GGB</v>
          </cell>
          <cell r="J1911"/>
          <cell r="K1911"/>
          <cell r="L1911">
            <v>408</v>
          </cell>
          <cell r="M1911"/>
          <cell r="N1911">
            <v>408</v>
          </cell>
          <cell r="O1911"/>
          <cell r="P1911">
            <v>1458</v>
          </cell>
          <cell r="Q1911">
            <v>1458</v>
          </cell>
          <cell r="R1911"/>
          <cell r="S1911">
            <v>1458</v>
          </cell>
          <cell r="T1911"/>
          <cell r="U1911">
            <v>35</v>
          </cell>
          <cell r="V1911">
            <v>35</v>
          </cell>
          <cell r="W1911"/>
          <cell r="X1911">
            <v>35</v>
          </cell>
          <cell r="Y1911"/>
          <cell r="Z1911"/>
          <cell r="AA1911">
            <v>464</v>
          </cell>
          <cell r="AB1911"/>
          <cell r="AC1911">
            <v>464</v>
          </cell>
          <cell r="AD1911"/>
          <cell r="AE1911">
            <v>2777</v>
          </cell>
          <cell r="AF1911">
            <v>2777</v>
          </cell>
          <cell r="AG1911"/>
          <cell r="AH1911">
            <v>2777</v>
          </cell>
          <cell r="AI1911"/>
          <cell r="AJ1911">
            <v>48</v>
          </cell>
          <cell r="AK1911">
            <v>48</v>
          </cell>
          <cell r="AL1911"/>
          <cell r="AM1911">
            <v>48</v>
          </cell>
        </row>
        <row r="1912">
          <cell r="I1912" t="str">
            <v>ALQ</v>
          </cell>
          <cell r="J1912"/>
          <cell r="K1912"/>
          <cell r="L1912">
            <v>212</v>
          </cell>
          <cell r="M1912"/>
          <cell r="N1912">
            <v>212</v>
          </cell>
          <cell r="O1912"/>
          <cell r="P1912">
            <v>683</v>
          </cell>
          <cell r="Q1912">
            <v>683</v>
          </cell>
          <cell r="R1912"/>
          <cell r="S1912">
            <v>683</v>
          </cell>
          <cell r="T1912"/>
          <cell r="U1912">
            <v>13</v>
          </cell>
          <cell r="V1912">
            <v>13</v>
          </cell>
          <cell r="W1912"/>
          <cell r="X1912">
            <v>13</v>
          </cell>
          <cell r="Y1912"/>
          <cell r="Z1912"/>
          <cell r="AA1912">
            <v>92</v>
          </cell>
          <cell r="AB1912"/>
          <cell r="AC1912">
            <v>92</v>
          </cell>
          <cell r="AD1912"/>
          <cell r="AE1912">
            <v>522</v>
          </cell>
          <cell r="AF1912">
            <v>522</v>
          </cell>
          <cell r="AG1912"/>
          <cell r="AH1912">
            <v>522</v>
          </cell>
          <cell r="AI1912"/>
          <cell r="AJ1912">
            <v>6</v>
          </cell>
          <cell r="AK1912">
            <v>6</v>
          </cell>
          <cell r="AL1912"/>
          <cell r="AM1912">
            <v>6</v>
          </cell>
        </row>
        <row r="1913">
          <cell r="I1913" t="str">
            <v>AFL</v>
          </cell>
          <cell r="J1913"/>
          <cell r="K1913"/>
          <cell r="L1913">
            <v>622</v>
          </cell>
          <cell r="M1913"/>
          <cell r="N1913">
            <v>622</v>
          </cell>
          <cell r="O1913">
            <v>0</v>
          </cell>
          <cell r="P1913">
            <v>54776</v>
          </cell>
          <cell r="Q1913">
            <v>54776</v>
          </cell>
          <cell r="R1913"/>
          <cell r="S1913">
            <v>54776</v>
          </cell>
          <cell r="T1913"/>
          <cell r="U1913">
            <v>70</v>
          </cell>
          <cell r="V1913">
            <v>70</v>
          </cell>
          <cell r="W1913"/>
          <cell r="X1913">
            <v>70</v>
          </cell>
          <cell r="Y1913"/>
          <cell r="Z1913"/>
          <cell r="AA1913">
            <v>535</v>
          </cell>
          <cell r="AB1913"/>
          <cell r="AC1913">
            <v>535</v>
          </cell>
          <cell r="AD1913">
            <v>0</v>
          </cell>
          <cell r="AE1913">
            <v>50753</v>
          </cell>
          <cell r="AF1913">
            <v>50753</v>
          </cell>
          <cell r="AG1913"/>
          <cell r="AH1913">
            <v>50753</v>
          </cell>
          <cell r="AI1913"/>
          <cell r="AJ1913">
            <v>61</v>
          </cell>
          <cell r="AK1913">
            <v>61</v>
          </cell>
          <cell r="AL1913"/>
          <cell r="AM1913">
            <v>61</v>
          </cell>
        </row>
        <row r="1914">
          <cell r="I1914" t="str">
            <v>ATM</v>
          </cell>
          <cell r="J1914">
            <v>684</v>
          </cell>
          <cell r="K1914">
            <v>2</v>
          </cell>
          <cell r="L1914">
            <v>686</v>
          </cell>
          <cell r="M1914">
            <v>2157</v>
          </cell>
          <cell r="N1914">
            <v>2843</v>
          </cell>
          <cell r="O1914">
            <v>0</v>
          </cell>
          <cell r="P1914">
            <v>82945</v>
          </cell>
          <cell r="Q1914">
            <v>82945</v>
          </cell>
          <cell r="R1914">
            <v>82</v>
          </cell>
          <cell r="S1914">
            <v>83027</v>
          </cell>
          <cell r="T1914">
            <v>0</v>
          </cell>
          <cell r="U1914">
            <v>270</v>
          </cell>
          <cell r="V1914">
            <v>270</v>
          </cell>
          <cell r="W1914">
            <v>0</v>
          </cell>
          <cell r="X1914">
            <v>270</v>
          </cell>
          <cell r="Y1914">
            <v>675</v>
          </cell>
          <cell r="Z1914">
            <v>0</v>
          </cell>
          <cell r="AA1914">
            <v>675</v>
          </cell>
          <cell r="AB1914">
            <v>1491</v>
          </cell>
          <cell r="AC1914">
            <v>2166</v>
          </cell>
          <cell r="AD1914">
            <v>0</v>
          </cell>
          <cell r="AE1914">
            <v>74664</v>
          </cell>
          <cell r="AF1914">
            <v>74664</v>
          </cell>
          <cell r="AG1914">
            <v>130</v>
          </cell>
          <cell r="AH1914">
            <v>74794</v>
          </cell>
          <cell r="AI1914">
            <v>0</v>
          </cell>
          <cell r="AJ1914">
            <v>175</v>
          </cell>
          <cell r="AK1914">
            <v>175</v>
          </cell>
          <cell r="AL1914">
            <v>0</v>
          </cell>
          <cell r="AM1914">
            <v>175</v>
          </cell>
        </row>
        <row r="1915">
          <cell r="I1915" t="str">
            <v>APU</v>
          </cell>
          <cell r="J1915"/>
          <cell r="K1915"/>
          <cell r="L1915">
            <v>178</v>
          </cell>
          <cell r="M1915"/>
          <cell r="N1915">
            <v>178</v>
          </cell>
          <cell r="O1915"/>
          <cell r="P1915">
            <v>597</v>
          </cell>
          <cell r="Q1915">
            <v>597</v>
          </cell>
          <cell r="R1915"/>
          <cell r="S1915">
            <v>597</v>
          </cell>
          <cell r="T1915"/>
          <cell r="U1915">
            <v>6</v>
          </cell>
          <cell r="V1915">
            <v>6</v>
          </cell>
          <cell r="W1915"/>
          <cell r="X1915">
            <v>6</v>
          </cell>
          <cell r="Y1915"/>
          <cell r="Z1915"/>
          <cell r="AA1915">
            <v>27</v>
          </cell>
          <cell r="AB1915"/>
          <cell r="AC1915">
            <v>27</v>
          </cell>
          <cell r="AD1915"/>
          <cell r="AE1915">
            <v>101</v>
          </cell>
          <cell r="AF1915">
            <v>101</v>
          </cell>
          <cell r="AG1915"/>
          <cell r="AH1915">
            <v>101</v>
          </cell>
          <cell r="AI1915"/>
          <cell r="AJ1915">
            <v>0</v>
          </cell>
          <cell r="AK1915">
            <v>0</v>
          </cell>
          <cell r="AL1915"/>
          <cell r="AM1915">
            <v>0</v>
          </cell>
        </row>
        <row r="1916">
          <cell r="I1916" t="str">
            <v>AJU</v>
          </cell>
          <cell r="J1916">
            <v>11416</v>
          </cell>
          <cell r="K1916">
            <v>5</v>
          </cell>
          <cell r="L1916">
            <v>11421</v>
          </cell>
          <cell r="M1916"/>
          <cell r="N1916">
            <v>11421</v>
          </cell>
          <cell r="O1916">
            <v>127</v>
          </cell>
          <cell r="P1916">
            <v>961522</v>
          </cell>
          <cell r="Q1916">
            <v>961649</v>
          </cell>
          <cell r="R1916"/>
          <cell r="S1916">
            <v>961649</v>
          </cell>
          <cell r="T1916">
            <v>0</v>
          </cell>
          <cell r="U1916">
            <v>2001</v>
          </cell>
          <cell r="V1916">
            <v>2001</v>
          </cell>
          <cell r="W1916">
            <v>0</v>
          </cell>
          <cell r="X1916">
            <v>2001</v>
          </cell>
          <cell r="Y1916">
            <v>10298</v>
          </cell>
          <cell r="Z1916">
            <v>51</v>
          </cell>
          <cell r="AA1916">
            <v>10349</v>
          </cell>
          <cell r="AB1916"/>
          <cell r="AC1916">
            <v>10349</v>
          </cell>
          <cell r="AD1916">
            <v>99</v>
          </cell>
          <cell r="AE1916">
            <v>801825</v>
          </cell>
          <cell r="AF1916">
            <v>801924</v>
          </cell>
          <cell r="AG1916"/>
          <cell r="AH1916">
            <v>801924</v>
          </cell>
          <cell r="AI1916">
            <v>0</v>
          </cell>
          <cell r="AJ1916">
            <v>1714</v>
          </cell>
          <cell r="AK1916">
            <v>1714</v>
          </cell>
          <cell r="AL1916">
            <v>0</v>
          </cell>
          <cell r="AM1916">
            <v>1714</v>
          </cell>
        </row>
        <row r="1917">
          <cell r="I1917" t="str">
            <v>ARX</v>
          </cell>
          <cell r="J1917"/>
          <cell r="K1917"/>
          <cell r="L1917">
            <v>308</v>
          </cell>
          <cell r="M1917"/>
          <cell r="N1917">
            <v>308</v>
          </cell>
          <cell r="O1917">
            <v>0</v>
          </cell>
          <cell r="P1917">
            <v>3432</v>
          </cell>
          <cell r="Q1917">
            <v>3432</v>
          </cell>
          <cell r="R1917"/>
          <cell r="S1917">
            <v>3432</v>
          </cell>
          <cell r="T1917"/>
          <cell r="U1917">
            <v>3</v>
          </cell>
          <cell r="V1917">
            <v>3</v>
          </cell>
          <cell r="W1917"/>
          <cell r="X1917">
            <v>3</v>
          </cell>
          <cell r="Y1917"/>
          <cell r="Z1917"/>
          <cell r="AA1917">
            <v>178</v>
          </cell>
          <cell r="AB1917"/>
          <cell r="AC1917">
            <v>178</v>
          </cell>
          <cell r="AD1917">
            <v>0</v>
          </cell>
          <cell r="AE1917">
            <v>2859</v>
          </cell>
          <cell r="AF1917">
            <v>2859</v>
          </cell>
          <cell r="AG1917"/>
          <cell r="AH1917">
            <v>2859</v>
          </cell>
          <cell r="AI1917"/>
          <cell r="AJ1917">
            <v>3</v>
          </cell>
          <cell r="AK1917">
            <v>3</v>
          </cell>
          <cell r="AL1917"/>
          <cell r="AM1917">
            <v>3</v>
          </cell>
        </row>
        <row r="1918">
          <cell r="I1918" t="str">
            <v>ARU</v>
          </cell>
          <cell r="J1918"/>
          <cell r="K1918"/>
          <cell r="L1918">
            <v>2130</v>
          </cell>
          <cell r="M1918"/>
          <cell r="N1918">
            <v>2130</v>
          </cell>
          <cell r="O1918"/>
          <cell r="P1918">
            <v>100223</v>
          </cell>
          <cell r="Q1918">
            <v>100223</v>
          </cell>
          <cell r="R1918"/>
          <cell r="S1918">
            <v>100223</v>
          </cell>
          <cell r="T1918"/>
          <cell r="U1918">
            <v>109</v>
          </cell>
          <cell r="V1918">
            <v>109</v>
          </cell>
          <cell r="W1918"/>
          <cell r="X1918">
            <v>109</v>
          </cell>
          <cell r="Y1918"/>
          <cell r="Z1918"/>
          <cell r="AA1918">
            <v>1742</v>
          </cell>
          <cell r="AB1918"/>
          <cell r="AC1918">
            <v>1742</v>
          </cell>
          <cell r="AD1918"/>
          <cell r="AE1918">
            <v>83359</v>
          </cell>
          <cell r="AF1918">
            <v>83359</v>
          </cell>
          <cell r="AG1918">
            <v>0</v>
          </cell>
          <cell r="AH1918">
            <v>83359</v>
          </cell>
          <cell r="AI1918"/>
          <cell r="AJ1918">
            <v>89</v>
          </cell>
          <cell r="AK1918">
            <v>89</v>
          </cell>
          <cell r="AL1918"/>
          <cell r="AM1918">
            <v>89</v>
          </cell>
        </row>
        <row r="1919">
          <cell r="I1919" t="str">
            <v>AUX</v>
          </cell>
          <cell r="J1919"/>
          <cell r="K1919"/>
          <cell r="L1919">
            <v>367</v>
          </cell>
          <cell r="M1919"/>
          <cell r="N1919">
            <v>367</v>
          </cell>
          <cell r="O1919"/>
          <cell r="P1919">
            <v>16533</v>
          </cell>
          <cell r="Q1919">
            <v>16533</v>
          </cell>
          <cell r="R1919"/>
          <cell r="S1919">
            <v>16533</v>
          </cell>
          <cell r="T1919"/>
          <cell r="U1919">
            <v>3</v>
          </cell>
          <cell r="V1919">
            <v>3</v>
          </cell>
          <cell r="W1919"/>
          <cell r="X1919">
            <v>3</v>
          </cell>
          <cell r="Y1919"/>
          <cell r="Z1919"/>
          <cell r="AA1919">
            <v>432</v>
          </cell>
          <cell r="AB1919"/>
          <cell r="AC1919">
            <v>432</v>
          </cell>
          <cell r="AD1919"/>
          <cell r="AE1919">
            <v>21424</v>
          </cell>
          <cell r="AF1919">
            <v>21424</v>
          </cell>
          <cell r="AG1919"/>
          <cell r="AH1919">
            <v>21424</v>
          </cell>
          <cell r="AI1919"/>
          <cell r="AJ1919">
            <v>0</v>
          </cell>
          <cell r="AK1919">
            <v>0</v>
          </cell>
          <cell r="AL1919"/>
          <cell r="AM1919">
            <v>0</v>
          </cell>
        </row>
        <row r="1920">
          <cell r="I1920" t="str">
            <v>APX</v>
          </cell>
          <cell r="J1920"/>
          <cell r="K1920"/>
          <cell r="L1920">
            <v>217</v>
          </cell>
          <cell r="M1920"/>
          <cell r="N1920">
            <v>217</v>
          </cell>
          <cell r="O1920"/>
          <cell r="P1920">
            <v>649</v>
          </cell>
          <cell r="Q1920">
            <v>649</v>
          </cell>
          <cell r="R1920"/>
          <cell r="S1920">
            <v>649</v>
          </cell>
          <cell r="T1920"/>
          <cell r="U1920">
            <v>7</v>
          </cell>
          <cell r="V1920">
            <v>7</v>
          </cell>
          <cell r="W1920"/>
          <cell r="X1920">
            <v>7</v>
          </cell>
          <cell r="Y1920"/>
          <cell r="Z1920"/>
          <cell r="AA1920">
            <v>6</v>
          </cell>
          <cell r="AB1920"/>
          <cell r="AC1920">
            <v>6</v>
          </cell>
          <cell r="AD1920"/>
          <cell r="AE1920">
            <v>3</v>
          </cell>
          <cell r="AF1920">
            <v>3</v>
          </cell>
          <cell r="AG1920"/>
          <cell r="AH1920">
            <v>3</v>
          </cell>
          <cell r="AI1920"/>
          <cell r="AJ1920">
            <v>0</v>
          </cell>
          <cell r="AK1920">
            <v>0</v>
          </cell>
          <cell r="AL1920"/>
          <cell r="AM1920">
            <v>0</v>
          </cell>
        </row>
        <row r="1921">
          <cell r="I1921" t="str">
            <v>BGX</v>
          </cell>
          <cell r="J1921">
            <v>402</v>
          </cell>
          <cell r="K1921">
            <v>0</v>
          </cell>
          <cell r="L1921">
            <v>402</v>
          </cell>
          <cell r="M1921"/>
          <cell r="N1921">
            <v>402</v>
          </cell>
          <cell r="O1921">
            <v>0</v>
          </cell>
          <cell r="P1921">
            <v>1767</v>
          </cell>
          <cell r="Q1921">
            <v>1767</v>
          </cell>
          <cell r="R1921">
            <v>0</v>
          </cell>
          <cell r="S1921">
            <v>1767</v>
          </cell>
          <cell r="T1921">
            <v>0</v>
          </cell>
          <cell r="U1921">
            <v>19</v>
          </cell>
          <cell r="V1921">
            <v>19</v>
          </cell>
          <cell r="W1921">
            <v>0</v>
          </cell>
          <cell r="X1921">
            <v>19</v>
          </cell>
          <cell r="Y1921">
            <v>174</v>
          </cell>
          <cell r="Z1921">
            <v>0</v>
          </cell>
          <cell r="AA1921">
            <v>174</v>
          </cell>
          <cell r="AB1921">
            <v>398</v>
          </cell>
          <cell r="AC1921">
            <v>572</v>
          </cell>
          <cell r="AD1921">
            <v>8</v>
          </cell>
          <cell r="AE1921">
            <v>727</v>
          </cell>
          <cell r="AF1921">
            <v>735</v>
          </cell>
          <cell r="AG1921">
            <v>0</v>
          </cell>
          <cell r="AH1921">
            <v>735</v>
          </cell>
          <cell r="AI1921">
            <v>0</v>
          </cell>
          <cell r="AJ1921">
            <v>4</v>
          </cell>
          <cell r="AK1921">
            <v>4</v>
          </cell>
          <cell r="AL1921">
            <v>0</v>
          </cell>
          <cell r="AM1921">
            <v>4</v>
          </cell>
        </row>
        <row r="1922">
          <cell r="I1922" t="str">
            <v>BPG</v>
          </cell>
          <cell r="J1922"/>
          <cell r="K1922"/>
          <cell r="L1922">
            <v>487</v>
          </cell>
          <cell r="M1922"/>
          <cell r="N1922">
            <v>487</v>
          </cell>
          <cell r="O1922">
            <v>0</v>
          </cell>
          <cell r="P1922">
            <v>2281</v>
          </cell>
          <cell r="Q1922">
            <v>2281</v>
          </cell>
          <cell r="R1922"/>
          <cell r="S1922">
            <v>2281</v>
          </cell>
          <cell r="T1922"/>
          <cell r="U1922">
            <v>31</v>
          </cell>
          <cell r="V1922">
            <v>31</v>
          </cell>
          <cell r="W1922"/>
          <cell r="X1922">
            <v>31</v>
          </cell>
          <cell r="Y1922"/>
          <cell r="Z1922"/>
          <cell r="AA1922">
            <v>424</v>
          </cell>
          <cell r="AB1922"/>
          <cell r="AC1922">
            <v>424</v>
          </cell>
          <cell r="AD1922">
            <v>0</v>
          </cell>
          <cell r="AE1922">
            <v>2739</v>
          </cell>
          <cell r="AF1922">
            <v>2739</v>
          </cell>
          <cell r="AG1922"/>
          <cell r="AH1922">
            <v>2739</v>
          </cell>
          <cell r="AI1922"/>
          <cell r="AJ1922">
            <v>34</v>
          </cell>
          <cell r="AK1922">
            <v>34</v>
          </cell>
          <cell r="AL1922"/>
          <cell r="AM1922">
            <v>34</v>
          </cell>
        </row>
        <row r="1923">
          <cell r="I1923" t="str">
            <v>BRA</v>
          </cell>
          <cell r="J1923"/>
          <cell r="K1923"/>
          <cell r="L1923">
            <v>1436</v>
          </cell>
          <cell r="M1923"/>
          <cell r="N1923">
            <v>1436</v>
          </cell>
          <cell r="O1923">
            <v>0</v>
          </cell>
          <cell r="P1923">
            <v>68617</v>
          </cell>
          <cell r="Q1923">
            <v>68617</v>
          </cell>
          <cell r="R1923"/>
          <cell r="S1923">
            <v>68617</v>
          </cell>
          <cell r="T1923"/>
          <cell r="U1923">
            <v>95</v>
          </cell>
          <cell r="V1923">
            <v>95</v>
          </cell>
          <cell r="W1923"/>
          <cell r="X1923">
            <v>95</v>
          </cell>
          <cell r="Y1923"/>
          <cell r="Z1923"/>
          <cell r="AA1923">
            <v>1267</v>
          </cell>
          <cell r="AB1923"/>
          <cell r="AC1923">
            <v>1267</v>
          </cell>
          <cell r="AD1923">
            <v>0</v>
          </cell>
          <cell r="AE1923">
            <v>61667</v>
          </cell>
          <cell r="AF1923">
            <v>61667</v>
          </cell>
          <cell r="AG1923"/>
          <cell r="AH1923">
            <v>61667</v>
          </cell>
          <cell r="AI1923"/>
          <cell r="AJ1923">
            <v>76</v>
          </cell>
          <cell r="AK1923">
            <v>76</v>
          </cell>
          <cell r="AL1923"/>
          <cell r="AM1923">
            <v>76</v>
          </cell>
        </row>
        <row r="1924">
          <cell r="I1924" t="str">
            <v>JTC</v>
          </cell>
          <cell r="J1924"/>
          <cell r="K1924"/>
          <cell r="L1924">
            <v>1511</v>
          </cell>
          <cell r="M1924"/>
          <cell r="N1924">
            <v>1511</v>
          </cell>
          <cell r="O1924">
            <v>0</v>
          </cell>
          <cell r="P1924">
            <v>80578</v>
          </cell>
          <cell r="Q1924">
            <v>80578</v>
          </cell>
          <cell r="R1924"/>
          <cell r="S1924">
            <v>80578</v>
          </cell>
          <cell r="T1924"/>
          <cell r="U1924">
            <v>28</v>
          </cell>
          <cell r="V1924">
            <v>28</v>
          </cell>
          <cell r="W1924"/>
          <cell r="X1924">
            <v>28</v>
          </cell>
          <cell r="Y1924"/>
          <cell r="Z1924"/>
          <cell r="AA1924">
            <v>1199</v>
          </cell>
          <cell r="AB1924"/>
          <cell r="AC1924">
            <v>1199</v>
          </cell>
          <cell r="AD1924">
            <v>0</v>
          </cell>
          <cell r="AE1924">
            <v>69961</v>
          </cell>
          <cell r="AF1924">
            <v>69961</v>
          </cell>
          <cell r="AG1924"/>
          <cell r="AH1924">
            <v>69961</v>
          </cell>
          <cell r="AI1924"/>
          <cell r="AJ1924">
            <v>20</v>
          </cell>
          <cell r="AK1924">
            <v>20</v>
          </cell>
          <cell r="AL1924"/>
          <cell r="AM1924">
            <v>20</v>
          </cell>
        </row>
        <row r="1925">
          <cell r="I1925" t="str">
            <v>BEL</v>
          </cell>
          <cell r="J1925">
            <v>27984</v>
          </cell>
          <cell r="K1925">
            <v>780</v>
          </cell>
          <cell r="L1925">
            <v>28764</v>
          </cell>
          <cell r="M1925">
            <v>19569</v>
          </cell>
          <cell r="N1925">
            <v>48333</v>
          </cell>
          <cell r="O1925">
            <v>61089</v>
          </cell>
          <cell r="P1925">
            <v>3316287</v>
          </cell>
          <cell r="Q1925">
            <v>3377376</v>
          </cell>
          <cell r="R1925">
            <v>71272</v>
          </cell>
          <cell r="S1925">
            <v>3448648</v>
          </cell>
          <cell r="T1925">
            <v>101</v>
          </cell>
          <cell r="U1925">
            <v>24184</v>
          </cell>
          <cell r="V1925">
            <v>24285</v>
          </cell>
          <cell r="W1925">
            <v>1</v>
          </cell>
          <cell r="X1925">
            <v>24286</v>
          </cell>
          <cell r="Y1925">
            <v>22303</v>
          </cell>
          <cell r="Z1925">
            <v>555</v>
          </cell>
          <cell r="AA1925">
            <v>22858</v>
          </cell>
          <cell r="AB1925">
            <v>14054</v>
          </cell>
          <cell r="AC1925">
            <v>36912</v>
          </cell>
          <cell r="AD1925">
            <v>11768</v>
          </cell>
          <cell r="AE1925">
            <v>2743371</v>
          </cell>
          <cell r="AF1925">
            <v>2755139</v>
          </cell>
          <cell r="AG1925">
            <v>41295</v>
          </cell>
          <cell r="AH1925">
            <v>2796434</v>
          </cell>
          <cell r="AI1925">
            <v>196</v>
          </cell>
          <cell r="AJ1925">
            <v>20266</v>
          </cell>
          <cell r="AK1925">
            <v>20462</v>
          </cell>
          <cell r="AL1925">
            <v>0</v>
          </cell>
          <cell r="AM1925">
            <v>20462</v>
          </cell>
        </row>
        <row r="1926">
          <cell r="I1926" t="str">
            <v>BHZ</v>
          </cell>
          <cell r="J1926">
            <v>72</v>
          </cell>
          <cell r="K1926">
            <v>0</v>
          </cell>
          <cell r="L1926">
            <v>72</v>
          </cell>
          <cell r="M1926">
            <v>15377</v>
          </cell>
          <cell r="N1926">
            <v>15449</v>
          </cell>
          <cell r="O1926"/>
          <cell r="P1926">
            <v>7684</v>
          </cell>
          <cell r="Q1926">
            <v>7684</v>
          </cell>
          <cell r="R1926"/>
          <cell r="S1926">
            <v>7684</v>
          </cell>
          <cell r="T1926"/>
          <cell r="U1926"/>
          <cell r="V1926"/>
          <cell r="W1926"/>
          <cell r="X1926"/>
          <cell r="Y1926">
            <v>90</v>
          </cell>
          <cell r="Z1926">
            <v>0</v>
          </cell>
          <cell r="AA1926">
            <v>90</v>
          </cell>
          <cell r="AB1926">
            <v>16964</v>
          </cell>
          <cell r="AC1926">
            <v>17054</v>
          </cell>
          <cell r="AD1926"/>
          <cell r="AE1926">
            <v>18625</v>
          </cell>
          <cell r="AF1926">
            <v>18625</v>
          </cell>
          <cell r="AG1926"/>
          <cell r="AH1926">
            <v>18625</v>
          </cell>
          <cell r="AI1926"/>
          <cell r="AJ1926"/>
          <cell r="AK1926"/>
          <cell r="AL1926"/>
          <cell r="AM1926"/>
        </row>
        <row r="1927">
          <cell r="I1927" t="str">
            <v>CNF</v>
          </cell>
          <cell r="J1927">
            <v>87479</v>
          </cell>
          <cell r="K1927">
            <v>1881</v>
          </cell>
          <cell r="L1927">
            <v>89360</v>
          </cell>
          <cell r="M1927">
            <v>1849</v>
          </cell>
          <cell r="N1927">
            <v>91209</v>
          </cell>
          <cell r="O1927">
            <v>220559</v>
          </cell>
          <cell r="P1927">
            <v>9316845</v>
          </cell>
          <cell r="Q1927">
            <v>9537404</v>
          </cell>
          <cell r="R1927">
            <v>10690</v>
          </cell>
          <cell r="S1927">
            <v>9548094</v>
          </cell>
          <cell r="T1927">
            <v>16744</v>
          </cell>
          <cell r="U1927">
            <v>24044</v>
          </cell>
          <cell r="V1927">
            <v>40788</v>
          </cell>
          <cell r="W1927">
            <v>6621</v>
          </cell>
          <cell r="X1927">
            <v>47409</v>
          </cell>
          <cell r="Y1927">
            <v>63131</v>
          </cell>
          <cell r="Z1927">
            <v>2055</v>
          </cell>
          <cell r="AA1927">
            <v>65186</v>
          </cell>
          <cell r="AB1927">
            <v>1482</v>
          </cell>
          <cell r="AC1927">
            <v>66668</v>
          </cell>
          <cell r="AD1927">
            <v>83858</v>
          </cell>
          <cell r="AE1927">
            <v>6816011</v>
          </cell>
          <cell r="AF1927">
            <v>6899869</v>
          </cell>
          <cell r="AG1927">
            <v>29659</v>
          </cell>
          <cell r="AH1927">
            <v>6929528</v>
          </cell>
          <cell r="AI1927">
            <v>18232</v>
          </cell>
          <cell r="AJ1927">
            <v>18534</v>
          </cell>
          <cell r="AK1927">
            <v>36765</v>
          </cell>
          <cell r="AL1927">
            <v>5333</v>
          </cell>
          <cell r="AM1927">
            <v>42098</v>
          </cell>
        </row>
        <row r="1928">
          <cell r="I1928" t="str">
            <v>BVB</v>
          </cell>
          <cell r="J1928">
            <v>2945</v>
          </cell>
          <cell r="K1928">
            <v>15</v>
          </cell>
          <cell r="L1928">
            <v>2960</v>
          </cell>
          <cell r="M1928">
            <v>7948</v>
          </cell>
          <cell r="N1928">
            <v>10908</v>
          </cell>
          <cell r="O1928">
            <v>0</v>
          </cell>
          <cell r="P1928">
            <v>378528</v>
          </cell>
          <cell r="Q1928">
            <v>378528</v>
          </cell>
          <cell r="R1928">
            <v>160</v>
          </cell>
          <cell r="S1928">
            <v>378688</v>
          </cell>
          <cell r="T1928">
            <v>0</v>
          </cell>
          <cell r="U1928">
            <v>1468</v>
          </cell>
          <cell r="V1928">
            <v>1468</v>
          </cell>
          <cell r="W1928">
            <v>0</v>
          </cell>
          <cell r="X1928">
            <v>1468</v>
          </cell>
          <cell r="Y1928">
            <v>2538</v>
          </cell>
          <cell r="Z1928">
            <v>195</v>
          </cell>
          <cell r="AA1928">
            <v>2733</v>
          </cell>
          <cell r="AB1928">
            <v>2368</v>
          </cell>
          <cell r="AC1928">
            <v>5101</v>
          </cell>
          <cell r="AD1928">
            <v>29</v>
          </cell>
          <cell r="AE1928">
            <v>310889</v>
          </cell>
          <cell r="AF1928">
            <v>310918</v>
          </cell>
          <cell r="AG1928">
            <v>169</v>
          </cell>
          <cell r="AH1928">
            <v>311087</v>
          </cell>
          <cell r="AI1928">
            <v>0</v>
          </cell>
          <cell r="AJ1928">
            <v>1410</v>
          </cell>
          <cell r="AK1928">
            <v>1410</v>
          </cell>
          <cell r="AL1928">
            <v>0</v>
          </cell>
          <cell r="AM1928">
            <v>1410</v>
          </cell>
        </row>
        <row r="1929">
          <cell r="I1929" t="str">
            <v>BYO</v>
          </cell>
          <cell r="J1929"/>
          <cell r="K1929"/>
          <cell r="L1929">
            <v>835</v>
          </cell>
          <cell r="M1929"/>
          <cell r="N1929">
            <v>835</v>
          </cell>
          <cell r="O1929">
            <v>0</v>
          </cell>
          <cell r="P1929">
            <v>50656</v>
          </cell>
          <cell r="Q1929">
            <v>50656</v>
          </cell>
          <cell r="R1929"/>
          <cell r="S1929">
            <v>50656</v>
          </cell>
          <cell r="T1929">
            <v>0</v>
          </cell>
          <cell r="U1929">
            <v>41</v>
          </cell>
          <cell r="V1929">
            <v>41</v>
          </cell>
          <cell r="W1929">
            <v>0</v>
          </cell>
          <cell r="X1929">
            <v>41</v>
          </cell>
          <cell r="Y1929"/>
          <cell r="Z1929"/>
          <cell r="AA1929">
            <v>370</v>
          </cell>
          <cell r="AB1929"/>
          <cell r="AC1929">
            <v>370</v>
          </cell>
          <cell r="AD1929">
            <v>0</v>
          </cell>
          <cell r="AE1929">
            <v>17483</v>
          </cell>
          <cell r="AF1929">
            <v>17483</v>
          </cell>
          <cell r="AG1929"/>
          <cell r="AH1929">
            <v>17483</v>
          </cell>
          <cell r="AI1929">
            <v>0</v>
          </cell>
          <cell r="AJ1929">
            <v>79</v>
          </cell>
          <cell r="AK1929">
            <v>79</v>
          </cell>
          <cell r="AL1929"/>
          <cell r="AM1929">
            <v>79</v>
          </cell>
        </row>
        <row r="1930">
          <cell r="I1930" t="str">
            <v>BSB</v>
          </cell>
          <cell r="J1930">
            <v>99553</v>
          </cell>
          <cell r="K1930">
            <v>2353</v>
          </cell>
          <cell r="L1930">
            <v>101906</v>
          </cell>
          <cell r="M1930">
            <v>24526</v>
          </cell>
          <cell r="N1930">
            <v>126432</v>
          </cell>
          <cell r="O1930">
            <v>410058</v>
          </cell>
          <cell r="P1930">
            <v>13080093</v>
          </cell>
          <cell r="Q1930">
            <v>13490151</v>
          </cell>
          <cell r="R1930"/>
          <cell r="S1930">
            <v>13490151</v>
          </cell>
          <cell r="T1930">
            <v>3115</v>
          </cell>
          <cell r="U1930">
            <v>39950</v>
          </cell>
          <cell r="V1930">
            <v>43065</v>
          </cell>
          <cell r="W1930">
            <v>9177</v>
          </cell>
          <cell r="X1930">
            <v>52242</v>
          </cell>
          <cell r="Y1930">
            <v>77832</v>
          </cell>
          <cell r="Z1930">
            <v>2294</v>
          </cell>
          <cell r="AA1930">
            <v>80126</v>
          </cell>
          <cell r="AB1930">
            <v>22771</v>
          </cell>
          <cell r="AC1930">
            <v>102897</v>
          </cell>
          <cell r="AD1930">
            <v>92349</v>
          </cell>
          <cell r="AE1930">
            <v>10412691</v>
          </cell>
          <cell r="AF1930">
            <v>10505040</v>
          </cell>
          <cell r="AG1930"/>
          <cell r="AH1930">
            <v>10505040</v>
          </cell>
          <cell r="AI1930">
            <v>2026</v>
          </cell>
          <cell r="AJ1930">
            <v>35908</v>
          </cell>
          <cell r="AK1930">
            <v>37934</v>
          </cell>
          <cell r="AL1930">
            <v>10413</v>
          </cell>
          <cell r="AM1930">
            <v>48347</v>
          </cell>
        </row>
        <row r="1931">
          <cell r="I1931" t="str">
            <v>BVS</v>
          </cell>
          <cell r="J1931"/>
          <cell r="K1931"/>
          <cell r="L1931">
            <v>691</v>
          </cell>
          <cell r="M1931"/>
          <cell r="N1931">
            <v>691</v>
          </cell>
          <cell r="O1931"/>
          <cell r="P1931">
            <v>3168</v>
          </cell>
          <cell r="Q1931">
            <v>3168</v>
          </cell>
          <cell r="R1931"/>
          <cell r="S1931">
            <v>3168</v>
          </cell>
          <cell r="T1931"/>
          <cell r="U1931">
            <v>52</v>
          </cell>
          <cell r="V1931">
            <v>52</v>
          </cell>
          <cell r="W1931"/>
          <cell r="X1931">
            <v>52</v>
          </cell>
          <cell r="Y1931"/>
          <cell r="Z1931"/>
          <cell r="AA1931">
            <v>711</v>
          </cell>
          <cell r="AB1931"/>
          <cell r="AC1931">
            <v>711</v>
          </cell>
          <cell r="AD1931"/>
          <cell r="AE1931">
            <v>3874</v>
          </cell>
          <cell r="AF1931">
            <v>3874</v>
          </cell>
          <cell r="AG1931"/>
          <cell r="AH1931">
            <v>3874</v>
          </cell>
          <cell r="AI1931"/>
          <cell r="AJ1931">
            <v>48</v>
          </cell>
          <cell r="AK1931">
            <v>48</v>
          </cell>
          <cell r="AL1931"/>
          <cell r="AM1931">
            <v>48</v>
          </cell>
        </row>
        <row r="1932">
          <cell r="I1932" t="str">
            <v>CFB</v>
          </cell>
          <cell r="J1932"/>
          <cell r="K1932"/>
          <cell r="L1932">
            <v>911</v>
          </cell>
          <cell r="M1932"/>
          <cell r="N1932">
            <v>911</v>
          </cell>
          <cell r="O1932">
            <v>694</v>
          </cell>
          <cell r="P1932">
            <v>47872</v>
          </cell>
          <cell r="Q1932">
            <v>48566</v>
          </cell>
          <cell r="R1932"/>
          <cell r="S1932">
            <v>48566</v>
          </cell>
          <cell r="T1932">
            <v>313</v>
          </cell>
          <cell r="U1932">
            <v>7</v>
          </cell>
          <cell r="V1932">
            <v>320</v>
          </cell>
          <cell r="W1932"/>
          <cell r="X1932">
            <v>320</v>
          </cell>
          <cell r="Y1932"/>
          <cell r="Z1932"/>
          <cell r="AA1932">
            <v>688</v>
          </cell>
          <cell r="AB1932"/>
          <cell r="AC1932">
            <v>688</v>
          </cell>
          <cell r="AD1932">
            <v>0</v>
          </cell>
          <cell r="AE1932">
            <v>38512</v>
          </cell>
          <cell r="AF1932">
            <v>38512</v>
          </cell>
          <cell r="AG1932"/>
          <cell r="AH1932">
            <v>38512</v>
          </cell>
          <cell r="AI1932">
            <v>582</v>
          </cell>
          <cell r="AJ1932">
            <v>8</v>
          </cell>
          <cell r="AK1932">
            <v>590</v>
          </cell>
          <cell r="AL1932"/>
          <cell r="AM1932">
            <v>590</v>
          </cell>
        </row>
        <row r="1933">
          <cell r="I1933" t="str">
            <v>CLV</v>
          </cell>
          <cell r="J1933"/>
          <cell r="K1933"/>
          <cell r="L1933">
            <v>524</v>
          </cell>
          <cell r="M1933"/>
          <cell r="N1933">
            <v>524</v>
          </cell>
          <cell r="O1933">
            <v>0</v>
          </cell>
          <cell r="P1933">
            <v>58177</v>
          </cell>
          <cell r="Q1933">
            <v>58177</v>
          </cell>
          <cell r="R1933"/>
          <cell r="S1933">
            <v>58177</v>
          </cell>
          <cell r="T1933"/>
          <cell r="U1933">
            <v>2</v>
          </cell>
          <cell r="V1933">
            <v>2</v>
          </cell>
          <cell r="W1933"/>
          <cell r="X1933">
            <v>2</v>
          </cell>
          <cell r="Y1933"/>
          <cell r="Z1933"/>
          <cell r="AA1933">
            <v>530</v>
          </cell>
          <cell r="AB1933"/>
          <cell r="AC1933">
            <v>530</v>
          </cell>
          <cell r="AD1933">
            <v>0</v>
          </cell>
          <cell r="AE1933">
            <v>53353</v>
          </cell>
          <cell r="AF1933">
            <v>53353</v>
          </cell>
          <cell r="AG1933"/>
          <cell r="AH1933">
            <v>53353</v>
          </cell>
          <cell r="AI1933"/>
          <cell r="AJ1933">
            <v>5</v>
          </cell>
          <cell r="AK1933">
            <v>5</v>
          </cell>
          <cell r="AL1933"/>
          <cell r="AM1933">
            <v>5</v>
          </cell>
        </row>
        <row r="1934">
          <cell r="I1934" t="str">
            <v>CPV</v>
          </cell>
          <cell r="J1934">
            <v>2765</v>
          </cell>
          <cell r="K1934">
            <v>1</v>
          </cell>
          <cell r="L1934">
            <v>2766</v>
          </cell>
          <cell r="M1934"/>
          <cell r="N1934">
            <v>2766</v>
          </cell>
          <cell r="O1934">
            <v>9</v>
          </cell>
          <cell r="P1934">
            <v>133800</v>
          </cell>
          <cell r="Q1934">
            <v>133809</v>
          </cell>
          <cell r="R1934"/>
          <cell r="S1934">
            <v>133809</v>
          </cell>
          <cell r="T1934">
            <v>0</v>
          </cell>
          <cell r="U1934">
            <v>488</v>
          </cell>
          <cell r="V1934">
            <v>488</v>
          </cell>
          <cell r="W1934">
            <v>0</v>
          </cell>
          <cell r="X1934">
            <v>488</v>
          </cell>
          <cell r="Y1934">
            <v>2529</v>
          </cell>
          <cell r="Z1934">
            <v>0</v>
          </cell>
          <cell r="AA1934">
            <v>2529</v>
          </cell>
          <cell r="AB1934"/>
          <cell r="AC1934">
            <v>2529</v>
          </cell>
          <cell r="AD1934">
            <v>11</v>
          </cell>
          <cell r="AE1934">
            <v>106241</v>
          </cell>
          <cell r="AF1934">
            <v>106252</v>
          </cell>
          <cell r="AG1934"/>
          <cell r="AH1934">
            <v>106252</v>
          </cell>
          <cell r="AI1934">
            <v>0</v>
          </cell>
          <cell r="AJ1934">
            <v>334</v>
          </cell>
          <cell r="AK1934">
            <v>334</v>
          </cell>
          <cell r="AL1934">
            <v>0</v>
          </cell>
          <cell r="AM1934">
            <v>334</v>
          </cell>
        </row>
        <row r="1935">
          <cell r="I1935" t="str">
            <v>VCP</v>
          </cell>
          <cell r="J1935">
            <v>128341</v>
          </cell>
          <cell r="K1935"/>
          <cell r="L1935">
            <v>128341</v>
          </cell>
          <cell r="M1935"/>
          <cell r="N1935">
            <v>128341</v>
          </cell>
          <cell r="O1935">
            <v>721770</v>
          </cell>
          <cell r="P1935">
            <v>11123730</v>
          </cell>
          <cell r="Q1935">
            <v>11845500</v>
          </cell>
          <cell r="R1935"/>
          <cell r="S1935">
            <v>11845500</v>
          </cell>
          <cell r="T1935">
            <v>263040</v>
          </cell>
          <cell r="U1935">
            <v>86848</v>
          </cell>
          <cell r="V1935">
            <v>349888</v>
          </cell>
          <cell r="W1935">
            <v>6846</v>
          </cell>
          <cell r="X1935">
            <v>356734</v>
          </cell>
          <cell r="Y1935">
            <v>105320</v>
          </cell>
          <cell r="Z1935"/>
          <cell r="AA1935">
            <v>105320</v>
          </cell>
          <cell r="AB1935"/>
          <cell r="AC1935">
            <v>105320</v>
          </cell>
          <cell r="AD1935">
            <v>203351</v>
          </cell>
          <cell r="AE1935">
            <v>9842010</v>
          </cell>
          <cell r="AF1935">
            <v>10045361</v>
          </cell>
          <cell r="AG1935"/>
          <cell r="AH1935">
            <v>10045361</v>
          </cell>
          <cell r="AI1935">
            <v>265212</v>
          </cell>
          <cell r="AJ1935">
            <v>92156</v>
          </cell>
          <cell r="AK1935">
            <v>357368</v>
          </cell>
          <cell r="AL1935">
            <v>6999</v>
          </cell>
          <cell r="AM1935">
            <v>364367</v>
          </cell>
        </row>
        <row r="1936">
          <cell r="I1936" t="str">
            <v>CGR</v>
          </cell>
          <cell r="J1936">
            <v>10855</v>
          </cell>
          <cell r="K1936">
            <v>498</v>
          </cell>
          <cell r="L1936">
            <v>11353</v>
          </cell>
          <cell r="M1936">
            <v>4359</v>
          </cell>
          <cell r="N1936">
            <v>15712</v>
          </cell>
          <cell r="O1936">
            <v>11</v>
          </cell>
          <cell r="P1936">
            <v>1356045</v>
          </cell>
          <cell r="Q1936">
            <v>1356056</v>
          </cell>
          <cell r="R1936">
            <v>3017</v>
          </cell>
          <cell r="S1936">
            <v>1359073</v>
          </cell>
          <cell r="T1936">
            <v>0</v>
          </cell>
          <cell r="U1936">
            <v>2724</v>
          </cell>
          <cell r="V1936">
            <v>2724</v>
          </cell>
          <cell r="W1936">
            <v>0</v>
          </cell>
          <cell r="X1936">
            <v>2724</v>
          </cell>
          <cell r="Y1936">
            <v>8037</v>
          </cell>
          <cell r="Z1936">
            <v>498</v>
          </cell>
          <cell r="AA1936">
            <v>8535</v>
          </cell>
          <cell r="AB1936">
            <v>4129</v>
          </cell>
          <cell r="AC1936">
            <v>12664</v>
          </cell>
          <cell r="AD1936">
            <v>19</v>
          </cell>
          <cell r="AE1936">
            <v>1030488</v>
          </cell>
          <cell r="AF1936">
            <v>1030507</v>
          </cell>
          <cell r="AG1936">
            <v>5287</v>
          </cell>
          <cell r="AH1936">
            <v>1035794</v>
          </cell>
          <cell r="AI1936">
            <v>0</v>
          </cell>
          <cell r="AJ1936">
            <v>2497</v>
          </cell>
          <cell r="AK1936">
            <v>2497</v>
          </cell>
          <cell r="AL1936">
            <v>0</v>
          </cell>
          <cell r="AM1936">
            <v>2497</v>
          </cell>
        </row>
        <row r="1937">
          <cell r="I1937" t="str">
            <v>CBW</v>
          </cell>
          <cell r="J1937"/>
          <cell r="K1937"/>
          <cell r="L1937">
            <v>173</v>
          </cell>
          <cell r="M1937"/>
          <cell r="N1937">
            <v>173</v>
          </cell>
          <cell r="O1937">
            <v>0</v>
          </cell>
          <cell r="P1937">
            <v>733</v>
          </cell>
          <cell r="Q1937">
            <v>733</v>
          </cell>
          <cell r="R1937"/>
          <cell r="S1937">
            <v>733</v>
          </cell>
          <cell r="T1937"/>
          <cell r="U1937">
            <v>9</v>
          </cell>
          <cell r="V1937">
            <v>9</v>
          </cell>
          <cell r="W1937"/>
          <cell r="X1937">
            <v>9</v>
          </cell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</row>
        <row r="1938">
          <cell r="I1938" t="str">
            <v>CAW</v>
          </cell>
          <cell r="J1938"/>
          <cell r="K1938"/>
          <cell r="L1938">
            <v>1396</v>
          </cell>
          <cell r="M1938"/>
          <cell r="N1938">
            <v>1396</v>
          </cell>
          <cell r="O1938">
            <v>0</v>
          </cell>
          <cell r="P1938">
            <v>30773</v>
          </cell>
          <cell r="Q1938">
            <v>30773</v>
          </cell>
          <cell r="R1938"/>
          <cell r="S1938">
            <v>30773</v>
          </cell>
          <cell r="T1938"/>
          <cell r="U1938">
            <v>38</v>
          </cell>
          <cell r="V1938">
            <v>38</v>
          </cell>
          <cell r="W1938"/>
          <cell r="X1938">
            <v>38</v>
          </cell>
          <cell r="Y1938"/>
          <cell r="Z1938"/>
          <cell r="AA1938">
            <v>525</v>
          </cell>
          <cell r="AB1938"/>
          <cell r="AC1938">
            <v>525</v>
          </cell>
          <cell r="AD1938">
            <v>0</v>
          </cell>
          <cell r="AE1938">
            <v>13815</v>
          </cell>
          <cell r="AF1938">
            <v>13815</v>
          </cell>
          <cell r="AG1938"/>
          <cell r="AH1938">
            <v>13815</v>
          </cell>
          <cell r="AI1938"/>
          <cell r="AJ1938">
            <v>10</v>
          </cell>
          <cell r="AK1938">
            <v>10</v>
          </cell>
          <cell r="AL1938"/>
          <cell r="AM1938">
            <v>10</v>
          </cell>
        </row>
        <row r="1939">
          <cell r="I1939" t="str">
            <v>CEL</v>
          </cell>
          <cell r="J1939"/>
          <cell r="K1939"/>
          <cell r="L1939">
            <v>401</v>
          </cell>
          <cell r="M1939"/>
          <cell r="N1939">
            <v>401</v>
          </cell>
          <cell r="O1939"/>
          <cell r="P1939">
            <v>1102</v>
          </cell>
          <cell r="Q1939">
            <v>1102</v>
          </cell>
          <cell r="R1939"/>
          <cell r="S1939">
            <v>1102</v>
          </cell>
          <cell r="T1939"/>
          <cell r="U1939">
            <v>11</v>
          </cell>
          <cell r="V1939">
            <v>11</v>
          </cell>
          <cell r="W1939"/>
          <cell r="X1939">
            <v>11</v>
          </cell>
          <cell r="Y1939"/>
          <cell r="Z1939"/>
          <cell r="AA1939">
            <v>253</v>
          </cell>
          <cell r="AB1939"/>
          <cell r="AC1939">
            <v>253</v>
          </cell>
          <cell r="AD1939"/>
          <cell r="AE1939">
            <v>1214</v>
          </cell>
          <cell r="AF1939">
            <v>1214</v>
          </cell>
          <cell r="AG1939"/>
          <cell r="AH1939">
            <v>1214</v>
          </cell>
          <cell r="AI1939"/>
          <cell r="AJ1939">
            <v>12</v>
          </cell>
          <cell r="AK1939">
            <v>12</v>
          </cell>
          <cell r="AL1939"/>
          <cell r="AM1939">
            <v>12</v>
          </cell>
        </row>
        <row r="1940">
          <cell r="I1940" t="str">
            <v>CKS</v>
          </cell>
          <cell r="J1940">
            <v>1707</v>
          </cell>
          <cell r="K1940">
            <v>1</v>
          </cell>
          <cell r="L1940">
            <v>1708</v>
          </cell>
          <cell r="M1940">
            <v>3955</v>
          </cell>
          <cell r="N1940">
            <v>5663</v>
          </cell>
          <cell r="O1940">
            <v>0</v>
          </cell>
          <cell r="P1940">
            <v>140560</v>
          </cell>
          <cell r="Q1940">
            <v>140560</v>
          </cell>
          <cell r="R1940">
            <v>12034</v>
          </cell>
          <cell r="S1940">
            <v>152594</v>
          </cell>
          <cell r="T1940">
            <v>0</v>
          </cell>
          <cell r="U1940">
            <v>629</v>
          </cell>
          <cell r="V1940">
            <v>629</v>
          </cell>
          <cell r="W1940">
            <v>0</v>
          </cell>
          <cell r="X1940">
            <v>629</v>
          </cell>
          <cell r="Y1940">
            <v>1476</v>
          </cell>
          <cell r="Z1940">
            <v>4</v>
          </cell>
          <cell r="AA1940">
            <v>1480</v>
          </cell>
          <cell r="AB1940">
            <v>3751</v>
          </cell>
          <cell r="AC1940">
            <v>5231</v>
          </cell>
          <cell r="AD1940">
            <v>0</v>
          </cell>
          <cell r="AE1940">
            <v>107659</v>
          </cell>
          <cell r="AF1940">
            <v>107659</v>
          </cell>
          <cell r="AG1940">
            <v>7574</v>
          </cell>
          <cell r="AH1940">
            <v>115233</v>
          </cell>
          <cell r="AI1940">
            <v>0</v>
          </cell>
          <cell r="AJ1940">
            <v>404</v>
          </cell>
          <cell r="AK1940">
            <v>404</v>
          </cell>
          <cell r="AL1940">
            <v>0</v>
          </cell>
          <cell r="AM1940">
            <v>404</v>
          </cell>
        </row>
        <row r="1941">
          <cell r="I1941" t="str">
            <v>CAF</v>
          </cell>
          <cell r="J1941"/>
          <cell r="K1941"/>
          <cell r="L1941">
            <v>586</v>
          </cell>
          <cell r="M1941"/>
          <cell r="N1941">
            <v>586</v>
          </cell>
          <cell r="O1941"/>
          <cell r="P1941">
            <v>19313</v>
          </cell>
          <cell r="Q1941">
            <v>19313</v>
          </cell>
          <cell r="R1941"/>
          <cell r="S1941">
            <v>19313</v>
          </cell>
          <cell r="T1941"/>
          <cell r="U1941">
            <v>2</v>
          </cell>
          <cell r="V1941">
            <v>2</v>
          </cell>
          <cell r="W1941"/>
          <cell r="X1941">
            <v>2</v>
          </cell>
          <cell r="Y1941"/>
          <cell r="Z1941"/>
          <cell r="AA1941">
            <v>570</v>
          </cell>
          <cell r="AB1941"/>
          <cell r="AC1941">
            <v>570</v>
          </cell>
          <cell r="AD1941"/>
          <cell r="AE1941">
            <v>16410</v>
          </cell>
          <cell r="AF1941">
            <v>16410</v>
          </cell>
          <cell r="AG1941"/>
          <cell r="AH1941">
            <v>16410</v>
          </cell>
          <cell r="AI1941"/>
          <cell r="AJ1941">
            <v>0</v>
          </cell>
          <cell r="AK1941">
            <v>0</v>
          </cell>
          <cell r="AL1941"/>
          <cell r="AM1941">
            <v>0</v>
          </cell>
        </row>
        <row r="1942">
          <cell r="I1942" t="str">
            <v>CAU</v>
          </cell>
          <cell r="J1942"/>
          <cell r="K1942"/>
          <cell r="L1942">
            <v>528</v>
          </cell>
          <cell r="M1942"/>
          <cell r="N1942">
            <v>528</v>
          </cell>
          <cell r="O1942"/>
          <cell r="P1942">
            <v>1770</v>
          </cell>
          <cell r="Q1942">
            <v>1770</v>
          </cell>
          <cell r="R1942"/>
          <cell r="S1942">
            <v>1770</v>
          </cell>
          <cell r="T1942"/>
          <cell r="U1942">
            <v>22</v>
          </cell>
          <cell r="V1942">
            <v>22</v>
          </cell>
          <cell r="W1942"/>
          <cell r="X1942">
            <v>22</v>
          </cell>
          <cell r="Y1942"/>
          <cell r="Z1942"/>
          <cell r="AA1942">
            <v>817</v>
          </cell>
          <cell r="AB1942"/>
          <cell r="AC1942">
            <v>817</v>
          </cell>
          <cell r="AD1942"/>
          <cell r="AE1942">
            <v>4151</v>
          </cell>
          <cell r="AF1942">
            <v>4151</v>
          </cell>
          <cell r="AG1942"/>
          <cell r="AH1942">
            <v>4151</v>
          </cell>
          <cell r="AI1942"/>
          <cell r="AJ1942">
            <v>42</v>
          </cell>
          <cell r="AK1942">
            <v>42</v>
          </cell>
          <cell r="AL1942"/>
          <cell r="AM1942">
            <v>42</v>
          </cell>
        </row>
        <row r="1943">
          <cell r="I1943" t="str">
            <v>CAC</v>
          </cell>
          <cell r="J1943"/>
          <cell r="K1943"/>
          <cell r="L1943">
            <v>3270</v>
          </cell>
          <cell r="M1943"/>
          <cell r="N1943">
            <v>3270</v>
          </cell>
          <cell r="O1943">
            <v>0</v>
          </cell>
          <cell r="P1943">
            <v>279027</v>
          </cell>
          <cell r="Q1943">
            <v>279027</v>
          </cell>
          <cell r="R1943"/>
          <cell r="S1943">
            <v>279027</v>
          </cell>
          <cell r="T1943"/>
          <cell r="U1943">
            <v>190</v>
          </cell>
          <cell r="V1943">
            <v>190</v>
          </cell>
          <cell r="W1943"/>
          <cell r="X1943">
            <v>190</v>
          </cell>
          <cell r="Y1943"/>
          <cell r="Z1943"/>
          <cell r="AA1943">
            <v>1932</v>
          </cell>
          <cell r="AB1943"/>
          <cell r="AC1943">
            <v>1932</v>
          </cell>
          <cell r="AD1943">
            <v>0</v>
          </cell>
          <cell r="AE1943">
            <v>174811</v>
          </cell>
          <cell r="AF1943">
            <v>174811</v>
          </cell>
          <cell r="AG1943"/>
          <cell r="AH1943">
            <v>174811</v>
          </cell>
          <cell r="AI1943"/>
          <cell r="AJ1943">
            <v>184</v>
          </cell>
          <cell r="AK1943">
            <v>184</v>
          </cell>
          <cell r="AL1943"/>
          <cell r="AM1943">
            <v>184</v>
          </cell>
        </row>
        <row r="1944">
          <cell r="I1944" t="str">
            <v>CXJ</v>
          </cell>
          <cell r="J1944"/>
          <cell r="K1944"/>
          <cell r="L1944">
            <v>1920</v>
          </cell>
          <cell r="M1944"/>
          <cell r="N1944">
            <v>1920</v>
          </cell>
          <cell r="O1944">
            <v>0</v>
          </cell>
          <cell r="P1944">
            <v>212087</v>
          </cell>
          <cell r="Q1944">
            <v>212087</v>
          </cell>
          <cell r="R1944"/>
          <cell r="S1944">
            <v>212087</v>
          </cell>
          <cell r="T1944"/>
          <cell r="U1944">
            <v>395</v>
          </cell>
          <cell r="V1944">
            <v>395</v>
          </cell>
          <cell r="W1944"/>
          <cell r="X1944">
            <v>395</v>
          </cell>
          <cell r="Y1944"/>
          <cell r="Z1944"/>
          <cell r="AA1944">
            <v>892</v>
          </cell>
          <cell r="AB1944"/>
          <cell r="AC1944">
            <v>892</v>
          </cell>
          <cell r="AD1944">
            <v>0</v>
          </cell>
          <cell r="AE1944">
            <v>91609</v>
          </cell>
          <cell r="AF1944">
            <v>91609</v>
          </cell>
          <cell r="AG1944"/>
          <cell r="AH1944">
            <v>91609</v>
          </cell>
          <cell r="AI1944"/>
          <cell r="AJ1944">
            <v>269</v>
          </cell>
          <cell r="AK1944">
            <v>269</v>
          </cell>
          <cell r="AL1944"/>
          <cell r="AM1944">
            <v>269</v>
          </cell>
        </row>
        <row r="1945">
          <cell r="I1945" t="str">
            <v>XAP</v>
          </cell>
          <cell r="J1945"/>
          <cell r="K1945"/>
          <cell r="L1945">
            <v>4295</v>
          </cell>
          <cell r="M1945"/>
          <cell r="N1945">
            <v>4295</v>
          </cell>
          <cell r="O1945">
            <v>0</v>
          </cell>
          <cell r="P1945">
            <v>504682</v>
          </cell>
          <cell r="Q1945">
            <v>504682</v>
          </cell>
          <cell r="R1945"/>
          <cell r="S1945">
            <v>504682</v>
          </cell>
          <cell r="T1945"/>
          <cell r="U1945">
            <v>613</v>
          </cell>
          <cell r="V1945">
            <v>613</v>
          </cell>
          <cell r="W1945"/>
          <cell r="X1945">
            <v>613</v>
          </cell>
          <cell r="Y1945"/>
          <cell r="Z1945"/>
          <cell r="AA1945">
            <v>3538</v>
          </cell>
          <cell r="AB1945"/>
          <cell r="AC1945">
            <v>3538</v>
          </cell>
          <cell r="AD1945">
            <v>0</v>
          </cell>
          <cell r="AE1945">
            <v>386461</v>
          </cell>
          <cell r="AF1945">
            <v>386461</v>
          </cell>
          <cell r="AG1945"/>
          <cell r="AH1945">
            <v>386461</v>
          </cell>
          <cell r="AI1945"/>
          <cell r="AJ1945">
            <v>419</v>
          </cell>
          <cell r="AK1945">
            <v>419</v>
          </cell>
          <cell r="AL1945"/>
          <cell r="AM1945">
            <v>419</v>
          </cell>
        </row>
        <row r="1946">
          <cell r="I1946" t="str">
            <v>GGH</v>
          </cell>
          <cell r="J1946"/>
          <cell r="K1946"/>
          <cell r="L1946">
            <v>175</v>
          </cell>
          <cell r="M1946"/>
          <cell r="N1946">
            <v>175</v>
          </cell>
          <cell r="O1946"/>
          <cell r="P1946">
            <v>783</v>
          </cell>
          <cell r="Q1946">
            <v>783</v>
          </cell>
          <cell r="R1946"/>
          <cell r="S1946">
            <v>783</v>
          </cell>
          <cell r="T1946"/>
          <cell r="U1946">
            <v>10</v>
          </cell>
          <cell r="V1946">
            <v>10</v>
          </cell>
          <cell r="W1946"/>
          <cell r="X1946">
            <v>10</v>
          </cell>
          <cell r="Y1946"/>
          <cell r="Z1946"/>
          <cell r="AA1946">
            <v>0</v>
          </cell>
          <cell r="AB1946"/>
          <cell r="AC1946">
            <v>0</v>
          </cell>
          <cell r="AD1946"/>
          <cell r="AE1946">
            <v>0</v>
          </cell>
          <cell r="AF1946">
            <v>0</v>
          </cell>
          <cell r="AG1946"/>
          <cell r="AH1946">
            <v>0</v>
          </cell>
          <cell r="AI1946"/>
          <cell r="AJ1946">
            <v>0</v>
          </cell>
          <cell r="AK1946">
            <v>0</v>
          </cell>
          <cell r="AL1946"/>
          <cell r="AM1946">
            <v>0</v>
          </cell>
        </row>
        <row r="1947">
          <cell r="I1947" t="str">
            <v>CIZ</v>
          </cell>
          <cell r="J1947"/>
          <cell r="K1947"/>
          <cell r="L1947">
            <v>634</v>
          </cell>
          <cell r="M1947"/>
          <cell r="N1947">
            <v>634</v>
          </cell>
          <cell r="O1947"/>
          <cell r="P1947">
            <v>3863</v>
          </cell>
          <cell r="Q1947">
            <v>3863</v>
          </cell>
          <cell r="R1947"/>
          <cell r="S1947">
            <v>3863</v>
          </cell>
          <cell r="T1947"/>
          <cell r="U1947">
            <v>40</v>
          </cell>
          <cell r="V1947">
            <v>40</v>
          </cell>
          <cell r="W1947"/>
          <cell r="X1947">
            <v>40</v>
          </cell>
          <cell r="Y1947"/>
          <cell r="Z1947"/>
          <cell r="AA1947">
            <v>550</v>
          </cell>
          <cell r="AB1947"/>
          <cell r="AC1947">
            <v>550</v>
          </cell>
          <cell r="AD1947"/>
          <cell r="AE1947">
            <v>5035</v>
          </cell>
          <cell r="AF1947">
            <v>5035</v>
          </cell>
          <cell r="AG1947"/>
          <cell r="AH1947">
            <v>5035</v>
          </cell>
          <cell r="AI1947"/>
          <cell r="AJ1947">
            <v>18</v>
          </cell>
          <cell r="AK1947">
            <v>18</v>
          </cell>
          <cell r="AL1947"/>
          <cell r="AM1947">
            <v>18</v>
          </cell>
        </row>
        <row r="1948">
          <cell r="I1948" t="str">
            <v>UNA</v>
          </cell>
          <cell r="J1948"/>
          <cell r="K1948"/>
          <cell r="L1948">
            <v>417</v>
          </cell>
          <cell r="M1948"/>
          <cell r="N1948">
            <v>417</v>
          </cell>
          <cell r="O1948">
            <v>0</v>
          </cell>
          <cell r="P1948">
            <v>42286</v>
          </cell>
          <cell r="Q1948">
            <v>42286</v>
          </cell>
          <cell r="R1948"/>
          <cell r="S1948">
            <v>42286</v>
          </cell>
          <cell r="T1948"/>
          <cell r="U1948">
            <v>111</v>
          </cell>
          <cell r="V1948">
            <v>111</v>
          </cell>
          <cell r="W1948"/>
          <cell r="X1948">
            <v>111</v>
          </cell>
          <cell r="Y1948"/>
          <cell r="Z1948"/>
          <cell r="AA1948">
            <v>311</v>
          </cell>
          <cell r="AB1948"/>
          <cell r="AC1948">
            <v>311</v>
          </cell>
          <cell r="AD1948">
            <v>0</v>
          </cell>
          <cell r="AE1948">
            <v>31815</v>
          </cell>
          <cell r="AF1948">
            <v>31815</v>
          </cell>
          <cell r="AG1948"/>
          <cell r="AH1948">
            <v>31815</v>
          </cell>
          <cell r="AI1948"/>
          <cell r="AJ1948">
            <v>60</v>
          </cell>
          <cell r="AK1948">
            <v>60</v>
          </cell>
          <cell r="AL1948"/>
          <cell r="AM1948">
            <v>60</v>
          </cell>
        </row>
        <row r="1949">
          <cell r="I1949" t="str">
            <v>CKO</v>
          </cell>
          <cell r="J1949"/>
          <cell r="K1949"/>
          <cell r="L1949">
            <v>176</v>
          </cell>
          <cell r="M1949"/>
          <cell r="N1949">
            <v>176</v>
          </cell>
          <cell r="O1949"/>
          <cell r="P1949">
            <v>569</v>
          </cell>
          <cell r="Q1949">
            <v>569</v>
          </cell>
          <cell r="R1949"/>
          <cell r="S1949">
            <v>569</v>
          </cell>
          <cell r="T1949"/>
          <cell r="U1949">
            <v>6</v>
          </cell>
          <cell r="V1949">
            <v>6</v>
          </cell>
          <cell r="W1949"/>
          <cell r="X1949">
            <v>6</v>
          </cell>
          <cell r="Y1949"/>
          <cell r="Z1949"/>
          <cell r="AA1949">
            <v>0</v>
          </cell>
          <cell r="AB1949"/>
          <cell r="AC1949">
            <v>0</v>
          </cell>
          <cell r="AD1949"/>
          <cell r="AE1949">
            <v>0</v>
          </cell>
          <cell r="AF1949">
            <v>0</v>
          </cell>
          <cell r="AG1949"/>
          <cell r="AH1949">
            <v>0</v>
          </cell>
          <cell r="AI1949"/>
          <cell r="AJ1949">
            <v>0</v>
          </cell>
          <cell r="AK1949">
            <v>0</v>
          </cell>
          <cell r="AL1949"/>
          <cell r="AM1949">
            <v>0</v>
          </cell>
        </row>
        <row r="1950">
          <cell r="I1950" t="str">
            <v>CMG</v>
          </cell>
          <cell r="J1950">
            <v>608</v>
          </cell>
          <cell r="K1950">
            <v>20</v>
          </cell>
          <cell r="L1950">
            <v>628</v>
          </cell>
          <cell r="M1950">
            <v>1491</v>
          </cell>
          <cell r="N1950">
            <v>2119</v>
          </cell>
          <cell r="O1950">
            <v>2</v>
          </cell>
          <cell r="P1950">
            <v>47082</v>
          </cell>
          <cell r="Q1950">
            <v>47084</v>
          </cell>
          <cell r="R1950">
            <v>9832</v>
          </cell>
          <cell r="S1950">
            <v>56916</v>
          </cell>
          <cell r="T1950">
            <v>0</v>
          </cell>
          <cell r="U1950">
            <v>106</v>
          </cell>
          <cell r="V1950">
            <v>106</v>
          </cell>
          <cell r="W1950">
            <v>0</v>
          </cell>
          <cell r="X1950">
            <v>106</v>
          </cell>
          <cell r="Y1950">
            <v>324</v>
          </cell>
          <cell r="Z1950">
            <v>54</v>
          </cell>
          <cell r="AA1950">
            <v>378</v>
          </cell>
          <cell r="AB1950">
            <v>2771</v>
          </cell>
          <cell r="AC1950">
            <v>3149</v>
          </cell>
          <cell r="AD1950">
            <v>2</v>
          </cell>
          <cell r="AE1950">
            <v>20452</v>
          </cell>
          <cell r="AF1950">
            <v>20454</v>
          </cell>
          <cell r="AG1950">
            <v>7633</v>
          </cell>
          <cell r="AH1950">
            <v>28087</v>
          </cell>
          <cell r="AI1950">
            <v>0</v>
          </cell>
          <cell r="AJ1950">
            <v>111</v>
          </cell>
          <cell r="AK1950">
            <v>111</v>
          </cell>
          <cell r="AL1950">
            <v>0</v>
          </cell>
          <cell r="AM1950">
            <v>111</v>
          </cell>
        </row>
        <row r="1951">
          <cell r="I1951" t="str">
            <v>JJD</v>
          </cell>
          <cell r="J1951"/>
          <cell r="K1951"/>
          <cell r="L1951">
            <v>3069</v>
          </cell>
          <cell r="M1951"/>
          <cell r="N1951">
            <v>3069</v>
          </cell>
          <cell r="O1951">
            <v>0</v>
          </cell>
          <cell r="P1951">
            <v>307168</v>
          </cell>
          <cell r="Q1951">
            <v>307168</v>
          </cell>
          <cell r="R1951"/>
          <cell r="S1951">
            <v>307168</v>
          </cell>
          <cell r="T1951"/>
          <cell r="U1951">
            <v>194</v>
          </cell>
          <cell r="V1951">
            <v>194</v>
          </cell>
          <cell r="W1951"/>
          <cell r="X1951">
            <v>194</v>
          </cell>
          <cell r="Y1951"/>
          <cell r="Z1951"/>
          <cell r="AA1951">
            <v>1494</v>
          </cell>
          <cell r="AB1951"/>
          <cell r="AC1951">
            <v>1494</v>
          </cell>
          <cell r="AD1951">
            <v>0</v>
          </cell>
          <cell r="AE1951">
            <v>149758</v>
          </cell>
          <cell r="AF1951">
            <v>149758</v>
          </cell>
          <cell r="AG1951"/>
          <cell r="AH1951">
            <v>149758</v>
          </cell>
          <cell r="AI1951"/>
          <cell r="AJ1951">
            <v>197</v>
          </cell>
          <cell r="AK1951">
            <v>197</v>
          </cell>
          <cell r="AL1951"/>
          <cell r="AM1951">
            <v>197</v>
          </cell>
        </row>
        <row r="1952">
          <cell r="I1952" t="str">
            <v>CZS</v>
          </cell>
          <cell r="J1952">
            <v>373</v>
          </cell>
          <cell r="K1952">
            <v>0</v>
          </cell>
          <cell r="L1952">
            <v>373</v>
          </cell>
          <cell r="M1952">
            <v>5737</v>
          </cell>
          <cell r="N1952">
            <v>6110</v>
          </cell>
          <cell r="O1952">
            <v>0</v>
          </cell>
          <cell r="P1952">
            <v>59545</v>
          </cell>
          <cell r="Q1952">
            <v>59545</v>
          </cell>
          <cell r="R1952">
            <v>0</v>
          </cell>
          <cell r="S1952">
            <v>59545</v>
          </cell>
          <cell r="T1952">
            <v>0</v>
          </cell>
          <cell r="U1952">
            <v>86</v>
          </cell>
          <cell r="V1952">
            <v>86</v>
          </cell>
          <cell r="W1952">
            <v>0</v>
          </cell>
          <cell r="X1952">
            <v>86</v>
          </cell>
          <cell r="Y1952">
            <v>426</v>
          </cell>
          <cell r="Z1952">
            <v>38</v>
          </cell>
          <cell r="AA1952">
            <v>464</v>
          </cell>
          <cell r="AB1952">
            <v>3480</v>
          </cell>
          <cell r="AC1952">
            <v>3944</v>
          </cell>
          <cell r="AD1952">
            <v>0</v>
          </cell>
          <cell r="AE1952">
            <v>45702</v>
          </cell>
          <cell r="AF1952">
            <v>45702</v>
          </cell>
          <cell r="AG1952">
            <v>173</v>
          </cell>
          <cell r="AH1952">
            <v>45875</v>
          </cell>
          <cell r="AI1952">
            <v>0</v>
          </cell>
          <cell r="AJ1952">
            <v>75</v>
          </cell>
          <cell r="AK1952">
            <v>75</v>
          </cell>
          <cell r="AL1952">
            <v>0</v>
          </cell>
          <cell r="AM1952">
            <v>75</v>
          </cell>
        </row>
        <row r="1953">
          <cell r="I1953" t="str">
            <v>CGB</v>
          </cell>
          <cell r="J1953">
            <v>25500</v>
          </cell>
          <cell r="K1953"/>
          <cell r="L1953">
            <v>25500</v>
          </cell>
          <cell r="M1953"/>
          <cell r="N1953">
            <v>25500</v>
          </cell>
          <cell r="O1953">
            <v>158</v>
          </cell>
          <cell r="P1953">
            <v>2946720</v>
          </cell>
          <cell r="Q1953">
            <v>2946878</v>
          </cell>
          <cell r="R1953"/>
          <cell r="S1953">
            <v>2946878</v>
          </cell>
          <cell r="T1953">
            <v>0</v>
          </cell>
          <cell r="U1953">
            <v>7797</v>
          </cell>
          <cell r="V1953">
            <v>7797</v>
          </cell>
          <cell r="W1953">
            <v>3</v>
          </cell>
          <cell r="X1953">
            <v>7800</v>
          </cell>
          <cell r="Y1953">
            <v>17984</v>
          </cell>
          <cell r="Z1953"/>
          <cell r="AA1953">
            <v>17984</v>
          </cell>
          <cell r="AB1953"/>
          <cell r="AC1953">
            <v>17984</v>
          </cell>
          <cell r="AD1953">
            <v>282</v>
          </cell>
          <cell r="AE1953">
            <v>2073035</v>
          </cell>
          <cell r="AF1953">
            <v>2073317</v>
          </cell>
          <cell r="AG1953"/>
          <cell r="AH1953">
            <v>2073317</v>
          </cell>
          <cell r="AI1953">
            <v>0</v>
          </cell>
          <cell r="AJ1953">
            <v>6281</v>
          </cell>
          <cell r="AK1953">
            <v>6281</v>
          </cell>
          <cell r="AL1953">
            <v>0</v>
          </cell>
          <cell r="AM1953">
            <v>6281</v>
          </cell>
        </row>
        <row r="1954">
          <cell r="I1954" t="str">
            <v>CWB</v>
          </cell>
          <cell r="J1954"/>
          <cell r="K1954"/>
          <cell r="L1954">
            <v>47974</v>
          </cell>
          <cell r="M1954"/>
          <cell r="N1954">
            <v>47974</v>
          </cell>
          <cell r="O1954">
            <v>39011</v>
          </cell>
          <cell r="P1954">
            <v>4891187</v>
          </cell>
          <cell r="Q1954">
            <v>4930198</v>
          </cell>
          <cell r="R1954"/>
          <cell r="S1954">
            <v>4930198</v>
          </cell>
          <cell r="T1954">
            <v>8466</v>
          </cell>
          <cell r="U1954">
            <v>9900</v>
          </cell>
          <cell r="V1954">
            <v>18366</v>
          </cell>
          <cell r="W1954">
            <v>2899</v>
          </cell>
          <cell r="X1954">
            <v>21265</v>
          </cell>
          <cell r="Y1954">
            <v>27037</v>
          </cell>
          <cell r="Z1954">
            <v>1568</v>
          </cell>
          <cell r="AA1954">
            <v>28605</v>
          </cell>
          <cell r="AB1954">
            <v>5620</v>
          </cell>
          <cell r="AC1954">
            <v>34225</v>
          </cell>
          <cell r="AD1954">
            <v>1519</v>
          </cell>
          <cell r="AE1954">
            <v>3109338</v>
          </cell>
          <cell r="AF1954">
            <v>3110857</v>
          </cell>
          <cell r="AG1954">
            <v>6140</v>
          </cell>
          <cell r="AH1954">
            <v>3116997</v>
          </cell>
          <cell r="AI1954">
            <v>8584</v>
          </cell>
          <cell r="AJ1954">
            <v>7516</v>
          </cell>
          <cell r="AK1954">
            <v>16100</v>
          </cell>
          <cell r="AL1954">
            <v>2522</v>
          </cell>
          <cell r="AM1954">
            <v>18621</v>
          </cell>
        </row>
        <row r="1955">
          <cell r="I1955" t="str">
            <v>ERM</v>
          </cell>
          <cell r="J1955"/>
          <cell r="K1955"/>
          <cell r="L1955">
            <v>198</v>
          </cell>
          <cell r="M1955"/>
          <cell r="N1955">
            <v>198</v>
          </cell>
          <cell r="O1955"/>
          <cell r="P1955">
            <v>911</v>
          </cell>
          <cell r="Q1955">
            <v>911</v>
          </cell>
          <cell r="R1955"/>
          <cell r="S1955">
            <v>911</v>
          </cell>
          <cell r="T1955"/>
          <cell r="U1955">
            <v>11</v>
          </cell>
          <cell r="V1955">
            <v>11</v>
          </cell>
          <cell r="W1955"/>
          <cell r="X1955">
            <v>11</v>
          </cell>
          <cell r="Y1955"/>
          <cell r="Z1955"/>
          <cell r="AA1955">
            <v>99</v>
          </cell>
          <cell r="AB1955"/>
          <cell r="AC1955">
            <v>99</v>
          </cell>
          <cell r="AD1955"/>
          <cell r="AE1955">
            <v>563</v>
          </cell>
          <cell r="AF1955">
            <v>563</v>
          </cell>
          <cell r="AG1955"/>
          <cell r="AH1955">
            <v>563</v>
          </cell>
          <cell r="AI1955"/>
          <cell r="AJ1955">
            <v>6</v>
          </cell>
          <cell r="AK1955">
            <v>6</v>
          </cell>
          <cell r="AL1955"/>
          <cell r="AM1955">
            <v>6</v>
          </cell>
        </row>
        <row r="1956">
          <cell r="I1956" t="str">
            <v>FEN</v>
          </cell>
          <cell r="J1956"/>
          <cell r="K1956"/>
          <cell r="L1956">
            <v>4087</v>
          </cell>
          <cell r="M1956"/>
          <cell r="N1956">
            <v>4087</v>
          </cell>
          <cell r="O1956">
            <v>0</v>
          </cell>
          <cell r="P1956">
            <v>344472</v>
          </cell>
          <cell r="Q1956">
            <v>344472</v>
          </cell>
          <cell r="R1956"/>
          <cell r="S1956">
            <v>344472</v>
          </cell>
          <cell r="T1956"/>
          <cell r="U1956">
            <v>1344</v>
          </cell>
          <cell r="V1956">
            <v>1344</v>
          </cell>
          <cell r="W1956"/>
          <cell r="X1956">
            <v>1344</v>
          </cell>
          <cell r="Y1956"/>
          <cell r="Z1956"/>
          <cell r="AA1956">
            <v>2570</v>
          </cell>
          <cell r="AB1956"/>
          <cell r="AC1956">
            <v>2570</v>
          </cell>
          <cell r="AD1956">
            <v>0</v>
          </cell>
          <cell r="AE1956">
            <v>256155</v>
          </cell>
          <cell r="AF1956">
            <v>256155</v>
          </cell>
          <cell r="AG1956"/>
          <cell r="AH1956">
            <v>256155</v>
          </cell>
          <cell r="AI1956"/>
          <cell r="AJ1956">
            <v>910</v>
          </cell>
          <cell r="AK1956">
            <v>910</v>
          </cell>
          <cell r="AL1956"/>
          <cell r="AM1956">
            <v>910</v>
          </cell>
        </row>
        <row r="1957">
          <cell r="I1957" t="str">
            <v>FLN</v>
          </cell>
          <cell r="J1957">
            <v>25754</v>
          </cell>
          <cell r="K1957">
            <v>639</v>
          </cell>
          <cell r="L1957">
            <v>26393</v>
          </cell>
          <cell r="M1957">
            <v>16410</v>
          </cell>
          <cell r="N1957">
            <v>42803</v>
          </cell>
          <cell r="O1957">
            <v>176361</v>
          </cell>
          <cell r="P1957">
            <v>3216858</v>
          </cell>
          <cell r="Q1957">
            <v>3393219</v>
          </cell>
          <cell r="R1957">
            <v>7446</v>
          </cell>
          <cell r="S1957">
            <v>3400665</v>
          </cell>
          <cell r="T1957">
            <v>1192</v>
          </cell>
          <cell r="U1957">
            <v>265</v>
          </cell>
          <cell r="V1957">
            <v>1457</v>
          </cell>
          <cell r="W1957">
            <v>3998</v>
          </cell>
          <cell r="X1957">
            <v>5455</v>
          </cell>
          <cell r="Y1957">
            <v>18946</v>
          </cell>
          <cell r="Z1957">
            <v>587</v>
          </cell>
          <cell r="AA1957">
            <v>19533</v>
          </cell>
          <cell r="AB1957">
            <v>12890</v>
          </cell>
          <cell r="AC1957">
            <v>32423</v>
          </cell>
          <cell r="AD1957">
            <v>14372</v>
          </cell>
          <cell r="AE1957">
            <v>2293173</v>
          </cell>
          <cell r="AF1957">
            <v>2307545</v>
          </cell>
          <cell r="AG1957">
            <v>5185</v>
          </cell>
          <cell r="AH1957">
            <v>2312730</v>
          </cell>
          <cell r="AI1957">
            <v>1014</v>
          </cell>
          <cell r="AJ1957">
            <v>3367</v>
          </cell>
          <cell r="AK1957">
            <v>4381</v>
          </cell>
          <cell r="AL1957">
            <v>3806</v>
          </cell>
          <cell r="AM1957">
            <v>8187</v>
          </cell>
        </row>
        <row r="1958">
          <cell r="I1958" t="str">
            <v>FOR</v>
          </cell>
          <cell r="J1958">
            <v>54294</v>
          </cell>
          <cell r="K1958"/>
          <cell r="L1958">
            <v>54294</v>
          </cell>
          <cell r="M1958"/>
          <cell r="N1958">
            <v>54294</v>
          </cell>
          <cell r="O1958">
            <v>226861</v>
          </cell>
          <cell r="P1958">
            <v>5512377</v>
          </cell>
          <cell r="Q1958">
            <v>5739238</v>
          </cell>
          <cell r="R1958">
            <v>0</v>
          </cell>
          <cell r="S1958">
            <v>5739238</v>
          </cell>
          <cell r="T1958">
            <v>9021</v>
          </cell>
          <cell r="U1958">
            <v>27263</v>
          </cell>
          <cell r="V1958">
            <v>36284</v>
          </cell>
          <cell r="W1958">
            <v>3792</v>
          </cell>
          <cell r="X1958">
            <v>40076</v>
          </cell>
          <cell r="Y1958">
            <v>41353</v>
          </cell>
          <cell r="Z1958"/>
          <cell r="AA1958">
            <v>41353</v>
          </cell>
          <cell r="AB1958"/>
          <cell r="AC1958">
            <v>41353</v>
          </cell>
          <cell r="AD1958">
            <v>68471</v>
          </cell>
          <cell r="AE1958">
            <v>3893135</v>
          </cell>
          <cell r="AF1958">
            <v>3961606</v>
          </cell>
          <cell r="AG1958">
            <v>0</v>
          </cell>
          <cell r="AH1958">
            <v>3961606</v>
          </cell>
          <cell r="AI1958">
            <v>4467</v>
          </cell>
          <cell r="AJ1958">
            <v>25004</v>
          </cell>
          <cell r="AK1958">
            <v>29471</v>
          </cell>
          <cell r="AL1958">
            <v>4592</v>
          </cell>
          <cell r="AM1958">
            <v>34063</v>
          </cell>
        </row>
        <row r="1959">
          <cell r="I1959" t="str">
            <v>IGU</v>
          </cell>
          <cell r="J1959"/>
          <cell r="K1959"/>
          <cell r="L1959">
            <v>11190</v>
          </cell>
          <cell r="M1959"/>
          <cell r="N1959">
            <v>11190</v>
          </cell>
          <cell r="O1959">
            <v>5912</v>
          </cell>
          <cell r="P1959">
            <v>1499724</v>
          </cell>
          <cell r="Q1959">
            <v>1505636</v>
          </cell>
          <cell r="R1959"/>
          <cell r="S1959">
            <v>1505636</v>
          </cell>
          <cell r="T1959">
            <v>0</v>
          </cell>
          <cell r="U1959">
            <v>681</v>
          </cell>
          <cell r="V1959">
            <v>681</v>
          </cell>
          <cell r="W1959">
            <v>0</v>
          </cell>
          <cell r="X1959">
            <v>681</v>
          </cell>
          <cell r="Y1959">
            <v>7262</v>
          </cell>
          <cell r="Z1959">
            <v>13</v>
          </cell>
          <cell r="AA1959">
            <v>7275</v>
          </cell>
          <cell r="AB1959">
            <v>3044</v>
          </cell>
          <cell r="AC1959">
            <v>10319</v>
          </cell>
          <cell r="AD1959">
            <v>990</v>
          </cell>
          <cell r="AE1959">
            <v>949074</v>
          </cell>
          <cell r="AF1959">
            <v>950064</v>
          </cell>
          <cell r="AG1959">
            <v>190</v>
          </cell>
          <cell r="AH1959">
            <v>950254</v>
          </cell>
          <cell r="AI1959">
            <v>0</v>
          </cell>
          <cell r="AJ1959">
            <v>371</v>
          </cell>
          <cell r="AK1959">
            <v>371</v>
          </cell>
          <cell r="AL1959">
            <v>0</v>
          </cell>
          <cell r="AM1959">
            <v>371</v>
          </cell>
        </row>
        <row r="1960">
          <cell r="I1960" t="str">
            <v>FBE</v>
          </cell>
          <cell r="J1960"/>
          <cell r="K1960"/>
          <cell r="L1960">
            <v>186</v>
          </cell>
          <cell r="M1960"/>
          <cell r="N1960">
            <v>186</v>
          </cell>
          <cell r="O1960"/>
          <cell r="P1960">
            <v>778</v>
          </cell>
          <cell r="Q1960">
            <v>778</v>
          </cell>
          <cell r="R1960"/>
          <cell r="S1960">
            <v>778</v>
          </cell>
          <cell r="T1960"/>
          <cell r="U1960">
            <v>10</v>
          </cell>
          <cell r="V1960">
            <v>10</v>
          </cell>
          <cell r="W1960"/>
          <cell r="X1960">
            <v>10</v>
          </cell>
          <cell r="Y1960"/>
          <cell r="Z1960"/>
          <cell r="AA1960">
            <v>0</v>
          </cell>
          <cell r="AB1960"/>
          <cell r="AC1960">
            <v>0</v>
          </cell>
          <cell r="AD1960"/>
          <cell r="AE1960">
            <v>0</v>
          </cell>
          <cell r="AF1960">
            <v>0</v>
          </cell>
          <cell r="AG1960"/>
          <cell r="AH1960">
            <v>0</v>
          </cell>
          <cell r="AI1960"/>
          <cell r="AJ1960">
            <v>0</v>
          </cell>
          <cell r="AK1960">
            <v>0</v>
          </cell>
          <cell r="AL1960"/>
          <cell r="AM1960">
            <v>0</v>
          </cell>
        </row>
        <row r="1961">
          <cell r="I1961" t="str">
            <v>GYN</v>
          </cell>
          <cell r="J1961"/>
          <cell r="K1961"/>
          <cell r="L1961">
            <v>26278</v>
          </cell>
          <cell r="M1961"/>
          <cell r="N1961">
            <v>26278</v>
          </cell>
          <cell r="O1961">
            <v>867</v>
          </cell>
          <cell r="P1961">
            <v>3057606</v>
          </cell>
          <cell r="Q1961">
            <v>3058473</v>
          </cell>
          <cell r="R1961"/>
          <cell r="S1961">
            <v>3058473</v>
          </cell>
          <cell r="T1961">
            <v>4</v>
          </cell>
          <cell r="U1961">
            <v>11656</v>
          </cell>
          <cell r="V1961">
            <v>11660</v>
          </cell>
          <cell r="W1961">
            <v>3636</v>
          </cell>
          <cell r="X1961">
            <v>15296</v>
          </cell>
          <cell r="Y1961">
            <v>16293</v>
          </cell>
          <cell r="Z1961">
            <v>1614</v>
          </cell>
          <cell r="AA1961">
            <v>17907</v>
          </cell>
          <cell r="AB1961">
            <v>32072</v>
          </cell>
          <cell r="AC1961">
            <v>49979</v>
          </cell>
          <cell r="AD1961">
            <v>250</v>
          </cell>
          <cell r="AE1961">
            <v>2062465</v>
          </cell>
          <cell r="AF1961">
            <v>2062715</v>
          </cell>
          <cell r="AG1961">
            <v>4040</v>
          </cell>
          <cell r="AH1961">
            <v>2066755</v>
          </cell>
          <cell r="AI1961">
            <v>0</v>
          </cell>
          <cell r="AJ1961">
            <v>8094</v>
          </cell>
          <cell r="AK1961">
            <v>8094</v>
          </cell>
          <cell r="AL1961">
            <v>2998</v>
          </cell>
          <cell r="AM1961">
            <v>11091</v>
          </cell>
        </row>
        <row r="1962">
          <cell r="I1962" t="str">
            <v>GVR</v>
          </cell>
          <cell r="J1962"/>
          <cell r="K1962"/>
          <cell r="L1962">
            <v>1051</v>
          </cell>
          <cell r="M1962"/>
          <cell r="N1962">
            <v>1051</v>
          </cell>
          <cell r="O1962">
            <v>0</v>
          </cell>
          <cell r="P1962">
            <v>60423</v>
          </cell>
          <cell r="Q1962">
            <v>60423</v>
          </cell>
          <cell r="R1962"/>
          <cell r="S1962">
            <v>60423</v>
          </cell>
          <cell r="T1962">
            <v>0</v>
          </cell>
          <cell r="U1962">
            <v>127</v>
          </cell>
          <cell r="V1962">
            <v>127</v>
          </cell>
          <cell r="W1962"/>
          <cell r="X1962">
            <v>127</v>
          </cell>
          <cell r="Y1962"/>
          <cell r="Z1962"/>
          <cell r="AA1962">
            <v>1000</v>
          </cell>
          <cell r="AB1962"/>
          <cell r="AC1962">
            <v>1000</v>
          </cell>
          <cell r="AD1962">
            <v>0</v>
          </cell>
          <cell r="AE1962">
            <v>58555</v>
          </cell>
          <cell r="AF1962">
            <v>58555</v>
          </cell>
          <cell r="AG1962"/>
          <cell r="AH1962">
            <v>58555</v>
          </cell>
          <cell r="AI1962">
            <v>0</v>
          </cell>
          <cell r="AJ1962">
            <v>158</v>
          </cell>
          <cell r="AK1962">
            <v>158</v>
          </cell>
          <cell r="AL1962"/>
          <cell r="AM1962">
            <v>158</v>
          </cell>
        </row>
        <row r="1963">
          <cell r="I1963" t="str">
            <v>GGJ</v>
          </cell>
          <cell r="J1963"/>
          <cell r="K1963"/>
          <cell r="L1963">
            <v>180</v>
          </cell>
          <cell r="M1963"/>
          <cell r="N1963">
            <v>180</v>
          </cell>
          <cell r="O1963"/>
          <cell r="P1963">
            <v>552</v>
          </cell>
          <cell r="Q1963">
            <v>552</v>
          </cell>
          <cell r="R1963"/>
          <cell r="S1963">
            <v>552</v>
          </cell>
          <cell r="T1963"/>
          <cell r="U1963">
            <v>10</v>
          </cell>
          <cell r="V1963">
            <v>10</v>
          </cell>
          <cell r="W1963"/>
          <cell r="X1963">
            <v>10</v>
          </cell>
          <cell r="Y1963"/>
          <cell r="Z1963"/>
          <cell r="AA1963">
            <v>0</v>
          </cell>
          <cell r="AB1963"/>
          <cell r="AC1963">
            <v>0</v>
          </cell>
          <cell r="AD1963"/>
          <cell r="AE1963">
            <v>0</v>
          </cell>
          <cell r="AF1963">
            <v>0</v>
          </cell>
          <cell r="AG1963"/>
          <cell r="AH1963">
            <v>0</v>
          </cell>
          <cell r="AI1963"/>
          <cell r="AJ1963">
            <v>0</v>
          </cell>
          <cell r="AK1963">
            <v>0</v>
          </cell>
          <cell r="AL1963"/>
          <cell r="AM1963">
            <v>0</v>
          </cell>
        </row>
        <row r="1964">
          <cell r="I1964" t="str">
            <v>GNM</v>
          </cell>
          <cell r="J1964"/>
          <cell r="K1964"/>
          <cell r="L1964">
            <v>664</v>
          </cell>
          <cell r="M1964"/>
          <cell r="N1964">
            <v>664</v>
          </cell>
          <cell r="O1964">
            <v>0</v>
          </cell>
          <cell r="P1964">
            <v>28745</v>
          </cell>
          <cell r="Q1964">
            <v>28745</v>
          </cell>
          <cell r="R1964"/>
          <cell r="S1964">
            <v>28745</v>
          </cell>
          <cell r="T1964"/>
          <cell r="U1964">
            <v>10</v>
          </cell>
          <cell r="V1964">
            <v>10</v>
          </cell>
          <cell r="W1964"/>
          <cell r="X1964">
            <v>10</v>
          </cell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</row>
        <row r="1965">
          <cell r="I1965" t="str">
            <v>GPB</v>
          </cell>
          <cell r="J1965"/>
          <cell r="K1965"/>
          <cell r="L1965">
            <v>446</v>
          </cell>
          <cell r="M1965"/>
          <cell r="N1965">
            <v>446</v>
          </cell>
          <cell r="O1965"/>
          <cell r="P1965">
            <v>22516</v>
          </cell>
          <cell r="Q1965">
            <v>22516</v>
          </cell>
          <cell r="R1965"/>
          <cell r="S1965">
            <v>22516</v>
          </cell>
          <cell r="T1965"/>
          <cell r="U1965">
            <v>4</v>
          </cell>
          <cell r="V1965">
            <v>4</v>
          </cell>
          <cell r="W1965"/>
          <cell r="X1965">
            <v>4</v>
          </cell>
          <cell r="Y1965"/>
          <cell r="Z1965"/>
          <cell r="AA1965">
            <v>4</v>
          </cell>
          <cell r="AB1965"/>
          <cell r="AC1965">
            <v>4</v>
          </cell>
          <cell r="AD1965"/>
          <cell r="AE1965">
            <v>244</v>
          </cell>
          <cell r="AF1965">
            <v>244</v>
          </cell>
          <cell r="AG1965"/>
          <cell r="AH1965">
            <v>244</v>
          </cell>
          <cell r="AI1965"/>
          <cell r="AJ1965">
            <v>0</v>
          </cell>
          <cell r="AK1965">
            <v>0</v>
          </cell>
          <cell r="AL1965"/>
          <cell r="AM1965">
            <v>0</v>
          </cell>
        </row>
        <row r="1966">
          <cell r="I1966" t="str">
            <v>IOS</v>
          </cell>
          <cell r="J1966">
            <v>6146</v>
          </cell>
          <cell r="K1966"/>
          <cell r="L1966">
            <v>6146</v>
          </cell>
          <cell r="M1966">
            <v>0</v>
          </cell>
          <cell r="N1966">
            <v>6146</v>
          </cell>
          <cell r="O1966">
            <v>0</v>
          </cell>
          <cell r="P1966">
            <v>621261</v>
          </cell>
          <cell r="Q1966">
            <v>621261</v>
          </cell>
          <cell r="R1966">
            <v>0</v>
          </cell>
          <cell r="S1966">
            <v>621261</v>
          </cell>
          <cell r="T1966">
            <v>0</v>
          </cell>
          <cell r="U1966">
            <v>1888</v>
          </cell>
          <cell r="V1966">
            <v>1888</v>
          </cell>
          <cell r="W1966">
            <v>0</v>
          </cell>
          <cell r="X1966">
            <v>1888</v>
          </cell>
          <cell r="Y1966">
            <v>5784</v>
          </cell>
          <cell r="Z1966"/>
          <cell r="AA1966">
            <v>5784</v>
          </cell>
          <cell r="AB1966">
            <v>0</v>
          </cell>
          <cell r="AC1966">
            <v>5784</v>
          </cell>
          <cell r="AD1966">
            <v>0</v>
          </cell>
          <cell r="AE1966">
            <v>569937</v>
          </cell>
          <cell r="AF1966">
            <v>569937</v>
          </cell>
          <cell r="AG1966">
            <v>0</v>
          </cell>
          <cell r="AH1966">
            <v>569937</v>
          </cell>
          <cell r="AI1966">
            <v>0</v>
          </cell>
          <cell r="AJ1966">
            <v>1484</v>
          </cell>
          <cell r="AK1966">
            <v>1484</v>
          </cell>
          <cell r="AL1966">
            <v>0</v>
          </cell>
          <cell r="AM1966">
            <v>1484</v>
          </cell>
        </row>
        <row r="1967">
          <cell r="I1967" t="str">
            <v>IMP</v>
          </cell>
          <cell r="J1967"/>
          <cell r="K1967"/>
          <cell r="L1967">
            <v>2204</v>
          </cell>
          <cell r="M1967"/>
          <cell r="N1967">
            <v>2204</v>
          </cell>
          <cell r="O1967">
            <v>0</v>
          </cell>
          <cell r="P1967">
            <v>257965</v>
          </cell>
          <cell r="Q1967">
            <v>257965</v>
          </cell>
          <cell r="R1967"/>
          <cell r="S1967">
            <v>257965</v>
          </cell>
          <cell r="T1967">
            <v>0</v>
          </cell>
          <cell r="U1967">
            <v>836</v>
          </cell>
          <cell r="V1967">
            <v>836</v>
          </cell>
          <cell r="W1967">
            <v>0</v>
          </cell>
          <cell r="X1967">
            <v>836</v>
          </cell>
          <cell r="Y1967">
            <v>2366</v>
          </cell>
          <cell r="Z1967">
            <v>0</v>
          </cell>
          <cell r="AA1967">
            <v>2366</v>
          </cell>
          <cell r="AB1967">
            <v>2856</v>
          </cell>
          <cell r="AC1967">
            <v>5222</v>
          </cell>
          <cell r="AD1967">
            <v>0</v>
          </cell>
          <cell r="AE1967">
            <v>267951</v>
          </cell>
          <cell r="AF1967">
            <v>267951</v>
          </cell>
          <cell r="AG1967">
            <v>139</v>
          </cell>
          <cell r="AH1967">
            <v>268090</v>
          </cell>
          <cell r="AI1967">
            <v>0</v>
          </cell>
          <cell r="AJ1967">
            <v>518</v>
          </cell>
          <cell r="AK1967">
            <v>518</v>
          </cell>
          <cell r="AL1967">
            <v>0</v>
          </cell>
          <cell r="AM1967">
            <v>518</v>
          </cell>
        </row>
        <row r="1968">
          <cell r="I1968" t="str">
            <v>IPN</v>
          </cell>
          <cell r="J1968"/>
          <cell r="K1968"/>
          <cell r="L1968">
            <v>2656</v>
          </cell>
          <cell r="M1968"/>
          <cell r="N1968">
            <v>2656</v>
          </cell>
          <cell r="O1968">
            <v>0</v>
          </cell>
          <cell r="P1968">
            <v>138566</v>
          </cell>
          <cell r="Q1968">
            <v>138566</v>
          </cell>
          <cell r="R1968"/>
          <cell r="S1968">
            <v>138566</v>
          </cell>
          <cell r="T1968"/>
          <cell r="U1968">
            <v>170</v>
          </cell>
          <cell r="V1968">
            <v>170</v>
          </cell>
          <cell r="W1968"/>
          <cell r="X1968">
            <v>170</v>
          </cell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</row>
        <row r="1969">
          <cell r="I1969" t="str">
            <v>JJG</v>
          </cell>
          <cell r="J1969"/>
          <cell r="K1969"/>
          <cell r="L1969">
            <v>1402</v>
          </cell>
          <cell r="M1969"/>
          <cell r="N1969">
            <v>1402</v>
          </cell>
          <cell r="O1969">
            <v>0</v>
          </cell>
          <cell r="P1969">
            <v>123052</v>
          </cell>
          <cell r="Q1969">
            <v>123052</v>
          </cell>
          <cell r="R1969"/>
          <cell r="S1969">
            <v>123052</v>
          </cell>
          <cell r="T1969"/>
          <cell r="U1969">
            <v>114</v>
          </cell>
          <cell r="V1969">
            <v>114</v>
          </cell>
          <cell r="W1969"/>
          <cell r="X1969">
            <v>114</v>
          </cell>
          <cell r="Y1969"/>
          <cell r="Z1969"/>
          <cell r="AA1969">
            <v>926</v>
          </cell>
          <cell r="AB1969"/>
          <cell r="AC1969">
            <v>926</v>
          </cell>
          <cell r="AD1969">
            <v>0</v>
          </cell>
          <cell r="AE1969">
            <v>80925</v>
          </cell>
          <cell r="AF1969">
            <v>80925</v>
          </cell>
          <cell r="AG1969"/>
          <cell r="AH1969">
            <v>80925</v>
          </cell>
          <cell r="AI1969"/>
          <cell r="AJ1969">
            <v>57</v>
          </cell>
          <cell r="AK1969">
            <v>57</v>
          </cell>
          <cell r="AL1969"/>
          <cell r="AM1969">
            <v>57</v>
          </cell>
        </row>
        <row r="1970">
          <cell r="I1970" t="str">
            <v>JPR</v>
          </cell>
          <cell r="J1970"/>
          <cell r="K1970"/>
          <cell r="L1970">
            <v>896</v>
          </cell>
          <cell r="M1970"/>
          <cell r="N1970">
            <v>896</v>
          </cell>
          <cell r="O1970">
            <v>0</v>
          </cell>
          <cell r="P1970">
            <v>64607</v>
          </cell>
          <cell r="Q1970">
            <v>64607</v>
          </cell>
          <cell r="R1970"/>
          <cell r="S1970">
            <v>64607</v>
          </cell>
          <cell r="T1970"/>
          <cell r="U1970">
            <v>188</v>
          </cell>
          <cell r="V1970">
            <v>188</v>
          </cell>
          <cell r="W1970"/>
          <cell r="X1970">
            <v>188</v>
          </cell>
          <cell r="Y1970"/>
          <cell r="Z1970"/>
          <cell r="AA1970">
            <v>326</v>
          </cell>
          <cell r="AB1970"/>
          <cell r="AC1970">
            <v>326</v>
          </cell>
          <cell r="AD1970">
            <v>0</v>
          </cell>
          <cell r="AE1970">
            <v>34605</v>
          </cell>
          <cell r="AF1970">
            <v>34605</v>
          </cell>
          <cell r="AG1970"/>
          <cell r="AH1970">
            <v>34605</v>
          </cell>
          <cell r="AI1970"/>
          <cell r="AJ1970">
            <v>92</v>
          </cell>
          <cell r="AK1970">
            <v>92</v>
          </cell>
          <cell r="AL1970"/>
          <cell r="AM1970">
            <v>92</v>
          </cell>
        </row>
        <row r="1971">
          <cell r="I1971" t="str">
            <v>JPA</v>
          </cell>
          <cell r="J1971">
            <v>11891</v>
          </cell>
          <cell r="K1971">
            <v>6</v>
          </cell>
          <cell r="L1971">
            <v>11897</v>
          </cell>
          <cell r="M1971"/>
          <cell r="N1971">
            <v>11897</v>
          </cell>
          <cell r="O1971">
            <v>483</v>
          </cell>
          <cell r="P1971">
            <v>1231226</v>
          </cell>
          <cell r="Q1971">
            <v>1231709</v>
          </cell>
          <cell r="R1971"/>
          <cell r="S1971">
            <v>1231709</v>
          </cell>
          <cell r="T1971">
            <v>0</v>
          </cell>
          <cell r="U1971">
            <v>2896</v>
          </cell>
          <cell r="V1971">
            <v>2896</v>
          </cell>
          <cell r="W1971">
            <v>0</v>
          </cell>
          <cell r="X1971">
            <v>2896</v>
          </cell>
          <cell r="Y1971">
            <v>11630</v>
          </cell>
          <cell r="Z1971">
            <v>6</v>
          </cell>
          <cell r="AA1971">
            <v>11636</v>
          </cell>
          <cell r="AB1971"/>
          <cell r="AC1971">
            <v>11636</v>
          </cell>
          <cell r="AD1971">
            <v>45</v>
          </cell>
          <cell r="AE1971">
            <v>1032863</v>
          </cell>
          <cell r="AF1971">
            <v>1032908</v>
          </cell>
          <cell r="AG1971"/>
          <cell r="AH1971">
            <v>1032908</v>
          </cell>
          <cell r="AI1971">
            <v>0</v>
          </cell>
          <cell r="AJ1971">
            <v>2681</v>
          </cell>
          <cell r="AK1971">
            <v>2681</v>
          </cell>
          <cell r="AL1971">
            <v>1</v>
          </cell>
          <cell r="AM1971">
            <v>2683</v>
          </cell>
        </row>
        <row r="1972">
          <cell r="I1972" t="str">
            <v>JOI</v>
          </cell>
          <cell r="J1972"/>
          <cell r="K1972"/>
          <cell r="L1972">
            <v>3448</v>
          </cell>
          <cell r="M1972"/>
          <cell r="N1972">
            <v>3448</v>
          </cell>
          <cell r="O1972">
            <v>0</v>
          </cell>
          <cell r="P1972">
            <v>247093</v>
          </cell>
          <cell r="Q1972">
            <v>247093</v>
          </cell>
          <cell r="R1972"/>
          <cell r="S1972">
            <v>247093</v>
          </cell>
          <cell r="T1972">
            <v>0</v>
          </cell>
          <cell r="U1972">
            <v>865</v>
          </cell>
          <cell r="V1972">
            <v>865</v>
          </cell>
          <cell r="W1972">
            <v>0</v>
          </cell>
          <cell r="X1972">
            <v>865</v>
          </cell>
          <cell r="Y1972">
            <v>2199</v>
          </cell>
          <cell r="Z1972">
            <v>0</v>
          </cell>
          <cell r="AA1972">
            <v>2199</v>
          </cell>
          <cell r="AB1972">
            <v>2065</v>
          </cell>
          <cell r="AC1972">
            <v>4264</v>
          </cell>
          <cell r="AD1972">
            <v>0</v>
          </cell>
          <cell r="AE1972">
            <v>165914</v>
          </cell>
          <cell r="AF1972">
            <v>165914</v>
          </cell>
          <cell r="AG1972">
            <v>11</v>
          </cell>
          <cell r="AH1972">
            <v>165925</v>
          </cell>
          <cell r="AI1972">
            <v>0</v>
          </cell>
          <cell r="AJ1972">
            <v>593</v>
          </cell>
          <cell r="AK1972">
            <v>593</v>
          </cell>
          <cell r="AL1972">
            <v>0</v>
          </cell>
          <cell r="AM1972">
            <v>593</v>
          </cell>
        </row>
        <row r="1973">
          <cell r="I1973" t="str">
            <v>JDO</v>
          </cell>
          <cell r="J1973">
            <v>7350</v>
          </cell>
          <cell r="K1973">
            <v>1</v>
          </cell>
          <cell r="L1973">
            <v>7351</v>
          </cell>
          <cell r="M1973"/>
          <cell r="N1973">
            <v>7351</v>
          </cell>
          <cell r="O1973">
            <v>17</v>
          </cell>
          <cell r="P1973">
            <v>507372</v>
          </cell>
          <cell r="Q1973">
            <v>507389</v>
          </cell>
          <cell r="R1973"/>
          <cell r="S1973">
            <v>507389</v>
          </cell>
          <cell r="T1973">
            <v>0</v>
          </cell>
          <cell r="U1973">
            <v>701</v>
          </cell>
          <cell r="V1973">
            <v>701</v>
          </cell>
          <cell r="W1973">
            <v>0</v>
          </cell>
          <cell r="X1973">
            <v>701</v>
          </cell>
          <cell r="Y1973">
            <v>6069</v>
          </cell>
          <cell r="Z1973">
            <v>3</v>
          </cell>
          <cell r="AA1973">
            <v>6072</v>
          </cell>
          <cell r="AB1973"/>
          <cell r="AC1973">
            <v>6072</v>
          </cell>
          <cell r="AD1973">
            <v>5</v>
          </cell>
          <cell r="AE1973">
            <v>398236</v>
          </cell>
          <cell r="AF1973">
            <v>398241</v>
          </cell>
          <cell r="AG1973"/>
          <cell r="AH1973">
            <v>398241</v>
          </cell>
          <cell r="AI1973">
            <v>0</v>
          </cell>
          <cell r="AJ1973">
            <v>536</v>
          </cell>
          <cell r="AK1973">
            <v>536</v>
          </cell>
          <cell r="AL1973">
            <v>0</v>
          </cell>
          <cell r="AM1973">
            <v>536</v>
          </cell>
        </row>
        <row r="1974">
          <cell r="I1974" t="str">
            <v>JIA</v>
          </cell>
          <cell r="J1974"/>
          <cell r="K1974"/>
          <cell r="L1974">
            <v>529</v>
          </cell>
          <cell r="M1974"/>
          <cell r="N1974">
            <v>529</v>
          </cell>
          <cell r="O1974"/>
          <cell r="P1974">
            <v>1978</v>
          </cell>
          <cell r="Q1974">
            <v>1978</v>
          </cell>
          <cell r="R1974"/>
          <cell r="S1974">
            <v>1978</v>
          </cell>
          <cell r="T1974"/>
          <cell r="U1974">
            <v>40</v>
          </cell>
          <cell r="V1974">
            <v>40</v>
          </cell>
          <cell r="W1974"/>
          <cell r="X1974">
            <v>40</v>
          </cell>
          <cell r="Y1974"/>
          <cell r="Z1974"/>
          <cell r="AA1974">
            <v>753</v>
          </cell>
          <cell r="AB1974"/>
          <cell r="AC1974">
            <v>753</v>
          </cell>
          <cell r="AD1974"/>
          <cell r="AE1974">
            <v>4732</v>
          </cell>
          <cell r="AF1974">
            <v>4732</v>
          </cell>
          <cell r="AG1974"/>
          <cell r="AH1974">
            <v>4732</v>
          </cell>
          <cell r="AI1974"/>
          <cell r="AJ1974">
            <v>68</v>
          </cell>
          <cell r="AK1974">
            <v>68</v>
          </cell>
          <cell r="AL1974"/>
          <cell r="AM1974">
            <v>68</v>
          </cell>
        </row>
        <row r="1975">
          <cell r="I1975" t="str">
            <v>IZA</v>
          </cell>
          <cell r="J1975"/>
          <cell r="K1975"/>
          <cell r="L1975">
            <v>1959</v>
          </cell>
          <cell r="M1975"/>
          <cell r="N1975">
            <v>1959</v>
          </cell>
          <cell r="O1975">
            <v>0</v>
          </cell>
          <cell r="P1975">
            <v>110090</v>
          </cell>
          <cell r="Q1975">
            <v>110090</v>
          </cell>
          <cell r="R1975"/>
          <cell r="S1975">
            <v>110090</v>
          </cell>
          <cell r="T1975"/>
          <cell r="U1975">
            <v>106</v>
          </cell>
          <cell r="V1975">
            <v>106</v>
          </cell>
          <cell r="W1975"/>
          <cell r="X1975">
            <v>106</v>
          </cell>
          <cell r="Y1975"/>
          <cell r="Z1975"/>
          <cell r="AA1975">
            <v>860</v>
          </cell>
          <cell r="AB1975"/>
          <cell r="AC1975">
            <v>860</v>
          </cell>
          <cell r="AD1975">
            <v>0</v>
          </cell>
          <cell r="AE1975">
            <v>42540</v>
          </cell>
          <cell r="AF1975">
            <v>42540</v>
          </cell>
          <cell r="AG1975"/>
          <cell r="AH1975">
            <v>42540</v>
          </cell>
          <cell r="AI1975"/>
          <cell r="AJ1975">
            <v>88</v>
          </cell>
          <cell r="AK1975">
            <v>88</v>
          </cell>
          <cell r="AL1975"/>
          <cell r="AM1975">
            <v>88</v>
          </cell>
        </row>
        <row r="1976">
          <cell r="I1976" t="str">
            <v>QDV</v>
          </cell>
          <cell r="J1976"/>
          <cell r="K1976"/>
          <cell r="L1976">
            <v>761</v>
          </cell>
          <cell r="M1976"/>
          <cell r="N1976">
            <v>761</v>
          </cell>
          <cell r="O1976">
            <v>0</v>
          </cell>
          <cell r="P1976">
            <v>905</v>
          </cell>
          <cell r="Q1976">
            <v>905</v>
          </cell>
          <cell r="R1976"/>
          <cell r="S1976">
            <v>905</v>
          </cell>
          <cell r="T1976"/>
          <cell r="U1976">
            <v>154</v>
          </cell>
          <cell r="V1976">
            <v>154</v>
          </cell>
          <cell r="W1976"/>
          <cell r="X1976">
            <v>154</v>
          </cell>
          <cell r="Y1976"/>
          <cell r="Z1976"/>
          <cell r="AA1976">
            <v>723</v>
          </cell>
          <cell r="AB1976"/>
          <cell r="AC1976">
            <v>723</v>
          </cell>
          <cell r="AD1976">
            <v>0</v>
          </cell>
          <cell r="AE1976">
            <v>26</v>
          </cell>
          <cell r="AF1976">
            <v>26</v>
          </cell>
          <cell r="AG1976"/>
          <cell r="AH1976">
            <v>26</v>
          </cell>
          <cell r="AI1976"/>
          <cell r="AJ1976">
            <v>294</v>
          </cell>
          <cell r="AK1976">
            <v>294</v>
          </cell>
          <cell r="AL1976"/>
          <cell r="AM1976">
            <v>294</v>
          </cell>
        </row>
        <row r="1977">
          <cell r="I1977" t="str">
            <v>LBR</v>
          </cell>
          <cell r="J1977"/>
          <cell r="K1977"/>
          <cell r="L1977">
            <v>219</v>
          </cell>
          <cell r="M1977"/>
          <cell r="N1977">
            <v>219</v>
          </cell>
          <cell r="O1977"/>
          <cell r="P1977">
            <v>814</v>
          </cell>
          <cell r="Q1977">
            <v>814</v>
          </cell>
          <cell r="R1977"/>
          <cell r="S1977">
            <v>814</v>
          </cell>
          <cell r="T1977"/>
          <cell r="U1977">
            <v>16</v>
          </cell>
          <cell r="V1977">
            <v>16</v>
          </cell>
          <cell r="W1977"/>
          <cell r="X1977">
            <v>16</v>
          </cell>
          <cell r="Y1977"/>
          <cell r="Z1977"/>
          <cell r="AA1977">
            <v>218</v>
          </cell>
          <cell r="AB1977"/>
          <cell r="AC1977">
            <v>218</v>
          </cell>
          <cell r="AD1977"/>
          <cell r="AE1977">
            <v>2623</v>
          </cell>
          <cell r="AF1977">
            <v>2623</v>
          </cell>
          <cell r="AG1977"/>
          <cell r="AH1977">
            <v>2623</v>
          </cell>
          <cell r="AI1977"/>
          <cell r="AJ1977">
            <v>7</v>
          </cell>
          <cell r="AK1977">
            <v>7</v>
          </cell>
          <cell r="AL1977"/>
          <cell r="AM1977">
            <v>7</v>
          </cell>
        </row>
        <row r="1978">
          <cell r="I1978" t="str">
            <v>LDB</v>
          </cell>
          <cell r="J1978"/>
          <cell r="K1978"/>
          <cell r="L1978">
            <v>8007</v>
          </cell>
          <cell r="M1978"/>
          <cell r="N1978">
            <v>8007</v>
          </cell>
          <cell r="O1978">
            <v>0</v>
          </cell>
          <cell r="P1978">
            <v>689869</v>
          </cell>
          <cell r="Q1978">
            <v>689869</v>
          </cell>
          <cell r="R1978"/>
          <cell r="S1978">
            <v>689869</v>
          </cell>
          <cell r="T1978">
            <v>0</v>
          </cell>
          <cell r="U1978">
            <v>1299</v>
          </cell>
          <cell r="V1978">
            <v>1299</v>
          </cell>
          <cell r="W1978">
            <v>0</v>
          </cell>
          <cell r="X1978">
            <v>1299</v>
          </cell>
          <cell r="Y1978">
            <v>5160</v>
          </cell>
          <cell r="Z1978">
            <v>5</v>
          </cell>
          <cell r="AA1978">
            <v>5165</v>
          </cell>
          <cell r="AB1978">
            <v>10136</v>
          </cell>
          <cell r="AC1978">
            <v>15301</v>
          </cell>
          <cell r="AD1978">
            <v>0</v>
          </cell>
          <cell r="AE1978">
            <v>426702</v>
          </cell>
          <cell r="AF1978">
            <v>426702</v>
          </cell>
          <cell r="AG1978">
            <v>0</v>
          </cell>
          <cell r="AH1978">
            <v>426702</v>
          </cell>
          <cell r="AI1978">
            <v>0</v>
          </cell>
          <cell r="AJ1978">
            <v>821</v>
          </cell>
          <cell r="AK1978">
            <v>821</v>
          </cell>
          <cell r="AL1978">
            <v>0</v>
          </cell>
          <cell r="AM1978">
            <v>821</v>
          </cell>
        </row>
        <row r="1979">
          <cell r="I1979" t="str">
            <v>MEA</v>
          </cell>
          <cell r="J1979">
            <v>29135</v>
          </cell>
          <cell r="K1979"/>
          <cell r="L1979">
            <v>29135</v>
          </cell>
          <cell r="M1979">
            <v>0</v>
          </cell>
          <cell r="N1979">
            <v>29135</v>
          </cell>
          <cell r="O1979">
            <v>0</v>
          </cell>
          <cell r="P1979">
            <v>242654</v>
          </cell>
          <cell r="Q1979">
            <v>242654</v>
          </cell>
          <cell r="R1979">
            <v>0</v>
          </cell>
          <cell r="S1979">
            <v>242654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21096</v>
          </cell>
          <cell r="Z1979"/>
          <cell r="AA1979">
            <v>21096</v>
          </cell>
          <cell r="AB1979">
            <v>0</v>
          </cell>
          <cell r="AC1979">
            <v>21096</v>
          </cell>
          <cell r="AD1979">
            <v>0</v>
          </cell>
          <cell r="AE1979">
            <v>138504</v>
          </cell>
          <cell r="AF1979">
            <v>138504</v>
          </cell>
          <cell r="AG1979">
            <v>0</v>
          </cell>
          <cell r="AH1979">
            <v>138504</v>
          </cell>
          <cell r="AI1979">
            <v>0</v>
          </cell>
          <cell r="AJ1979">
            <v>0</v>
          </cell>
          <cell r="AK1979">
            <v>0</v>
          </cell>
          <cell r="AL1979">
            <v>0</v>
          </cell>
          <cell r="AM1979">
            <v>0</v>
          </cell>
        </row>
        <row r="1980">
          <cell r="I1980" t="str">
            <v>MCP</v>
          </cell>
          <cell r="J1980">
            <v>4184</v>
          </cell>
          <cell r="K1980">
            <v>7</v>
          </cell>
          <cell r="L1980">
            <v>4191</v>
          </cell>
          <cell r="M1980">
            <v>4977</v>
          </cell>
          <cell r="N1980">
            <v>9168</v>
          </cell>
          <cell r="O1980">
            <v>0</v>
          </cell>
          <cell r="P1980">
            <v>580215</v>
          </cell>
          <cell r="Q1980">
            <v>580215</v>
          </cell>
          <cell r="R1980">
            <v>473</v>
          </cell>
          <cell r="S1980">
            <v>580688</v>
          </cell>
          <cell r="T1980">
            <v>0</v>
          </cell>
          <cell r="U1980">
            <v>2761</v>
          </cell>
          <cell r="V1980">
            <v>2761</v>
          </cell>
          <cell r="W1980">
            <v>0</v>
          </cell>
          <cell r="X1980">
            <v>2761</v>
          </cell>
          <cell r="Y1980">
            <v>3506</v>
          </cell>
          <cell r="Z1980">
            <v>6</v>
          </cell>
          <cell r="AA1980">
            <v>3512</v>
          </cell>
          <cell r="AB1980">
            <v>4495</v>
          </cell>
          <cell r="AC1980">
            <v>8007</v>
          </cell>
          <cell r="AD1980">
            <v>0</v>
          </cell>
          <cell r="AE1980">
            <v>460048</v>
          </cell>
          <cell r="AF1980">
            <v>460048</v>
          </cell>
          <cell r="AG1980">
            <v>442</v>
          </cell>
          <cell r="AH1980">
            <v>460490</v>
          </cell>
          <cell r="AI1980">
            <v>0</v>
          </cell>
          <cell r="AJ1980">
            <v>2471</v>
          </cell>
          <cell r="AK1980">
            <v>2471</v>
          </cell>
          <cell r="AL1980">
            <v>0</v>
          </cell>
          <cell r="AM1980">
            <v>2471</v>
          </cell>
        </row>
        <row r="1981">
          <cell r="I1981" t="str">
            <v>MCZ</v>
          </cell>
          <cell r="J1981">
            <v>21400</v>
          </cell>
          <cell r="K1981">
            <v>9</v>
          </cell>
          <cell r="L1981">
            <v>21409</v>
          </cell>
          <cell r="M1981"/>
          <cell r="N1981">
            <v>21409</v>
          </cell>
          <cell r="O1981">
            <v>14478</v>
          </cell>
          <cell r="P1981">
            <v>2288079</v>
          </cell>
          <cell r="Q1981">
            <v>2302557</v>
          </cell>
          <cell r="R1981"/>
          <cell r="S1981">
            <v>2302557</v>
          </cell>
          <cell r="T1981">
            <v>3</v>
          </cell>
          <cell r="U1981">
            <v>2231</v>
          </cell>
          <cell r="V1981">
            <v>2234</v>
          </cell>
          <cell r="W1981">
            <v>0</v>
          </cell>
          <cell r="X1981">
            <v>2234</v>
          </cell>
          <cell r="Y1981">
            <v>18491</v>
          </cell>
          <cell r="Z1981">
            <v>74</v>
          </cell>
          <cell r="AA1981">
            <v>18565</v>
          </cell>
          <cell r="AB1981"/>
          <cell r="AC1981">
            <v>18565</v>
          </cell>
          <cell r="AD1981">
            <v>3763</v>
          </cell>
          <cell r="AE1981">
            <v>1933234</v>
          </cell>
          <cell r="AF1981">
            <v>1936997</v>
          </cell>
          <cell r="AG1981"/>
          <cell r="AH1981">
            <v>1936997</v>
          </cell>
          <cell r="AI1981">
            <v>2</v>
          </cell>
          <cell r="AJ1981">
            <v>1999</v>
          </cell>
          <cell r="AK1981">
            <v>2001</v>
          </cell>
          <cell r="AL1981">
            <v>0</v>
          </cell>
          <cell r="AM1981">
            <v>2001</v>
          </cell>
        </row>
        <row r="1982">
          <cell r="I1982" t="str">
            <v>MAO</v>
          </cell>
          <cell r="J1982">
            <v>28619</v>
          </cell>
          <cell r="K1982">
            <v>4425</v>
          </cell>
          <cell r="L1982">
            <v>33044</v>
          </cell>
          <cell r="M1982">
            <v>14378</v>
          </cell>
          <cell r="N1982">
            <v>47422</v>
          </cell>
          <cell r="O1982">
            <v>38475</v>
          </cell>
          <cell r="P1982">
            <v>2393812</v>
          </cell>
          <cell r="Q1982">
            <v>2432287</v>
          </cell>
          <cell r="R1982">
            <v>43731</v>
          </cell>
          <cell r="S1982">
            <v>2476018</v>
          </cell>
          <cell r="T1982">
            <v>23072</v>
          </cell>
          <cell r="U1982">
            <v>62268</v>
          </cell>
          <cell r="V1982">
            <v>85340</v>
          </cell>
          <cell r="W1982">
            <v>0</v>
          </cell>
          <cell r="X1982">
            <v>85340</v>
          </cell>
          <cell r="Y1982">
            <v>19666</v>
          </cell>
          <cell r="Z1982">
            <v>4647</v>
          </cell>
          <cell r="AA1982">
            <v>24313</v>
          </cell>
          <cell r="AB1982">
            <v>15053</v>
          </cell>
          <cell r="AC1982">
            <v>39366</v>
          </cell>
          <cell r="AD1982">
            <v>4875</v>
          </cell>
          <cell r="AE1982">
            <v>2261257</v>
          </cell>
          <cell r="AF1982">
            <v>2266132</v>
          </cell>
          <cell r="AG1982">
            <v>15569</v>
          </cell>
          <cell r="AH1982">
            <v>2281701</v>
          </cell>
          <cell r="AI1982">
            <v>23606</v>
          </cell>
          <cell r="AJ1982">
            <v>82560</v>
          </cell>
          <cell r="AK1982">
            <v>106166</v>
          </cell>
          <cell r="AL1982">
            <v>10</v>
          </cell>
          <cell r="AM1982">
            <v>106175</v>
          </cell>
        </row>
        <row r="1983">
          <cell r="I1983" t="str">
            <v>MAB</v>
          </cell>
          <cell r="J1983">
            <v>2632</v>
          </cell>
          <cell r="K1983">
            <v>4</v>
          </cell>
          <cell r="L1983">
            <v>2636</v>
          </cell>
          <cell r="M1983">
            <v>4102</v>
          </cell>
          <cell r="N1983">
            <v>6738</v>
          </cell>
          <cell r="O1983">
            <v>0</v>
          </cell>
          <cell r="P1983">
            <v>304684</v>
          </cell>
          <cell r="Q1983">
            <v>304684</v>
          </cell>
          <cell r="R1983">
            <v>3471</v>
          </cell>
          <cell r="S1983">
            <v>308155</v>
          </cell>
          <cell r="T1983">
            <v>0</v>
          </cell>
          <cell r="U1983">
            <v>1083</v>
          </cell>
          <cell r="V1983">
            <v>1083</v>
          </cell>
          <cell r="W1983">
            <v>0</v>
          </cell>
          <cell r="X1983">
            <v>1083</v>
          </cell>
          <cell r="Y1983">
            <v>2117</v>
          </cell>
          <cell r="Z1983">
            <v>4</v>
          </cell>
          <cell r="AA1983">
            <v>2121</v>
          </cell>
          <cell r="AB1983">
            <v>3276</v>
          </cell>
          <cell r="AC1983">
            <v>5397</v>
          </cell>
          <cell r="AD1983">
            <v>0</v>
          </cell>
          <cell r="AE1983">
            <v>261620</v>
          </cell>
          <cell r="AF1983">
            <v>261620</v>
          </cell>
          <cell r="AG1983">
            <v>352</v>
          </cell>
          <cell r="AH1983">
            <v>261972</v>
          </cell>
          <cell r="AI1983">
            <v>0</v>
          </cell>
          <cell r="AJ1983">
            <v>926</v>
          </cell>
          <cell r="AK1983">
            <v>926</v>
          </cell>
          <cell r="AL1983">
            <v>0</v>
          </cell>
          <cell r="AM1983">
            <v>926</v>
          </cell>
        </row>
        <row r="1984">
          <cell r="I1984" t="str">
            <v>MII</v>
          </cell>
          <cell r="J1984"/>
          <cell r="K1984"/>
          <cell r="L1984"/>
          <cell r="M1984"/>
          <cell r="N1984">
            <v>1133</v>
          </cell>
          <cell r="O1984"/>
          <cell r="P1984">
            <v>50904</v>
          </cell>
          <cell r="Q1984">
            <v>50904</v>
          </cell>
          <cell r="R1984">
            <v>0</v>
          </cell>
          <cell r="S1984">
            <v>50904</v>
          </cell>
          <cell r="T1984"/>
          <cell r="U1984">
            <v>18</v>
          </cell>
          <cell r="V1984">
            <v>18</v>
          </cell>
          <cell r="W1984"/>
          <cell r="X1984">
            <v>18</v>
          </cell>
          <cell r="Y1984"/>
          <cell r="Z1984"/>
          <cell r="AA1984"/>
          <cell r="AB1984"/>
          <cell r="AC1984">
            <v>794</v>
          </cell>
          <cell r="AD1984"/>
          <cell r="AE1984">
            <v>39262</v>
          </cell>
          <cell r="AF1984">
            <v>39262</v>
          </cell>
          <cell r="AG1984">
            <v>0</v>
          </cell>
          <cell r="AH1984">
            <v>39262</v>
          </cell>
          <cell r="AI1984"/>
          <cell r="AJ1984">
            <v>13</v>
          </cell>
          <cell r="AK1984">
            <v>13</v>
          </cell>
          <cell r="AL1984"/>
          <cell r="AM1984">
            <v>13</v>
          </cell>
        </row>
        <row r="1985">
          <cell r="I1985" t="str">
            <v>MGF</v>
          </cell>
          <cell r="J1985"/>
          <cell r="K1985"/>
          <cell r="L1985">
            <v>6495</v>
          </cell>
          <cell r="M1985"/>
          <cell r="N1985">
            <v>6495</v>
          </cell>
          <cell r="O1985">
            <v>0</v>
          </cell>
          <cell r="P1985">
            <v>562239</v>
          </cell>
          <cell r="Q1985">
            <v>562239</v>
          </cell>
          <cell r="R1985"/>
          <cell r="S1985">
            <v>562239</v>
          </cell>
          <cell r="T1985"/>
          <cell r="U1985">
            <v>895</v>
          </cell>
          <cell r="V1985">
            <v>895</v>
          </cell>
          <cell r="W1985"/>
          <cell r="X1985">
            <v>895</v>
          </cell>
          <cell r="Y1985"/>
          <cell r="Z1985"/>
          <cell r="AA1985">
            <v>4730</v>
          </cell>
          <cell r="AB1985"/>
          <cell r="AC1985">
            <v>4730</v>
          </cell>
          <cell r="AD1985">
            <v>0</v>
          </cell>
          <cell r="AE1985">
            <v>397626</v>
          </cell>
          <cell r="AF1985">
            <v>397626</v>
          </cell>
          <cell r="AG1985"/>
          <cell r="AH1985">
            <v>397626</v>
          </cell>
          <cell r="AI1985"/>
          <cell r="AJ1985">
            <v>677</v>
          </cell>
          <cell r="AK1985">
            <v>677</v>
          </cell>
          <cell r="AL1985"/>
          <cell r="AM1985">
            <v>677</v>
          </cell>
        </row>
        <row r="1986">
          <cell r="I1986" t="str">
            <v>MBZ</v>
          </cell>
          <cell r="J1986"/>
          <cell r="K1986"/>
          <cell r="L1986">
            <v>406</v>
          </cell>
          <cell r="M1986"/>
          <cell r="N1986">
            <v>406</v>
          </cell>
          <cell r="O1986"/>
          <cell r="P1986">
            <v>1926</v>
          </cell>
          <cell r="Q1986">
            <v>1926</v>
          </cell>
          <cell r="R1986"/>
          <cell r="S1986">
            <v>1926</v>
          </cell>
          <cell r="T1986"/>
          <cell r="U1986">
            <v>29</v>
          </cell>
          <cell r="V1986">
            <v>29</v>
          </cell>
          <cell r="W1986"/>
          <cell r="X1986">
            <v>29</v>
          </cell>
          <cell r="Y1986"/>
          <cell r="Z1986"/>
          <cell r="AA1986">
            <v>156</v>
          </cell>
          <cell r="AB1986"/>
          <cell r="AC1986">
            <v>156</v>
          </cell>
          <cell r="AD1986"/>
          <cell r="AE1986">
            <v>805</v>
          </cell>
          <cell r="AF1986">
            <v>805</v>
          </cell>
          <cell r="AG1986"/>
          <cell r="AH1986">
            <v>805</v>
          </cell>
          <cell r="AI1986"/>
          <cell r="AJ1986">
            <v>10</v>
          </cell>
          <cell r="AK1986">
            <v>10</v>
          </cell>
          <cell r="AL1986"/>
          <cell r="AM1986">
            <v>10</v>
          </cell>
        </row>
        <row r="1987">
          <cell r="I1987" t="str">
            <v>MEU</v>
          </cell>
          <cell r="J1987"/>
          <cell r="K1987"/>
          <cell r="L1987">
            <v>602</v>
          </cell>
          <cell r="M1987"/>
          <cell r="N1987">
            <v>602</v>
          </cell>
          <cell r="O1987">
            <v>0</v>
          </cell>
          <cell r="P1987">
            <v>2419</v>
          </cell>
          <cell r="Q1987">
            <v>2419</v>
          </cell>
          <cell r="R1987"/>
          <cell r="S1987">
            <v>2419</v>
          </cell>
          <cell r="T1987"/>
          <cell r="U1987">
            <v>47</v>
          </cell>
          <cell r="V1987">
            <v>47</v>
          </cell>
          <cell r="W1987"/>
          <cell r="X1987">
            <v>47</v>
          </cell>
          <cell r="Y1987"/>
          <cell r="Z1987"/>
          <cell r="AA1987">
            <v>607</v>
          </cell>
          <cell r="AB1987"/>
          <cell r="AC1987">
            <v>607</v>
          </cell>
          <cell r="AD1987">
            <v>0</v>
          </cell>
          <cell r="AE1987">
            <v>3012</v>
          </cell>
          <cell r="AF1987">
            <v>3012</v>
          </cell>
          <cell r="AG1987"/>
          <cell r="AH1987">
            <v>3012</v>
          </cell>
          <cell r="AI1987"/>
          <cell r="AJ1987">
            <v>48</v>
          </cell>
          <cell r="AK1987">
            <v>48</v>
          </cell>
          <cell r="AL1987"/>
          <cell r="AM1987">
            <v>48</v>
          </cell>
        </row>
        <row r="1988">
          <cell r="I1988" t="str">
            <v>MOC</v>
          </cell>
          <cell r="J1988">
            <v>3877</v>
          </cell>
          <cell r="K1988">
            <v>2</v>
          </cell>
          <cell r="L1988">
            <v>3879</v>
          </cell>
          <cell r="M1988">
            <v>5243</v>
          </cell>
          <cell r="N1988">
            <v>9122</v>
          </cell>
          <cell r="O1988">
            <v>1</v>
          </cell>
          <cell r="P1988">
            <v>246826</v>
          </cell>
          <cell r="Q1988">
            <v>246827</v>
          </cell>
          <cell r="R1988">
            <v>30</v>
          </cell>
          <cell r="S1988">
            <v>246857</v>
          </cell>
          <cell r="T1988">
            <v>0</v>
          </cell>
          <cell r="U1988">
            <v>230</v>
          </cell>
          <cell r="V1988">
            <v>230</v>
          </cell>
          <cell r="W1988">
            <v>0</v>
          </cell>
          <cell r="X1988">
            <v>230</v>
          </cell>
          <cell r="Y1988">
            <v>2320</v>
          </cell>
          <cell r="Z1988">
            <v>99</v>
          </cell>
          <cell r="AA1988">
            <v>2419</v>
          </cell>
          <cell r="AB1988">
            <v>4403</v>
          </cell>
          <cell r="AC1988">
            <v>6822</v>
          </cell>
          <cell r="AD1988">
            <v>0</v>
          </cell>
          <cell r="AE1988">
            <v>142830</v>
          </cell>
          <cell r="AF1988">
            <v>142830</v>
          </cell>
          <cell r="AG1988">
            <v>470</v>
          </cell>
          <cell r="AH1988">
            <v>143300</v>
          </cell>
          <cell r="AI1988">
            <v>0</v>
          </cell>
          <cell r="AJ1988">
            <v>190</v>
          </cell>
          <cell r="AK1988">
            <v>190</v>
          </cell>
          <cell r="AL1988">
            <v>0</v>
          </cell>
          <cell r="AM1988">
            <v>190</v>
          </cell>
        </row>
        <row r="1989">
          <cell r="I1989" t="str">
            <v>MVF</v>
          </cell>
          <cell r="J1989"/>
          <cell r="K1989"/>
          <cell r="L1989">
            <v>795</v>
          </cell>
          <cell r="M1989"/>
          <cell r="N1989">
            <v>795</v>
          </cell>
          <cell r="O1989">
            <v>0</v>
          </cell>
          <cell r="P1989">
            <v>33409</v>
          </cell>
          <cell r="Q1989">
            <v>33409</v>
          </cell>
          <cell r="R1989"/>
          <cell r="S1989">
            <v>33409</v>
          </cell>
          <cell r="T1989"/>
          <cell r="U1989">
            <v>13</v>
          </cell>
          <cell r="V1989">
            <v>13</v>
          </cell>
          <cell r="W1989"/>
          <cell r="X1989">
            <v>13</v>
          </cell>
          <cell r="Y1989"/>
          <cell r="Z1989"/>
          <cell r="AA1989">
            <v>569</v>
          </cell>
          <cell r="AB1989"/>
          <cell r="AC1989">
            <v>569</v>
          </cell>
          <cell r="AD1989">
            <v>0</v>
          </cell>
          <cell r="AE1989">
            <v>20496</v>
          </cell>
          <cell r="AF1989">
            <v>20496</v>
          </cell>
          <cell r="AG1989"/>
          <cell r="AH1989">
            <v>20496</v>
          </cell>
          <cell r="AI1989"/>
          <cell r="AJ1989">
            <v>11</v>
          </cell>
          <cell r="AK1989">
            <v>11</v>
          </cell>
          <cell r="AL1989"/>
          <cell r="AM1989">
            <v>11</v>
          </cell>
        </row>
        <row r="1990">
          <cell r="I1990" t="str">
            <v>NAT</v>
          </cell>
          <cell r="J1990">
            <v>16955</v>
          </cell>
          <cell r="K1990">
            <v>1</v>
          </cell>
          <cell r="L1990">
            <v>16956</v>
          </cell>
          <cell r="M1990">
            <v>1223</v>
          </cell>
          <cell r="N1990">
            <v>18179</v>
          </cell>
          <cell r="O1990">
            <v>59545</v>
          </cell>
          <cell r="P1990">
            <v>2139613</v>
          </cell>
          <cell r="Q1990">
            <v>2199158</v>
          </cell>
          <cell r="R1990">
            <v>0</v>
          </cell>
          <cell r="S1990">
            <v>2199158</v>
          </cell>
          <cell r="T1990">
            <v>56</v>
          </cell>
          <cell r="U1990">
            <v>5541</v>
          </cell>
          <cell r="V1990">
            <v>5597</v>
          </cell>
          <cell r="W1990">
            <v>0</v>
          </cell>
          <cell r="X1990">
            <v>5597</v>
          </cell>
          <cell r="Y1990">
            <v>13734</v>
          </cell>
          <cell r="Z1990">
            <v>114</v>
          </cell>
          <cell r="AA1990">
            <v>13848</v>
          </cell>
          <cell r="AB1990">
            <v>1151</v>
          </cell>
          <cell r="AC1990">
            <v>14999</v>
          </cell>
          <cell r="AD1990">
            <v>7781</v>
          </cell>
          <cell r="AE1990">
            <v>1808877</v>
          </cell>
          <cell r="AF1990">
            <v>1816658</v>
          </cell>
          <cell r="AG1990">
            <v>0</v>
          </cell>
          <cell r="AH1990">
            <v>1816658</v>
          </cell>
          <cell r="AI1990">
            <v>4</v>
          </cell>
          <cell r="AJ1990">
            <v>4377</v>
          </cell>
          <cell r="AK1990">
            <v>4381</v>
          </cell>
          <cell r="AL1990">
            <v>0</v>
          </cell>
          <cell r="AM1990">
            <v>4381</v>
          </cell>
        </row>
        <row r="1991">
          <cell r="I1991" t="str">
            <v>NVT</v>
          </cell>
          <cell r="J1991"/>
          <cell r="K1991"/>
          <cell r="L1991">
            <v>15709</v>
          </cell>
          <cell r="M1991"/>
          <cell r="N1991">
            <v>15709</v>
          </cell>
          <cell r="O1991">
            <v>0</v>
          </cell>
          <cell r="P1991">
            <v>1953814</v>
          </cell>
          <cell r="Q1991">
            <v>1953814</v>
          </cell>
          <cell r="R1991"/>
          <cell r="S1991">
            <v>1953814</v>
          </cell>
          <cell r="T1991">
            <v>0</v>
          </cell>
          <cell r="U1991">
            <v>4261</v>
          </cell>
          <cell r="V1991">
            <v>4261</v>
          </cell>
          <cell r="W1991">
            <v>0</v>
          </cell>
          <cell r="X1991">
            <v>4261</v>
          </cell>
          <cell r="Y1991">
            <v>11199</v>
          </cell>
          <cell r="Z1991">
            <v>41</v>
          </cell>
          <cell r="AA1991">
            <v>11240</v>
          </cell>
          <cell r="AB1991">
            <v>8272</v>
          </cell>
          <cell r="AC1991">
            <v>19512</v>
          </cell>
          <cell r="AD1991">
            <v>11</v>
          </cell>
          <cell r="AE1991">
            <v>1393818</v>
          </cell>
          <cell r="AF1991">
            <v>1393829</v>
          </cell>
          <cell r="AG1991">
            <v>16866</v>
          </cell>
          <cell r="AH1991">
            <v>1410695</v>
          </cell>
          <cell r="AI1991">
            <v>0</v>
          </cell>
          <cell r="AJ1991">
            <v>3341</v>
          </cell>
          <cell r="AK1991">
            <v>3341</v>
          </cell>
          <cell r="AL1991">
            <v>0</v>
          </cell>
          <cell r="AM1991">
            <v>3341</v>
          </cell>
        </row>
        <row r="1992">
          <cell r="I1992" t="str">
            <v>OBI</v>
          </cell>
          <cell r="J1992"/>
          <cell r="K1992"/>
          <cell r="L1992">
            <v>249</v>
          </cell>
          <cell r="M1992"/>
          <cell r="N1992">
            <v>249</v>
          </cell>
          <cell r="O1992"/>
          <cell r="P1992">
            <v>78</v>
          </cell>
          <cell r="Q1992">
            <v>78</v>
          </cell>
          <cell r="R1992"/>
          <cell r="S1992">
            <v>78</v>
          </cell>
          <cell r="T1992"/>
          <cell r="U1992">
            <v>21</v>
          </cell>
          <cell r="V1992">
            <v>21</v>
          </cell>
          <cell r="W1992"/>
          <cell r="X1992">
            <v>21</v>
          </cell>
          <cell r="Y1992"/>
          <cell r="Z1992"/>
          <cell r="AA1992">
            <v>98</v>
          </cell>
          <cell r="AB1992"/>
          <cell r="AC1992">
            <v>98</v>
          </cell>
          <cell r="AD1992"/>
          <cell r="AE1992">
            <v>193</v>
          </cell>
          <cell r="AF1992">
            <v>193</v>
          </cell>
          <cell r="AG1992"/>
          <cell r="AH1992">
            <v>193</v>
          </cell>
          <cell r="AI1992"/>
          <cell r="AJ1992">
            <v>15</v>
          </cell>
          <cell r="AK1992">
            <v>15</v>
          </cell>
          <cell r="AL1992"/>
          <cell r="AM1992">
            <v>15</v>
          </cell>
        </row>
        <row r="1993">
          <cell r="I1993" t="str">
            <v>ORX</v>
          </cell>
          <cell r="J1993"/>
          <cell r="K1993"/>
          <cell r="L1993">
            <v>249</v>
          </cell>
          <cell r="M1993"/>
          <cell r="N1993">
            <v>249</v>
          </cell>
          <cell r="O1993">
            <v>0</v>
          </cell>
          <cell r="P1993">
            <v>216</v>
          </cell>
          <cell r="Q1993">
            <v>216</v>
          </cell>
          <cell r="R1993"/>
          <cell r="S1993">
            <v>216</v>
          </cell>
          <cell r="T1993"/>
          <cell r="U1993">
            <v>23</v>
          </cell>
          <cell r="V1993">
            <v>23</v>
          </cell>
          <cell r="W1993"/>
          <cell r="X1993">
            <v>23</v>
          </cell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</row>
        <row r="1994">
          <cell r="I1994" t="str">
            <v>PMW</v>
          </cell>
          <cell r="J1994"/>
          <cell r="K1994"/>
          <cell r="L1994">
            <v>5161</v>
          </cell>
          <cell r="M1994"/>
          <cell r="N1994">
            <v>5161</v>
          </cell>
          <cell r="O1994">
            <v>0</v>
          </cell>
          <cell r="P1994">
            <v>604975</v>
          </cell>
          <cell r="Q1994">
            <v>604975</v>
          </cell>
          <cell r="R1994"/>
          <cell r="S1994">
            <v>604975</v>
          </cell>
          <cell r="T1994">
            <v>0</v>
          </cell>
          <cell r="U1994">
            <v>2080</v>
          </cell>
          <cell r="V1994">
            <v>2080</v>
          </cell>
          <cell r="W1994">
            <v>0</v>
          </cell>
          <cell r="X1994">
            <v>2080</v>
          </cell>
          <cell r="Y1994">
            <v>3659</v>
          </cell>
          <cell r="Z1994">
            <v>9</v>
          </cell>
          <cell r="AA1994">
            <v>3668</v>
          </cell>
          <cell r="AB1994">
            <v>5652</v>
          </cell>
          <cell r="AC1994">
            <v>9320</v>
          </cell>
          <cell r="AD1994">
            <v>0</v>
          </cell>
          <cell r="AE1994">
            <v>442351</v>
          </cell>
          <cell r="AF1994">
            <v>442351</v>
          </cell>
          <cell r="AG1994">
            <v>2117</v>
          </cell>
          <cell r="AH1994">
            <v>444468</v>
          </cell>
          <cell r="AI1994">
            <v>0</v>
          </cell>
          <cell r="AJ1994">
            <v>1666</v>
          </cell>
          <cell r="AK1994">
            <v>1666</v>
          </cell>
          <cell r="AL1994">
            <v>0</v>
          </cell>
          <cell r="AM1994">
            <v>1666</v>
          </cell>
        </row>
        <row r="1995">
          <cell r="I1995" t="str">
            <v>JPE</v>
          </cell>
          <cell r="J1995"/>
          <cell r="K1995"/>
          <cell r="L1995">
            <v>378</v>
          </cell>
          <cell r="M1995"/>
          <cell r="N1995">
            <v>378</v>
          </cell>
          <cell r="O1995">
            <v>0</v>
          </cell>
          <cell r="P1995">
            <v>2093</v>
          </cell>
          <cell r="Q1995">
            <v>2093</v>
          </cell>
          <cell r="R1995"/>
          <cell r="S1995">
            <v>2093</v>
          </cell>
          <cell r="T1995"/>
          <cell r="U1995">
            <v>24</v>
          </cell>
          <cell r="V1995">
            <v>24</v>
          </cell>
          <cell r="W1995"/>
          <cell r="X1995">
            <v>24</v>
          </cell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</row>
        <row r="1996">
          <cell r="I1996" t="str">
            <v>PIN</v>
          </cell>
          <cell r="J1996"/>
          <cell r="K1996"/>
          <cell r="L1996">
            <v>1121</v>
          </cell>
          <cell r="M1996"/>
          <cell r="N1996">
            <v>1121</v>
          </cell>
          <cell r="O1996"/>
          <cell r="P1996">
            <v>52463</v>
          </cell>
          <cell r="Q1996">
            <v>52463</v>
          </cell>
          <cell r="R1996"/>
          <cell r="S1996">
            <v>52463</v>
          </cell>
          <cell r="T1996"/>
          <cell r="U1996">
            <v>32</v>
          </cell>
          <cell r="V1996">
            <v>32</v>
          </cell>
          <cell r="W1996"/>
          <cell r="X1996">
            <v>32</v>
          </cell>
          <cell r="Y1996"/>
          <cell r="Z1996"/>
          <cell r="AA1996">
            <v>997</v>
          </cell>
          <cell r="AB1996"/>
          <cell r="AC1996">
            <v>997</v>
          </cell>
          <cell r="AD1996"/>
          <cell r="AE1996">
            <v>38929</v>
          </cell>
          <cell r="AF1996">
            <v>38929</v>
          </cell>
          <cell r="AG1996"/>
          <cell r="AH1996">
            <v>38929</v>
          </cell>
          <cell r="AI1996"/>
          <cell r="AJ1996">
            <v>57</v>
          </cell>
          <cell r="AK1996">
            <v>57</v>
          </cell>
          <cell r="AL1996"/>
          <cell r="AM1996">
            <v>57</v>
          </cell>
        </row>
        <row r="1997">
          <cell r="I1997" t="str">
            <v>PHB</v>
          </cell>
          <cell r="J1997"/>
          <cell r="K1997"/>
          <cell r="L1997">
            <v>1320</v>
          </cell>
          <cell r="M1997"/>
          <cell r="N1997">
            <v>1320</v>
          </cell>
          <cell r="O1997">
            <v>0</v>
          </cell>
          <cell r="P1997">
            <v>29368</v>
          </cell>
          <cell r="Q1997">
            <v>29368</v>
          </cell>
          <cell r="R1997"/>
          <cell r="S1997">
            <v>29368</v>
          </cell>
          <cell r="T1997">
            <v>0</v>
          </cell>
          <cell r="U1997">
            <v>26</v>
          </cell>
          <cell r="V1997">
            <v>26</v>
          </cell>
          <cell r="W1997">
            <v>0</v>
          </cell>
          <cell r="X1997">
            <v>26</v>
          </cell>
          <cell r="Y1997">
            <v>315</v>
          </cell>
          <cell r="Z1997">
            <v>4</v>
          </cell>
          <cell r="AA1997">
            <v>319</v>
          </cell>
          <cell r="AB1997">
            <v>1270</v>
          </cell>
          <cell r="AC1997">
            <v>1589</v>
          </cell>
          <cell r="AD1997">
            <v>0</v>
          </cell>
          <cell r="AE1997">
            <v>25345</v>
          </cell>
          <cell r="AF1997">
            <v>25345</v>
          </cell>
          <cell r="AG1997">
            <v>563</v>
          </cell>
          <cell r="AH1997">
            <v>25908</v>
          </cell>
          <cell r="AI1997">
            <v>0</v>
          </cell>
          <cell r="AJ1997">
            <v>12</v>
          </cell>
          <cell r="AK1997">
            <v>12</v>
          </cell>
          <cell r="AL1997">
            <v>0</v>
          </cell>
          <cell r="AM1997">
            <v>12</v>
          </cell>
        </row>
        <row r="1998">
          <cell r="I1998" t="str">
            <v>PAV</v>
          </cell>
          <cell r="J1998"/>
          <cell r="K1998"/>
          <cell r="L1998">
            <v>48</v>
          </cell>
          <cell r="M1998"/>
          <cell r="N1998">
            <v>48</v>
          </cell>
          <cell r="O1998">
            <v>0</v>
          </cell>
          <cell r="P1998">
            <v>1493</v>
          </cell>
          <cell r="Q1998">
            <v>1493</v>
          </cell>
          <cell r="R1998"/>
          <cell r="S1998">
            <v>1493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673</v>
          </cell>
          <cell r="AC1998">
            <v>673</v>
          </cell>
          <cell r="AD1998">
            <v>0</v>
          </cell>
          <cell r="AE1998">
            <v>105</v>
          </cell>
          <cell r="AF1998">
            <v>105</v>
          </cell>
          <cell r="AG1998">
            <v>33</v>
          </cell>
          <cell r="AH1998">
            <v>138</v>
          </cell>
          <cell r="AI1998">
            <v>0</v>
          </cell>
          <cell r="AJ1998">
            <v>5</v>
          </cell>
          <cell r="AK1998">
            <v>5</v>
          </cell>
          <cell r="AL1998">
            <v>0</v>
          </cell>
          <cell r="AM1998">
            <v>5</v>
          </cell>
        </row>
        <row r="1999">
          <cell r="I1999" t="str">
            <v>PET</v>
          </cell>
          <cell r="J1999"/>
          <cell r="K1999"/>
          <cell r="L1999">
            <v>1000</v>
          </cell>
          <cell r="M1999"/>
          <cell r="N1999">
            <v>1000</v>
          </cell>
          <cell r="O1999">
            <v>0</v>
          </cell>
          <cell r="P1999">
            <v>62995</v>
          </cell>
          <cell r="Q1999">
            <v>62995</v>
          </cell>
          <cell r="R1999"/>
          <cell r="S1999">
            <v>62995</v>
          </cell>
          <cell r="T1999">
            <v>0</v>
          </cell>
          <cell r="U1999">
            <v>12</v>
          </cell>
          <cell r="V1999">
            <v>12</v>
          </cell>
          <cell r="W1999">
            <v>0</v>
          </cell>
          <cell r="X1999">
            <v>12</v>
          </cell>
          <cell r="Y1999">
            <v>538</v>
          </cell>
          <cell r="Z1999">
            <v>2</v>
          </cell>
          <cell r="AA1999">
            <v>540</v>
          </cell>
          <cell r="AB1999">
            <v>774</v>
          </cell>
          <cell r="AC1999">
            <v>1314</v>
          </cell>
          <cell r="AD1999">
            <v>15</v>
          </cell>
          <cell r="AE1999">
            <v>24921</v>
          </cell>
          <cell r="AF1999">
            <v>24936</v>
          </cell>
          <cell r="AG1999">
            <v>1200</v>
          </cell>
          <cell r="AH1999">
            <v>26136</v>
          </cell>
          <cell r="AI1999">
            <v>0</v>
          </cell>
          <cell r="AJ1999">
            <v>17</v>
          </cell>
          <cell r="AK1999">
            <v>17</v>
          </cell>
          <cell r="AL1999">
            <v>0</v>
          </cell>
          <cell r="AM1999">
            <v>17</v>
          </cell>
        </row>
        <row r="2000">
          <cell r="I2000" t="str">
            <v>PNZ</v>
          </cell>
          <cell r="J2000"/>
          <cell r="K2000"/>
          <cell r="L2000">
            <v>3687</v>
          </cell>
          <cell r="M2000"/>
          <cell r="N2000">
            <v>3687</v>
          </cell>
          <cell r="O2000">
            <v>0</v>
          </cell>
          <cell r="P2000">
            <v>421426</v>
          </cell>
          <cell r="Q2000">
            <v>421426</v>
          </cell>
          <cell r="R2000"/>
          <cell r="S2000">
            <v>421426</v>
          </cell>
          <cell r="T2000">
            <v>0</v>
          </cell>
          <cell r="U2000">
            <v>760</v>
          </cell>
          <cell r="V2000">
            <v>760</v>
          </cell>
          <cell r="W2000">
            <v>0</v>
          </cell>
          <cell r="X2000">
            <v>760</v>
          </cell>
          <cell r="Y2000">
            <v>2660</v>
          </cell>
          <cell r="Z2000">
            <v>342</v>
          </cell>
          <cell r="AA2000">
            <v>3002</v>
          </cell>
          <cell r="AB2000">
            <v>2100</v>
          </cell>
          <cell r="AC2000">
            <v>5102</v>
          </cell>
          <cell r="AD2000">
            <v>12</v>
          </cell>
          <cell r="AE2000">
            <v>304097</v>
          </cell>
          <cell r="AF2000">
            <v>304109</v>
          </cell>
          <cell r="AG2000">
            <v>1476</v>
          </cell>
          <cell r="AH2000">
            <v>305585</v>
          </cell>
          <cell r="AI2000">
            <v>0</v>
          </cell>
          <cell r="AJ2000">
            <v>518</v>
          </cell>
          <cell r="AK2000">
            <v>518</v>
          </cell>
          <cell r="AL2000">
            <v>0</v>
          </cell>
          <cell r="AM2000">
            <v>518</v>
          </cell>
        </row>
        <row r="2001">
          <cell r="I2001" t="str">
            <v>PMG</v>
          </cell>
          <cell r="J2001">
            <v>544</v>
          </cell>
          <cell r="K2001">
            <v>0</v>
          </cell>
          <cell r="L2001">
            <v>544</v>
          </cell>
          <cell r="M2001">
            <v>2553</v>
          </cell>
          <cell r="N2001">
            <v>3097</v>
          </cell>
          <cell r="O2001">
            <v>6</v>
          </cell>
          <cell r="P2001">
            <v>54036</v>
          </cell>
          <cell r="Q2001">
            <v>54042</v>
          </cell>
          <cell r="R2001">
            <v>0</v>
          </cell>
          <cell r="S2001">
            <v>54042</v>
          </cell>
          <cell r="T2001">
            <v>0</v>
          </cell>
          <cell r="U2001">
            <v>47</v>
          </cell>
          <cell r="V2001">
            <v>47</v>
          </cell>
          <cell r="W2001">
            <v>0</v>
          </cell>
          <cell r="X2001">
            <v>47</v>
          </cell>
          <cell r="Y2001">
            <v>1</v>
          </cell>
          <cell r="Z2001">
            <v>1</v>
          </cell>
          <cell r="AA2001">
            <v>2</v>
          </cell>
          <cell r="AB2001">
            <v>2422</v>
          </cell>
          <cell r="AC2001">
            <v>2424</v>
          </cell>
          <cell r="AD2001">
            <v>8</v>
          </cell>
          <cell r="AE2001">
            <v>513</v>
          </cell>
          <cell r="AF2001">
            <v>521</v>
          </cell>
          <cell r="AG2001">
            <v>0</v>
          </cell>
          <cell r="AH2001">
            <v>521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</row>
        <row r="2002">
          <cell r="I2002" t="str">
            <v>POA</v>
          </cell>
          <cell r="J2002">
            <v>66395</v>
          </cell>
          <cell r="K2002"/>
          <cell r="L2002">
            <v>66395</v>
          </cell>
          <cell r="M2002"/>
          <cell r="N2002">
            <v>66395</v>
          </cell>
          <cell r="O2002">
            <v>261968</v>
          </cell>
          <cell r="P2002">
            <v>6332978</v>
          </cell>
          <cell r="Q2002">
            <v>6594946</v>
          </cell>
          <cell r="R2002">
            <v>0</v>
          </cell>
          <cell r="S2002">
            <v>6594946</v>
          </cell>
          <cell r="T2002">
            <v>3880</v>
          </cell>
          <cell r="U2002">
            <v>16740</v>
          </cell>
          <cell r="V2002">
            <v>20620</v>
          </cell>
          <cell r="W2002">
            <v>5806</v>
          </cell>
          <cell r="X2002">
            <v>26426</v>
          </cell>
          <cell r="Y2002">
            <v>49268</v>
          </cell>
          <cell r="Z2002"/>
          <cell r="AA2002">
            <v>49268</v>
          </cell>
          <cell r="AB2002"/>
          <cell r="AC2002">
            <v>49268</v>
          </cell>
          <cell r="AD2002">
            <v>48930</v>
          </cell>
          <cell r="AE2002">
            <v>4657043</v>
          </cell>
          <cell r="AF2002">
            <v>4705973</v>
          </cell>
          <cell r="AG2002">
            <v>0</v>
          </cell>
          <cell r="AH2002">
            <v>4705973</v>
          </cell>
          <cell r="AI2002">
            <v>3341</v>
          </cell>
          <cell r="AJ2002">
            <v>15985</v>
          </cell>
          <cell r="AK2002">
            <v>19326</v>
          </cell>
          <cell r="AL2002">
            <v>6013</v>
          </cell>
          <cell r="AM2002">
            <v>25339</v>
          </cell>
        </row>
        <row r="2003">
          <cell r="I2003" t="str">
            <v>BPS</v>
          </cell>
          <cell r="J2003"/>
          <cell r="K2003"/>
          <cell r="L2003">
            <v>15271</v>
          </cell>
          <cell r="M2003"/>
          <cell r="N2003">
            <v>15271</v>
          </cell>
          <cell r="O2003">
            <v>346</v>
          </cell>
          <cell r="P2003">
            <v>2008161</v>
          </cell>
          <cell r="Q2003">
            <v>2008507</v>
          </cell>
          <cell r="R2003"/>
          <cell r="S2003">
            <v>2008507</v>
          </cell>
          <cell r="T2003">
            <v>0</v>
          </cell>
          <cell r="U2003">
            <v>1598</v>
          </cell>
          <cell r="V2003">
            <v>1598</v>
          </cell>
          <cell r="W2003"/>
          <cell r="X2003">
            <v>1598</v>
          </cell>
          <cell r="Y2003"/>
          <cell r="Z2003"/>
          <cell r="AA2003">
            <v>12439</v>
          </cell>
          <cell r="AB2003"/>
          <cell r="AC2003">
            <v>12439</v>
          </cell>
          <cell r="AD2003">
            <v>0</v>
          </cell>
          <cell r="AE2003">
            <v>1436283</v>
          </cell>
          <cell r="AF2003">
            <v>1436283</v>
          </cell>
          <cell r="AG2003"/>
          <cell r="AH2003">
            <v>1436283</v>
          </cell>
          <cell r="AI2003">
            <v>0</v>
          </cell>
          <cell r="AJ2003">
            <v>971</v>
          </cell>
          <cell r="AK2003">
            <v>971</v>
          </cell>
          <cell r="AL2003"/>
          <cell r="AM2003">
            <v>971</v>
          </cell>
        </row>
        <row r="2004">
          <cell r="I2004" t="str">
            <v>PVH</v>
          </cell>
          <cell r="J2004">
            <v>5391</v>
          </cell>
          <cell r="K2004">
            <v>220</v>
          </cell>
          <cell r="L2004">
            <v>5611</v>
          </cell>
          <cell r="M2004">
            <v>8267</v>
          </cell>
          <cell r="N2004">
            <v>13878</v>
          </cell>
          <cell r="O2004">
            <v>0</v>
          </cell>
          <cell r="P2004">
            <v>635586</v>
          </cell>
          <cell r="Q2004">
            <v>635586</v>
          </cell>
          <cell r="R2004">
            <v>761</v>
          </cell>
          <cell r="S2004">
            <v>636347</v>
          </cell>
          <cell r="T2004">
            <v>97</v>
          </cell>
          <cell r="U2004">
            <v>2415</v>
          </cell>
          <cell r="V2004">
            <v>2512</v>
          </cell>
          <cell r="W2004">
            <v>0</v>
          </cell>
          <cell r="X2004">
            <v>2512</v>
          </cell>
          <cell r="Y2004">
            <v>4742</v>
          </cell>
          <cell r="Z2004">
            <v>119</v>
          </cell>
          <cell r="AA2004">
            <v>4861</v>
          </cell>
          <cell r="AB2004">
            <v>4494</v>
          </cell>
          <cell r="AC2004">
            <v>9355</v>
          </cell>
          <cell r="AD2004">
            <v>3</v>
          </cell>
          <cell r="AE2004">
            <v>666202</v>
          </cell>
          <cell r="AF2004">
            <v>666205</v>
          </cell>
          <cell r="AG2004">
            <v>434</v>
          </cell>
          <cell r="AH2004">
            <v>666639</v>
          </cell>
          <cell r="AI2004">
            <v>0</v>
          </cell>
          <cell r="AJ2004">
            <v>2466</v>
          </cell>
          <cell r="AK2004">
            <v>2466</v>
          </cell>
          <cell r="AL2004">
            <v>0</v>
          </cell>
          <cell r="AM2004">
            <v>2466</v>
          </cell>
        </row>
        <row r="2005">
          <cell r="I2005" t="str">
            <v>PPB</v>
          </cell>
          <cell r="J2005"/>
          <cell r="K2005"/>
          <cell r="L2005">
            <v>3339</v>
          </cell>
          <cell r="M2005"/>
          <cell r="N2005">
            <v>3339</v>
          </cell>
          <cell r="O2005">
            <v>0</v>
          </cell>
          <cell r="P2005">
            <v>221962</v>
          </cell>
          <cell r="Q2005">
            <v>221962</v>
          </cell>
          <cell r="R2005"/>
          <cell r="S2005">
            <v>221962</v>
          </cell>
          <cell r="T2005"/>
          <cell r="U2005">
            <v>245</v>
          </cell>
          <cell r="V2005">
            <v>245</v>
          </cell>
          <cell r="W2005"/>
          <cell r="X2005">
            <v>245</v>
          </cell>
          <cell r="Y2005"/>
          <cell r="Z2005"/>
          <cell r="AA2005"/>
          <cell r="AB2005"/>
          <cell r="AC2005">
            <v>2394</v>
          </cell>
          <cell r="AD2005"/>
          <cell r="AE2005">
            <v>130924</v>
          </cell>
          <cell r="AF2005">
            <v>130924</v>
          </cell>
          <cell r="AG2005">
            <v>0</v>
          </cell>
          <cell r="AH2005">
            <v>130924</v>
          </cell>
          <cell r="AI2005"/>
          <cell r="AJ2005">
            <v>150</v>
          </cell>
          <cell r="AK2005">
            <v>150</v>
          </cell>
          <cell r="AL2005"/>
          <cell r="AM2005">
            <v>150</v>
          </cell>
        </row>
        <row r="2006">
          <cell r="I2006" t="str">
            <v>REC</v>
          </cell>
          <cell r="J2006">
            <v>79263</v>
          </cell>
          <cell r="K2006">
            <v>967</v>
          </cell>
          <cell r="L2006">
            <v>80230</v>
          </cell>
          <cell r="M2006"/>
          <cell r="N2006">
            <v>80230</v>
          </cell>
          <cell r="O2006">
            <v>181337</v>
          </cell>
          <cell r="P2006">
            <v>8545796</v>
          </cell>
          <cell r="Q2006">
            <v>8727133</v>
          </cell>
          <cell r="R2006"/>
          <cell r="S2006">
            <v>8727133</v>
          </cell>
          <cell r="T2006">
            <v>9276</v>
          </cell>
          <cell r="U2006">
            <v>47743</v>
          </cell>
          <cell r="V2006">
            <v>57019</v>
          </cell>
          <cell r="W2006">
            <v>5800</v>
          </cell>
          <cell r="X2006">
            <v>62819</v>
          </cell>
          <cell r="Y2006">
            <v>71293</v>
          </cell>
          <cell r="Z2006">
            <v>1954</v>
          </cell>
          <cell r="AA2006">
            <v>73247</v>
          </cell>
          <cell r="AB2006"/>
          <cell r="AC2006">
            <v>73247</v>
          </cell>
          <cell r="AD2006">
            <v>59262</v>
          </cell>
          <cell r="AE2006">
            <v>7463784</v>
          </cell>
          <cell r="AF2006">
            <v>7523046</v>
          </cell>
          <cell r="AG2006"/>
          <cell r="AH2006">
            <v>7523046</v>
          </cell>
          <cell r="AI2006">
            <v>7957</v>
          </cell>
          <cell r="AJ2006">
            <v>47307</v>
          </cell>
          <cell r="AK2006">
            <v>55264</v>
          </cell>
          <cell r="AL2006">
            <v>5756</v>
          </cell>
          <cell r="AM2006">
            <v>61020</v>
          </cell>
        </row>
        <row r="2007">
          <cell r="I2007" t="str">
            <v>RAO</v>
          </cell>
          <cell r="J2007"/>
          <cell r="K2007"/>
          <cell r="L2007">
            <v>9291</v>
          </cell>
          <cell r="M2007"/>
          <cell r="N2007">
            <v>9291</v>
          </cell>
          <cell r="O2007">
            <v>72</v>
          </cell>
          <cell r="P2007">
            <v>548642</v>
          </cell>
          <cell r="Q2007">
            <v>548714</v>
          </cell>
          <cell r="R2007"/>
          <cell r="S2007">
            <v>548714</v>
          </cell>
          <cell r="T2007"/>
          <cell r="U2007">
            <v>742</v>
          </cell>
          <cell r="V2007">
            <v>742</v>
          </cell>
          <cell r="W2007"/>
          <cell r="X2007">
            <v>742</v>
          </cell>
          <cell r="Y2007"/>
          <cell r="Z2007"/>
          <cell r="AA2007"/>
          <cell r="AB2007"/>
          <cell r="AC2007">
            <v>6868</v>
          </cell>
          <cell r="AD2007">
            <v>0</v>
          </cell>
          <cell r="AE2007">
            <v>401621</v>
          </cell>
          <cell r="AF2007">
            <v>401621</v>
          </cell>
          <cell r="AG2007">
            <v>0</v>
          </cell>
          <cell r="AH2007">
            <v>401621</v>
          </cell>
          <cell r="AI2007"/>
          <cell r="AJ2007">
            <v>556</v>
          </cell>
          <cell r="AK2007">
            <v>556</v>
          </cell>
          <cell r="AL2007"/>
          <cell r="AM2007">
            <v>556</v>
          </cell>
        </row>
        <row r="2008">
          <cell r="I2008" t="str">
            <v>RBR</v>
          </cell>
          <cell r="J2008">
            <v>2886</v>
          </cell>
          <cell r="K2008">
            <v>141</v>
          </cell>
          <cell r="L2008">
            <v>3027</v>
          </cell>
          <cell r="M2008">
            <v>5067</v>
          </cell>
          <cell r="N2008">
            <v>8094</v>
          </cell>
          <cell r="O2008">
            <v>0</v>
          </cell>
          <cell r="P2008">
            <v>358027</v>
          </cell>
          <cell r="Q2008">
            <v>358027</v>
          </cell>
          <cell r="R2008">
            <v>6922</v>
          </cell>
          <cell r="S2008">
            <v>364949</v>
          </cell>
          <cell r="T2008">
            <v>0</v>
          </cell>
          <cell r="U2008">
            <v>1293</v>
          </cell>
          <cell r="V2008">
            <v>1293</v>
          </cell>
          <cell r="W2008">
            <v>0</v>
          </cell>
          <cell r="X2008">
            <v>1293</v>
          </cell>
          <cell r="Y2008">
            <v>2418</v>
          </cell>
          <cell r="Z2008">
            <v>261</v>
          </cell>
          <cell r="AA2008">
            <v>2679</v>
          </cell>
          <cell r="AB2008">
            <v>4213</v>
          </cell>
          <cell r="AC2008">
            <v>6892</v>
          </cell>
          <cell r="AD2008">
            <v>4</v>
          </cell>
          <cell r="AE2008">
            <v>293645</v>
          </cell>
          <cell r="AF2008">
            <v>293649</v>
          </cell>
          <cell r="AG2008">
            <v>18601</v>
          </cell>
          <cell r="AH2008">
            <v>312250</v>
          </cell>
          <cell r="AI2008">
            <v>0</v>
          </cell>
          <cell r="AJ2008">
            <v>1320</v>
          </cell>
          <cell r="AK2008">
            <v>1320</v>
          </cell>
          <cell r="AL2008">
            <v>0</v>
          </cell>
          <cell r="AM2008">
            <v>1320</v>
          </cell>
        </row>
        <row r="2009">
          <cell r="I2009" t="str">
            <v>GIG</v>
          </cell>
          <cell r="J2009">
            <v>50851</v>
          </cell>
          <cell r="K2009"/>
          <cell r="L2009">
            <v>50851</v>
          </cell>
          <cell r="M2009"/>
          <cell r="N2009">
            <v>50851</v>
          </cell>
          <cell r="O2009">
            <v>2454910</v>
          </cell>
          <cell r="P2009">
            <v>3440347</v>
          </cell>
          <cell r="Q2009">
            <v>5895257</v>
          </cell>
          <cell r="R2009"/>
          <cell r="S2009">
            <v>5895257</v>
          </cell>
          <cell r="T2009">
            <v>49590</v>
          </cell>
          <cell r="U2009">
            <v>10320</v>
          </cell>
          <cell r="V2009">
            <v>59911</v>
          </cell>
          <cell r="W2009">
            <v>7842</v>
          </cell>
          <cell r="X2009">
            <v>67753</v>
          </cell>
          <cell r="Y2009">
            <v>40013</v>
          </cell>
          <cell r="Z2009"/>
          <cell r="AA2009">
            <v>40013</v>
          </cell>
          <cell r="AB2009"/>
          <cell r="AC2009">
            <v>40013</v>
          </cell>
          <cell r="AD2009">
            <v>582575</v>
          </cell>
          <cell r="AE2009">
            <v>3342679</v>
          </cell>
          <cell r="AF2009">
            <v>3925254</v>
          </cell>
          <cell r="AG2009"/>
          <cell r="AH2009">
            <v>3925254</v>
          </cell>
          <cell r="AI2009">
            <v>40105</v>
          </cell>
          <cell r="AJ2009">
            <v>7754</v>
          </cell>
          <cell r="AK2009">
            <v>47859</v>
          </cell>
          <cell r="AL2009">
            <v>7695</v>
          </cell>
          <cell r="AM2009">
            <v>55553</v>
          </cell>
        </row>
        <row r="2010">
          <cell r="I2010" t="str">
            <v>RIO</v>
          </cell>
          <cell r="J2010"/>
          <cell r="K2010"/>
          <cell r="L2010"/>
          <cell r="M2010"/>
          <cell r="N2010">
            <v>74197</v>
          </cell>
          <cell r="O2010">
            <v>23</v>
          </cell>
          <cell r="P2010">
            <v>189436</v>
          </cell>
          <cell r="Q2010">
            <v>189459</v>
          </cell>
          <cell r="R2010"/>
          <cell r="S2010">
            <v>189459</v>
          </cell>
          <cell r="T2010"/>
          <cell r="U2010">
            <v>18</v>
          </cell>
          <cell r="V2010">
            <v>18</v>
          </cell>
          <cell r="W2010">
            <v>0</v>
          </cell>
          <cell r="X2010">
            <v>18</v>
          </cell>
          <cell r="Y2010">
            <v>36314</v>
          </cell>
          <cell r="Z2010"/>
          <cell r="AA2010">
            <v>36314</v>
          </cell>
          <cell r="AB2010">
            <v>32373</v>
          </cell>
          <cell r="AC2010">
            <v>68687</v>
          </cell>
          <cell r="AD2010">
            <v>9</v>
          </cell>
          <cell r="AE2010">
            <v>167019</v>
          </cell>
          <cell r="AF2010">
            <v>167028</v>
          </cell>
          <cell r="AG2010"/>
          <cell r="AH2010">
            <v>167028</v>
          </cell>
          <cell r="AI2010"/>
          <cell r="AJ2010">
            <v>0</v>
          </cell>
          <cell r="AK2010">
            <v>0</v>
          </cell>
          <cell r="AL2010">
            <v>0</v>
          </cell>
          <cell r="AM2010">
            <v>0</v>
          </cell>
        </row>
        <row r="2011">
          <cell r="I2011" t="str">
            <v>RRJ</v>
          </cell>
          <cell r="J2011">
            <v>437</v>
          </cell>
          <cell r="K2011">
            <v>0</v>
          </cell>
          <cell r="L2011">
            <v>437</v>
          </cell>
          <cell r="M2011">
            <v>73760</v>
          </cell>
          <cell r="N2011">
            <v>74197</v>
          </cell>
          <cell r="O2011">
            <v>0</v>
          </cell>
          <cell r="P2011">
            <v>163082</v>
          </cell>
          <cell r="Q2011">
            <v>163082</v>
          </cell>
          <cell r="R2011">
            <v>0</v>
          </cell>
          <cell r="S2011">
            <v>163082</v>
          </cell>
          <cell r="T2011">
            <v>0</v>
          </cell>
          <cell r="U2011">
            <v>18</v>
          </cell>
          <cell r="V2011">
            <v>18</v>
          </cell>
          <cell r="W2011">
            <v>0</v>
          </cell>
          <cell r="X2011">
            <v>18</v>
          </cell>
          <cell r="Y2011">
            <v>4</v>
          </cell>
          <cell r="Z2011">
            <v>4</v>
          </cell>
          <cell r="AA2011">
            <v>8</v>
          </cell>
          <cell r="AB2011">
            <v>68685</v>
          </cell>
          <cell r="AC2011">
            <v>68693</v>
          </cell>
          <cell r="AD2011">
            <v>0</v>
          </cell>
          <cell r="AE2011">
            <v>138253</v>
          </cell>
          <cell r="AF2011">
            <v>138253</v>
          </cell>
          <cell r="AG2011">
            <v>0</v>
          </cell>
          <cell r="AH2011">
            <v>138253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</row>
        <row r="2012">
          <cell r="I2012" t="str">
            <v>SDU</v>
          </cell>
          <cell r="J2012">
            <v>95240</v>
          </cell>
          <cell r="K2012">
            <v>4</v>
          </cell>
          <cell r="L2012">
            <v>95244</v>
          </cell>
          <cell r="M2012">
            <v>14108</v>
          </cell>
          <cell r="N2012">
            <v>109352</v>
          </cell>
          <cell r="O2012">
            <v>0</v>
          </cell>
          <cell r="P2012">
            <v>10153433</v>
          </cell>
          <cell r="Q2012">
            <v>10153433</v>
          </cell>
          <cell r="R2012">
            <v>2157</v>
          </cell>
          <cell r="S2012">
            <v>10155590</v>
          </cell>
          <cell r="T2012">
            <v>0</v>
          </cell>
          <cell r="U2012">
            <v>10005</v>
          </cell>
          <cell r="V2012">
            <v>10005</v>
          </cell>
          <cell r="W2012">
            <v>0</v>
          </cell>
          <cell r="X2012">
            <v>10005</v>
          </cell>
          <cell r="Y2012">
            <v>59264</v>
          </cell>
          <cell r="Z2012">
            <v>13</v>
          </cell>
          <cell r="AA2012">
            <v>59277</v>
          </cell>
          <cell r="AB2012">
            <v>13093</v>
          </cell>
          <cell r="AC2012">
            <v>72370</v>
          </cell>
          <cell r="AD2012">
            <v>82</v>
          </cell>
          <cell r="AE2012">
            <v>6804612</v>
          </cell>
          <cell r="AF2012">
            <v>6804694</v>
          </cell>
          <cell r="AG2012">
            <v>6568</v>
          </cell>
          <cell r="AH2012">
            <v>6811262</v>
          </cell>
          <cell r="AI2012">
            <v>0</v>
          </cell>
          <cell r="AJ2012">
            <v>7034</v>
          </cell>
          <cell r="AK2012">
            <v>7034</v>
          </cell>
          <cell r="AL2012">
            <v>0</v>
          </cell>
          <cell r="AM2012">
            <v>7034</v>
          </cell>
        </row>
        <row r="2013">
          <cell r="I2013" t="str">
            <v>RVD</v>
          </cell>
          <cell r="J2013"/>
          <cell r="K2013"/>
          <cell r="L2013">
            <v>650</v>
          </cell>
          <cell r="M2013"/>
          <cell r="N2013">
            <v>650</v>
          </cell>
          <cell r="O2013"/>
          <cell r="P2013">
            <v>33296</v>
          </cell>
          <cell r="Q2013">
            <v>33296</v>
          </cell>
          <cell r="R2013"/>
          <cell r="S2013">
            <v>33296</v>
          </cell>
          <cell r="T2013"/>
          <cell r="U2013">
            <v>84</v>
          </cell>
          <cell r="V2013">
            <v>84</v>
          </cell>
          <cell r="W2013"/>
          <cell r="X2013">
            <v>84</v>
          </cell>
          <cell r="Y2013"/>
          <cell r="Z2013"/>
          <cell r="AA2013">
            <v>440</v>
          </cell>
          <cell r="AB2013"/>
          <cell r="AC2013">
            <v>440</v>
          </cell>
          <cell r="AD2013"/>
          <cell r="AE2013">
            <v>22356</v>
          </cell>
          <cell r="AF2013">
            <v>22356</v>
          </cell>
          <cell r="AG2013"/>
          <cell r="AH2013">
            <v>22356</v>
          </cell>
          <cell r="AI2013"/>
          <cell r="AJ2013">
            <v>57</v>
          </cell>
          <cell r="AK2013">
            <v>57</v>
          </cell>
          <cell r="AL2013"/>
          <cell r="AM2013">
            <v>57</v>
          </cell>
        </row>
        <row r="2014">
          <cell r="I2014" t="str">
            <v>ROO</v>
          </cell>
          <cell r="J2014"/>
          <cell r="K2014"/>
          <cell r="L2014">
            <v>522</v>
          </cell>
          <cell r="M2014"/>
          <cell r="N2014">
            <v>522</v>
          </cell>
          <cell r="O2014">
            <v>0</v>
          </cell>
          <cell r="P2014">
            <v>42283</v>
          </cell>
          <cell r="Q2014">
            <v>42283</v>
          </cell>
          <cell r="R2014"/>
          <cell r="S2014">
            <v>42283</v>
          </cell>
          <cell r="T2014"/>
          <cell r="U2014">
            <v>97</v>
          </cell>
          <cell r="V2014">
            <v>97</v>
          </cell>
          <cell r="W2014"/>
          <cell r="X2014">
            <v>97</v>
          </cell>
          <cell r="Y2014"/>
          <cell r="Z2014"/>
          <cell r="AA2014">
            <v>448</v>
          </cell>
          <cell r="AB2014"/>
          <cell r="AC2014">
            <v>448</v>
          </cell>
          <cell r="AD2014">
            <v>0</v>
          </cell>
          <cell r="AE2014">
            <v>31973</v>
          </cell>
          <cell r="AF2014">
            <v>31973</v>
          </cell>
          <cell r="AG2014"/>
          <cell r="AH2014">
            <v>31973</v>
          </cell>
          <cell r="AI2014"/>
          <cell r="AJ2014">
            <v>78</v>
          </cell>
          <cell r="AK2014">
            <v>78</v>
          </cell>
          <cell r="AL2014"/>
          <cell r="AM2014">
            <v>78</v>
          </cell>
        </row>
        <row r="2015">
          <cell r="I2015" t="str">
            <v>SSA</v>
          </cell>
          <cell r="J2015">
            <v>51534</v>
          </cell>
          <cell r="K2015">
            <v>1848</v>
          </cell>
          <cell r="L2015">
            <v>53382</v>
          </cell>
          <cell r="M2015">
            <v>22454</v>
          </cell>
          <cell r="N2015">
            <v>75836</v>
          </cell>
          <cell r="O2015">
            <v>171436</v>
          </cell>
          <cell r="P2015">
            <v>6303044</v>
          </cell>
          <cell r="Q2015">
            <v>6474480</v>
          </cell>
          <cell r="R2015">
            <v>77506</v>
          </cell>
          <cell r="S2015">
            <v>6551986</v>
          </cell>
          <cell r="T2015">
            <v>2708</v>
          </cell>
          <cell r="U2015">
            <v>14207</v>
          </cell>
          <cell r="V2015">
            <v>16914</v>
          </cell>
          <cell r="W2015">
            <v>8297</v>
          </cell>
          <cell r="X2015">
            <v>25211</v>
          </cell>
          <cell r="Y2015">
            <v>43113</v>
          </cell>
          <cell r="Z2015">
            <v>2215</v>
          </cell>
          <cell r="AA2015">
            <v>45328</v>
          </cell>
          <cell r="AB2015">
            <v>22334</v>
          </cell>
          <cell r="AC2015">
            <v>67662</v>
          </cell>
          <cell r="AD2015">
            <v>43482</v>
          </cell>
          <cell r="AE2015">
            <v>5273934</v>
          </cell>
          <cell r="AF2015">
            <v>5317416</v>
          </cell>
          <cell r="AG2015">
            <v>49214</v>
          </cell>
          <cell r="AH2015">
            <v>5366630</v>
          </cell>
          <cell r="AI2015">
            <v>3151</v>
          </cell>
          <cell r="AJ2015">
            <v>17019</v>
          </cell>
          <cell r="AK2015">
            <v>20171</v>
          </cell>
          <cell r="AL2015">
            <v>10371</v>
          </cell>
          <cell r="AM2015">
            <v>30541</v>
          </cell>
        </row>
        <row r="2016">
          <cell r="I2016" t="str">
            <v>CSU</v>
          </cell>
          <cell r="J2016"/>
          <cell r="K2016"/>
          <cell r="L2016">
            <v>216</v>
          </cell>
          <cell r="M2016"/>
          <cell r="N2016">
            <v>216</v>
          </cell>
          <cell r="O2016"/>
          <cell r="P2016">
            <v>395</v>
          </cell>
          <cell r="Q2016">
            <v>395</v>
          </cell>
          <cell r="R2016"/>
          <cell r="S2016">
            <v>395</v>
          </cell>
          <cell r="T2016"/>
          <cell r="U2016">
            <v>5</v>
          </cell>
          <cell r="V2016">
            <v>5</v>
          </cell>
          <cell r="W2016"/>
          <cell r="X2016">
            <v>5</v>
          </cell>
          <cell r="Y2016"/>
          <cell r="Z2016"/>
          <cell r="AA2016">
            <v>87</v>
          </cell>
          <cell r="AB2016"/>
          <cell r="AC2016">
            <v>87</v>
          </cell>
          <cell r="AD2016"/>
          <cell r="AE2016">
            <v>414</v>
          </cell>
          <cell r="AF2016">
            <v>414</v>
          </cell>
          <cell r="AG2016"/>
          <cell r="AH2016">
            <v>414</v>
          </cell>
          <cell r="AI2016"/>
          <cell r="AJ2016">
            <v>4</v>
          </cell>
          <cell r="AK2016">
            <v>4</v>
          </cell>
          <cell r="AL2016"/>
          <cell r="AM2016">
            <v>4</v>
          </cell>
        </row>
        <row r="2017">
          <cell r="I2017" t="str">
            <v>RIA</v>
          </cell>
          <cell r="J2017"/>
          <cell r="K2017"/>
          <cell r="L2017">
            <v>654</v>
          </cell>
          <cell r="M2017"/>
          <cell r="N2017">
            <v>654</v>
          </cell>
          <cell r="O2017">
            <v>0</v>
          </cell>
          <cell r="P2017">
            <v>31900</v>
          </cell>
          <cell r="Q2017">
            <v>31900</v>
          </cell>
          <cell r="R2017"/>
          <cell r="S2017">
            <v>31900</v>
          </cell>
          <cell r="T2017"/>
          <cell r="U2017">
            <v>55</v>
          </cell>
          <cell r="V2017">
            <v>55</v>
          </cell>
          <cell r="W2017"/>
          <cell r="X2017">
            <v>55</v>
          </cell>
          <cell r="Y2017"/>
          <cell r="Z2017"/>
          <cell r="AA2017">
            <v>552</v>
          </cell>
          <cell r="AB2017"/>
          <cell r="AC2017">
            <v>552</v>
          </cell>
          <cell r="AD2017">
            <v>0</v>
          </cell>
          <cell r="AE2017">
            <v>26194</v>
          </cell>
          <cell r="AF2017">
            <v>26194</v>
          </cell>
          <cell r="AG2017"/>
          <cell r="AH2017">
            <v>26194</v>
          </cell>
          <cell r="AI2017"/>
          <cell r="AJ2017">
            <v>39</v>
          </cell>
          <cell r="AK2017">
            <v>39</v>
          </cell>
          <cell r="AL2017"/>
          <cell r="AM2017">
            <v>39</v>
          </cell>
        </row>
        <row r="2018">
          <cell r="I2018" t="str">
            <v>SRA</v>
          </cell>
          <cell r="J2018"/>
          <cell r="K2018"/>
          <cell r="L2018">
            <v>198</v>
          </cell>
          <cell r="M2018"/>
          <cell r="N2018">
            <v>198</v>
          </cell>
          <cell r="O2018"/>
          <cell r="P2018">
            <v>827</v>
          </cell>
          <cell r="Q2018">
            <v>827</v>
          </cell>
          <cell r="R2018"/>
          <cell r="S2018">
            <v>827</v>
          </cell>
          <cell r="T2018"/>
          <cell r="U2018">
            <v>12</v>
          </cell>
          <cell r="V2018">
            <v>12</v>
          </cell>
          <cell r="W2018"/>
          <cell r="X2018">
            <v>12</v>
          </cell>
          <cell r="Y2018"/>
          <cell r="Z2018"/>
          <cell r="AA2018">
            <v>76</v>
          </cell>
          <cell r="AB2018"/>
          <cell r="AC2018">
            <v>76</v>
          </cell>
          <cell r="AD2018"/>
          <cell r="AE2018">
            <v>479</v>
          </cell>
          <cell r="AF2018">
            <v>479</v>
          </cell>
          <cell r="AG2018"/>
          <cell r="AH2018">
            <v>479</v>
          </cell>
          <cell r="AI2018"/>
          <cell r="AJ2018">
            <v>5</v>
          </cell>
          <cell r="AK2018">
            <v>5</v>
          </cell>
          <cell r="AL2018"/>
          <cell r="AM2018">
            <v>5</v>
          </cell>
        </row>
        <row r="2019">
          <cell r="I2019" t="str">
            <v>STM</v>
          </cell>
          <cell r="J2019">
            <v>4384</v>
          </cell>
          <cell r="K2019">
            <v>59</v>
          </cell>
          <cell r="L2019">
            <v>4443</v>
          </cell>
          <cell r="M2019">
            <v>8805</v>
          </cell>
          <cell r="N2019">
            <v>13248</v>
          </cell>
          <cell r="O2019">
            <v>0</v>
          </cell>
          <cell r="P2019">
            <v>437220</v>
          </cell>
          <cell r="Q2019">
            <v>437220</v>
          </cell>
          <cell r="R2019">
            <v>11212</v>
          </cell>
          <cell r="S2019">
            <v>448432</v>
          </cell>
          <cell r="T2019">
            <v>0</v>
          </cell>
          <cell r="U2019">
            <v>2525</v>
          </cell>
          <cell r="V2019">
            <v>2525</v>
          </cell>
          <cell r="W2019">
            <v>0</v>
          </cell>
          <cell r="X2019">
            <v>2525</v>
          </cell>
          <cell r="Y2019">
            <v>4002</v>
          </cell>
          <cell r="Z2019">
            <v>192</v>
          </cell>
          <cell r="AA2019">
            <v>4194</v>
          </cell>
          <cell r="AB2019">
            <v>8016</v>
          </cell>
          <cell r="AC2019">
            <v>12210</v>
          </cell>
          <cell r="AD2019">
            <v>3</v>
          </cell>
          <cell r="AE2019">
            <v>425373</v>
          </cell>
          <cell r="AF2019">
            <v>425376</v>
          </cell>
          <cell r="AG2019">
            <v>16113</v>
          </cell>
          <cell r="AH2019">
            <v>441489</v>
          </cell>
          <cell r="AI2019">
            <v>0</v>
          </cell>
          <cell r="AJ2019">
            <v>2321</v>
          </cell>
          <cell r="AK2019">
            <v>2321</v>
          </cell>
          <cell r="AL2019">
            <v>0</v>
          </cell>
          <cell r="AM2019">
            <v>2321</v>
          </cell>
        </row>
        <row r="2020">
          <cell r="I2020" t="str">
            <v>GEL</v>
          </cell>
          <cell r="J2020"/>
          <cell r="K2020"/>
          <cell r="L2020">
            <v>602</v>
          </cell>
          <cell r="M2020"/>
          <cell r="N2020">
            <v>602</v>
          </cell>
          <cell r="O2020">
            <v>0</v>
          </cell>
          <cell r="P2020">
            <v>34867</v>
          </cell>
          <cell r="Q2020">
            <v>34867</v>
          </cell>
          <cell r="R2020"/>
          <cell r="S2020">
            <v>34867</v>
          </cell>
          <cell r="T2020"/>
          <cell r="U2020">
            <v>35</v>
          </cell>
          <cell r="V2020">
            <v>35</v>
          </cell>
          <cell r="W2020"/>
          <cell r="X2020">
            <v>35</v>
          </cell>
          <cell r="Y2020"/>
          <cell r="Z2020"/>
          <cell r="AA2020">
            <v>361</v>
          </cell>
          <cell r="AB2020"/>
          <cell r="AC2020">
            <v>361</v>
          </cell>
          <cell r="AD2020">
            <v>0</v>
          </cell>
          <cell r="AE2020">
            <v>17294</v>
          </cell>
          <cell r="AF2020">
            <v>17294</v>
          </cell>
          <cell r="AG2020"/>
          <cell r="AH2020">
            <v>17294</v>
          </cell>
          <cell r="AI2020"/>
          <cell r="AJ2020">
            <v>26</v>
          </cell>
          <cell r="AK2020">
            <v>26</v>
          </cell>
          <cell r="AL2020"/>
          <cell r="AM2020">
            <v>26</v>
          </cell>
        </row>
        <row r="2021">
          <cell r="I2021" t="str">
            <v>QSC</v>
          </cell>
          <cell r="J2021"/>
          <cell r="K2021"/>
          <cell r="L2021"/>
          <cell r="M2021"/>
          <cell r="N2021">
            <v>95</v>
          </cell>
          <cell r="O2021"/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/>
          <cell r="U2021">
            <v>0</v>
          </cell>
          <cell r="V2021">
            <v>0</v>
          </cell>
          <cell r="W2021"/>
          <cell r="X2021">
            <v>0</v>
          </cell>
          <cell r="Y2021"/>
          <cell r="Z2021"/>
          <cell r="AA2021"/>
          <cell r="AB2021"/>
          <cell r="AC2021">
            <v>242</v>
          </cell>
          <cell r="AD2021"/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/>
          <cell r="AJ2021">
            <v>0</v>
          </cell>
          <cell r="AK2021">
            <v>0</v>
          </cell>
          <cell r="AL2021"/>
          <cell r="AM2021">
            <v>0</v>
          </cell>
        </row>
        <row r="2022">
          <cell r="I2022" t="str">
            <v>SJL</v>
          </cell>
          <cell r="J2022"/>
          <cell r="K2022"/>
          <cell r="L2022">
            <v>250</v>
          </cell>
          <cell r="M2022"/>
          <cell r="N2022">
            <v>250</v>
          </cell>
          <cell r="O2022">
            <v>0</v>
          </cell>
          <cell r="P2022">
            <v>20000</v>
          </cell>
          <cell r="Q2022">
            <v>20000</v>
          </cell>
          <cell r="R2022"/>
          <cell r="S2022">
            <v>20000</v>
          </cell>
          <cell r="T2022"/>
          <cell r="U2022">
            <v>63</v>
          </cell>
          <cell r="V2022">
            <v>63</v>
          </cell>
          <cell r="W2022"/>
          <cell r="X2022">
            <v>63</v>
          </cell>
          <cell r="Y2022"/>
          <cell r="Z2022"/>
          <cell r="AA2022">
            <v>402</v>
          </cell>
          <cell r="AB2022"/>
          <cell r="AC2022">
            <v>402</v>
          </cell>
          <cell r="AD2022">
            <v>0</v>
          </cell>
          <cell r="AE2022">
            <v>20922</v>
          </cell>
          <cell r="AF2022">
            <v>20922</v>
          </cell>
          <cell r="AG2022"/>
          <cell r="AH2022">
            <v>20922</v>
          </cell>
          <cell r="AI2022"/>
          <cell r="AJ2022">
            <v>42</v>
          </cell>
          <cell r="AK2022">
            <v>42</v>
          </cell>
          <cell r="AL2022"/>
          <cell r="AM2022">
            <v>42</v>
          </cell>
        </row>
        <row r="2023">
          <cell r="I2023" t="str">
            <v>SJP</v>
          </cell>
          <cell r="J2023"/>
          <cell r="K2023"/>
          <cell r="L2023">
            <v>8182</v>
          </cell>
          <cell r="M2023"/>
          <cell r="N2023">
            <v>8182</v>
          </cell>
          <cell r="O2023"/>
          <cell r="P2023">
            <v>641397</v>
          </cell>
          <cell r="Q2023">
            <v>641397</v>
          </cell>
          <cell r="R2023"/>
          <cell r="S2023">
            <v>641397</v>
          </cell>
          <cell r="T2023"/>
          <cell r="U2023">
            <v>494</v>
          </cell>
          <cell r="V2023">
            <v>494</v>
          </cell>
          <cell r="W2023"/>
          <cell r="X2023">
            <v>494</v>
          </cell>
          <cell r="Y2023"/>
          <cell r="Z2023"/>
          <cell r="AA2023"/>
          <cell r="AB2023"/>
          <cell r="AC2023">
            <v>5177</v>
          </cell>
          <cell r="AD2023"/>
          <cell r="AE2023">
            <v>407137</v>
          </cell>
          <cell r="AF2023">
            <v>407137</v>
          </cell>
          <cell r="AG2023">
            <v>0</v>
          </cell>
          <cell r="AH2023">
            <v>407137</v>
          </cell>
          <cell r="AI2023"/>
          <cell r="AJ2023">
            <v>353</v>
          </cell>
          <cell r="AK2023">
            <v>353</v>
          </cell>
          <cell r="AL2023"/>
          <cell r="AM2023">
            <v>353</v>
          </cell>
        </row>
        <row r="2024">
          <cell r="I2024" t="str">
            <v>SJK</v>
          </cell>
          <cell r="J2024"/>
          <cell r="K2024"/>
          <cell r="L2024">
            <v>12</v>
          </cell>
          <cell r="M2024"/>
          <cell r="N2024">
            <v>12</v>
          </cell>
          <cell r="O2024">
            <v>8</v>
          </cell>
          <cell r="P2024">
            <v>56</v>
          </cell>
          <cell r="Q2024">
            <v>64</v>
          </cell>
          <cell r="R2024"/>
          <cell r="S2024">
            <v>64</v>
          </cell>
          <cell r="T2024">
            <v>5</v>
          </cell>
          <cell r="U2024">
            <v>1</v>
          </cell>
          <cell r="V2024">
            <v>6</v>
          </cell>
          <cell r="W2024">
            <v>0</v>
          </cell>
          <cell r="X2024">
            <v>6</v>
          </cell>
          <cell r="Y2024">
            <v>25</v>
          </cell>
          <cell r="Z2024">
            <v>35</v>
          </cell>
          <cell r="AA2024">
            <v>60</v>
          </cell>
          <cell r="AB2024">
            <v>10697</v>
          </cell>
          <cell r="AC2024">
            <v>10757</v>
          </cell>
          <cell r="AD2024">
            <v>8</v>
          </cell>
          <cell r="AE2024">
            <v>757</v>
          </cell>
          <cell r="AF2024">
            <v>765</v>
          </cell>
          <cell r="AG2024">
            <v>0</v>
          </cell>
          <cell r="AH2024">
            <v>765</v>
          </cell>
          <cell r="AI2024">
            <v>0</v>
          </cell>
          <cell r="AJ2024">
            <v>0</v>
          </cell>
          <cell r="AK2024">
            <v>0</v>
          </cell>
          <cell r="AL2024">
            <v>0</v>
          </cell>
          <cell r="AM2024">
            <v>0</v>
          </cell>
        </row>
        <row r="2025">
          <cell r="I2025" t="str">
            <v>SLZ</v>
          </cell>
          <cell r="J2025"/>
          <cell r="K2025"/>
          <cell r="L2025">
            <v>11257</v>
          </cell>
          <cell r="M2025"/>
          <cell r="N2025">
            <v>11257</v>
          </cell>
          <cell r="O2025">
            <v>86</v>
          </cell>
          <cell r="P2025">
            <v>1387741</v>
          </cell>
          <cell r="Q2025">
            <v>1387827</v>
          </cell>
          <cell r="R2025"/>
          <cell r="S2025">
            <v>1387827</v>
          </cell>
          <cell r="T2025">
            <v>27</v>
          </cell>
          <cell r="U2025">
            <v>6621</v>
          </cell>
          <cell r="V2025">
            <v>6648</v>
          </cell>
          <cell r="W2025">
            <v>6</v>
          </cell>
          <cell r="X2025">
            <v>6654</v>
          </cell>
          <cell r="Y2025">
            <v>8292</v>
          </cell>
          <cell r="Z2025">
            <v>85</v>
          </cell>
          <cell r="AA2025">
            <v>8377</v>
          </cell>
          <cell r="AB2025">
            <v>7332</v>
          </cell>
          <cell r="AC2025">
            <v>15709</v>
          </cell>
          <cell r="AD2025">
            <v>0</v>
          </cell>
          <cell r="AE2025">
            <v>1098668</v>
          </cell>
          <cell r="AF2025">
            <v>1098668</v>
          </cell>
          <cell r="AG2025">
            <v>17865</v>
          </cell>
          <cell r="AH2025">
            <v>1116533</v>
          </cell>
          <cell r="AI2025">
            <v>0</v>
          </cell>
          <cell r="AJ2025">
            <v>3685</v>
          </cell>
          <cell r="AK2025">
            <v>3685</v>
          </cell>
          <cell r="AL2025">
            <v>0</v>
          </cell>
          <cell r="AM2025">
            <v>3685</v>
          </cell>
        </row>
        <row r="2026">
          <cell r="I2026" t="str">
            <v>CGH</v>
          </cell>
          <cell r="J2026">
            <v>144862</v>
          </cell>
          <cell r="K2026">
            <v>1</v>
          </cell>
          <cell r="L2026">
            <v>144863</v>
          </cell>
          <cell r="M2026">
            <v>51274</v>
          </cell>
          <cell r="N2026">
            <v>196137</v>
          </cell>
          <cell r="O2026">
            <v>0</v>
          </cell>
          <cell r="P2026">
            <v>17990920</v>
          </cell>
          <cell r="Q2026">
            <v>17990920</v>
          </cell>
          <cell r="R2026">
            <v>9572</v>
          </cell>
          <cell r="S2026">
            <v>18000492</v>
          </cell>
          <cell r="T2026">
            <v>0</v>
          </cell>
          <cell r="U2026">
            <v>31754</v>
          </cell>
          <cell r="V2026">
            <v>31754</v>
          </cell>
          <cell r="W2026">
            <v>0</v>
          </cell>
          <cell r="X2026">
            <v>31754</v>
          </cell>
          <cell r="Y2026">
            <v>75231</v>
          </cell>
          <cell r="Z2026">
            <v>0</v>
          </cell>
          <cell r="AA2026">
            <v>75231</v>
          </cell>
          <cell r="AB2026">
            <v>50990</v>
          </cell>
          <cell r="AC2026">
            <v>126221</v>
          </cell>
          <cell r="AD2026">
            <v>0</v>
          </cell>
          <cell r="AE2026">
            <v>9602085</v>
          </cell>
          <cell r="AF2026">
            <v>9602085</v>
          </cell>
          <cell r="AG2026">
            <v>6781</v>
          </cell>
          <cell r="AH2026">
            <v>9608866</v>
          </cell>
          <cell r="AI2026">
            <v>0</v>
          </cell>
          <cell r="AJ2026">
            <v>16990</v>
          </cell>
          <cell r="AK2026">
            <v>16990</v>
          </cell>
          <cell r="AL2026">
            <v>0</v>
          </cell>
          <cell r="AM2026">
            <v>16990</v>
          </cell>
        </row>
        <row r="2027">
          <cell r="I2027" t="str">
            <v>GRU</v>
          </cell>
          <cell r="J2027">
            <v>217574</v>
          </cell>
          <cell r="K2027">
            <v>12278</v>
          </cell>
          <cell r="L2027">
            <v>229852</v>
          </cell>
          <cell r="M2027">
            <v>13036</v>
          </cell>
          <cell r="N2027">
            <v>242888</v>
          </cell>
          <cell r="O2027">
            <v>10834040</v>
          </cell>
          <cell r="P2027">
            <v>23647278</v>
          </cell>
          <cell r="Q2027">
            <v>34481318</v>
          </cell>
          <cell r="R2027">
            <v>0</v>
          </cell>
          <cell r="S2027">
            <v>34481318</v>
          </cell>
          <cell r="T2027">
            <v>293021</v>
          </cell>
          <cell r="U2027">
            <v>73231</v>
          </cell>
          <cell r="V2027">
            <v>366253</v>
          </cell>
          <cell r="W2027">
            <v>66438</v>
          </cell>
          <cell r="X2027">
            <v>432691</v>
          </cell>
          <cell r="Y2027">
            <v>165787</v>
          </cell>
          <cell r="Z2027">
            <v>14794</v>
          </cell>
          <cell r="AA2027">
            <v>180581</v>
          </cell>
          <cell r="AB2027">
            <v>8042</v>
          </cell>
          <cell r="AC2027">
            <v>188623</v>
          </cell>
          <cell r="AD2027">
            <v>3705307</v>
          </cell>
          <cell r="AE2027">
            <v>20458338</v>
          </cell>
          <cell r="AF2027">
            <v>24163645</v>
          </cell>
          <cell r="AG2027">
            <v>685</v>
          </cell>
          <cell r="AH2027">
            <v>24164330</v>
          </cell>
          <cell r="AI2027">
            <v>231760</v>
          </cell>
          <cell r="AJ2027">
            <v>79265</v>
          </cell>
          <cell r="AK2027">
            <v>311025</v>
          </cell>
          <cell r="AL2027">
            <v>63372</v>
          </cell>
          <cell r="AM2027">
            <v>374397</v>
          </cell>
        </row>
        <row r="2028">
          <cell r="I2028" t="str">
            <v>MAE</v>
          </cell>
          <cell r="J2028">
            <v>0</v>
          </cell>
          <cell r="K2028">
            <v>1</v>
          </cell>
          <cell r="L2028">
            <v>1</v>
          </cell>
          <cell r="M2028">
            <v>57193</v>
          </cell>
          <cell r="N2028">
            <v>57194</v>
          </cell>
          <cell r="O2028"/>
          <cell r="P2028">
            <v>15468</v>
          </cell>
          <cell r="Q2028">
            <v>15468</v>
          </cell>
          <cell r="R2028">
            <v>0</v>
          </cell>
          <cell r="S2028">
            <v>15468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1</v>
          </cell>
          <cell r="Z2028">
            <v>1</v>
          </cell>
          <cell r="AA2028">
            <v>2</v>
          </cell>
          <cell r="AB2028">
            <v>55684</v>
          </cell>
          <cell r="AC2028">
            <v>55686</v>
          </cell>
          <cell r="AD2028">
            <v>0</v>
          </cell>
          <cell r="AE2028">
            <v>21257</v>
          </cell>
          <cell r="AF2028">
            <v>21257</v>
          </cell>
          <cell r="AG2028">
            <v>0</v>
          </cell>
          <cell r="AH2028">
            <v>21257</v>
          </cell>
          <cell r="AI2028">
            <v>0</v>
          </cell>
          <cell r="AJ2028">
            <v>0</v>
          </cell>
          <cell r="AK2028">
            <v>0</v>
          </cell>
          <cell r="AL2028">
            <v>0</v>
          </cell>
          <cell r="AM2028">
            <v>0</v>
          </cell>
        </row>
        <row r="2029">
          <cell r="I2029" t="str">
            <v>SET</v>
          </cell>
          <cell r="J2029"/>
          <cell r="K2029"/>
          <cell r="L2029">
            <v>578</v>
          </cell>
          <cell r="M2029"/>
          <cell r="N2029">
            <v>578</v>
          </cell>
          <cell r="O2029">
            <v>0</v>
          </cell>
          <cell r="P2029">
            <v>2733</v>
          </cell>
          <cell r="Q2029">
            <v>2733</v>
          </cell>
          <cell r="R2029"/>
          <cell r="S2029">
            <v>2733</v>
          </cell>
          <cell r="T2029"/>
          <cell r="U2029">
            <v>31</v>
          </cell>
          <cell r="V2029">
            <v>31</v>
          </cell>
          <cell r="W2029"/>
          <cell r="X2029">
            <v>31</v>
          </cell>
          <cell r="Y2029"/>
          <cell r="Z2029"/>
          <cell r="AA2029">
            <v>874</v>
          </cell>
          <cell r="AB2029"/>
          <cell r="AC2029">
            <v>874</v>
          </cell>
          <cell r="AD2029">
            <v>0</v>
          </cell>
          <cell r="AE2029">
            <v>5578</v>
          </cell>
          <cell r="AF2029">
            <v>5578</v>
          </cell>
          <cell r="AG2029"/>
          <cell r="AH2029">
            <v>5578</v>
          </cell>
          <cell r="AI2029"/>
          <cell r="AJ2029">
            <v>56</v>
          </cell>
          <cell r="AK2029">
            <v>56</v>
          </cell>
          <cell r="AL2029"/>
          <cell r="AM2029">
            <v>56</v>
          </cell>
        </row>
        <row r="2030">
          <cell r="I2030" t="str">
            <v>OPS</v>
          </cell>
          <cell r="J2030"/>
          <cell r="K2030"/>
          <cell r="L2030">
            <v>2634</v>
          </cell>
          <cell r="M2030"/>
          <cell r="N2030">
            <v>2634</v>
          </cell>
          <cell r="O2030">
            <v>0</v>
          </cell>
          <cell r="P2030">
            <v>305070</v>
          </cell>
          <cell r="Q2030">
            <v>305070</v>
          </cell>
          <cell r="R2030"/>
          <cell r="S2030">
            <v>305070</v>
          </cell>
          <cell r="T2030"/>
          <cell r="U2030">
            <v>384</v>
          </cell>
          <cell r="V2030">
            <v>384</v>
          </cell>
          <cell r="W2030"/>
          <cell r="X2030">
            <v>384</v>
          </cell>
          <cell r="Y2030"/>
          <cell r="Z2030"/>
          <cell r="AA2030">
            <v>1548</v>
          </cell>
          <cell r="AB2030"/>
          <cell r="AC2030">
            <v>1548</v>
          </cell>
          <cell r="AD2030">
            <v>0</v>
          </cell>
          <cell r="AE2030">
            <v>173597</v>
          </cell>
          <cell r="AF2030">
            <v>173597</v>
          </cell>
          <cell r="AG2030"/>
          <cell r="AH2030">
            <v>173597</v>
          </cell>
          <cell r="AI2030"/>
          <cell r="AJ2030">
            <v>440</v>
          </cell>
          <cell r="AK2030">
            <v>440</v>
          </cell>
          <cell r="AL2030"/>
          <cell r="AM2030">
            <v>440</v>
          </cell>
        </row>
        <row r="2031">
          <cell r="I2031" t="str">
            <v>SOD</v>
          </cell>
          <cell r="J2031"/>
          <cell r="K2031"/>
          <cell r="L2031"/>
          <cell r="M2031"/>
          <cell r="N2031">
            <v>3</v>
          </cell>
          <cell r="O2031"/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/>
          <cell r="U2031">
            <v>2</v>
          </cell>
          <cell r="V2031">
            <v>2</v>
          </cell>
          <cell r="W2031"/>
          <cell r="X2031">
            <v>2</v>
          </cell>
          <cell r="Y2031"/>
          <cell r="Z2031"/>
          <cell r="AA2031"/>
          <cell r="AB2031"/>
          <cell r="AC2031">
            <v>7</v>
          </cell>
          <cell r="AD2031"/>
          <cell r="AE2031">
            <v>4</v>
          </cell>
          <cell r="AF2031">
            <v>4</v>
          </cell>
          <cell r="AG2031">
            <v>0</v>
          </cell>
          <cell r="AH2031">
            <v>4</v>
          </cell>
          <cell r="AI2031"/>
          <cell r="AJ2031">
            <v>0</v>
          </cell>
          <cell r="AK2031">
            <v>0</v>
          </cell>
          <cell r="AL2031"/>
          <cell r="AM2031">
            <v>0</v>
          </cell>
        </row>
        <row r="2032">
          <cell r="I2032" t="str">
            <v>SMT</v>
          </cell>
          <cell r="J2032"/>
          <cell r="K2032"/>
          <cell r="L2032">
            <v>525</v>
          </cell>
          <cell r="M2032"/>
          <cell r="N2032">
            <v>525</v>
          </cell>
          <cell r="O2032">
            <v>0</v>
          </cell>
          <cell r="P2032">
            <v>48726</v>
          </cell>
          <cell r="Q2032">
            <v>48726</v>
          </cell>
          <cell r="R2032"/>
          <cell r="S2032">
            <v>48726</v>
          </cell>
          <cell r="T2032"/>
          <cell r="U2032">
            <v>137</v>
          </cell>
          <cell r="V2032">
            <v>137</v>
          </cell>
          <cell r="W2032"/>
          <cell r="X2032">
            <v>137</v>
          </cell>
          <cell r="Y2032"/>
          <cell r="Z2032"/>
          <cell r="AA2032">
            <v>227</v>
          </cell>
          <cell r="AB2032"/>
          <cell r="AC2032">
            <v>227</v>
          </cell>
          <cell r="AD2032">
            <v>0</v>
          </cell>
          <cell r="AE2032">
            <v>16488</v>
          </cell>
          <cell r="AF2032">
            <v>16488</v>
          </cell>
          <cell r="AG2032"/>
          <cell r="AH2032">
            <v>16488</v>
          </cell>
          <cell r="AI2032"/>
          <cell r="AJ2032">
            <v>6</v>
          </cell>
          <cell r="AK2032">
            <v>6</v>
          </cell>
          <cell r="AL2032"/>
          <cell r="AM2032">
            <v>6</v>
          </cell>
        </row>
        <row r="2033">
          <cell r="I2033" t="str">
            <v>TBT</v>
          </cell>
          <cell r="J2033">
            <v>600</v>
          </cell>
          <cell r="K2033">
            <v>0</v>
          </cell>
          <cell r="L2033">
            <v>600</v>
          </cell>
          <cell r="M2033">
            <v>2507</v>
          </cell>
          <cell r="N2033">
            <v>3107</v>
          </cell>
          <cell r="O2033">
            <v>0</v>
          </cell>
          <cell r="P2033">
            <v>51367</v>
          </cell>
          <cell r="Q2033">
            <v>51367</v>
          </cell>
          <cell r="R2033">
            <v>9565</v>
          </cell>
          <cell r="S2033">
            <v>60932</v>
          </cell>
          <cell r="T2033">
            <v>0</v>
          </cell>
          <cell r="U2033">
            <v>176</v>
          </cell>
          <cell r="V2033">
            <v>176</v>
          </cell>
          <cell r="W2033">
            <v>0</v>
          </cell>
          <cell r="X2033">
            <v>176</v>
          </cell>
          <cell r="Y2033">
            <v>640</v>
          </cell>
          <cell r="Z2033">
            <v>0</v>
          </cell>
          <cell r="AA2033">
            <v>640</v>
          </cell>
          <cell r="AB2033">
            <v>2132</v>
          </cell>
          <cell r="AC2033">
            <v>2772</v>
          </cell>
          <cell r="AD2033">
            <v>0</v>
          </cell>
          <cell r="AE2033">
            <v>63186</v>
          </cell>
          <cell r="AF2033">
            <v>63186</v>
          </cell>
          <cell r="AG2033">
            <v>994</v>
          </cell>
          <cell r="AH2033">
            <v>64180</v>
          </cell>
          <cell r="AI2033">
            <v>0</v>
          </cell>
          <cell r="AJ2033">
            <v>130</v>
          </cell>
          <cell r="AK2033">
            <v>130</v>
          </cell>
          <cell r="AL2033">
            <v>0</v>
          </cell>
          <cell r="AM2033">
            <v>130</v>
          </cell>
        </row>
        <row r="2034">
          <cell r="I2034" t="str">
            <v>TFF</v>
          </cell>
          <cell r="J2034">
            <v>2748</v>
          </cell>
          <cell r="K2034">
            <v>0</v>
          </cell>
          <cell r="L2034">
            <v>2748</v>
          </cell>
          <cell r="M2034">
            <v>3224</v>
          </cell>
          <cell r="N2034">
            <v>5972</v>
          </cell>
          <cell r="O2034">
            <v>0</v>
          </cell>
          <cell r="P2034">
            <v>43574</v>
          </cell>
          <cell r="Q2034">
            <v>43574</v>
          </cell>
          <cell r="R2034">
            <v>5290</v>
          </cell>
          <cell r="S2034">
            <v>48864</v>
          </cell>
          <cell r="T2034">
            <v>0</v>
          </cell>
          <cell r="U2034">
            <v>160</v>
          </cell>
          <cell r="V2034">
            <v>160</v>
          </cell>
          <cell r="W2034">
            <v>0</v>
          </cell>
          <cell r="X2034">
            <v>160</v>
          </cell>
          <cell r="Y2034">
            <v>817</v>
          </cell>
          <cell r="Z2034">
            <v>123</v>
          </cell>
          <cell r="AA2034">
            <v>940</v>
          </cell>
          <cell r="AB2034">
            <v>2806</v>
          </cell>
          <cell r="AC2034">
            <v>3746</v>
          </cell>
          <cell r="AD2034">
            <v>0</v>
          </cell>
          <cell r="AE2034">
            <v>38631</v>
          </cell>
          <cell r="AF2034">
            <v>38631</v>
          </cell>
          <cell r="AG2034">
            <v>11252</v>
          </cell>
          <cell r="AH2034">
            <v>49883</v>
          </cell>
          <cell r="AI2034">
            <v>0</v>
          </cell>
          <cell r="AJ2034">
            <v>99</v>
          </cell>
          <cell r="AK2034">
            <v>99</v>
          </cell>
          <cell r="AL2034">
            <v>0</v>
          </cell>
          <cell r="AM2034">
            <v>99</v>
          </cell>
        </row>
        <row r="2035">
          <cell r="I2035" t="str">
            <v>TEC</v>
          </cell>
          <cell r="J2035"/>
          <cell r="K2035"/>
          <cell r="L2035">
            <v>193</v>
          </cell>
          <cell r="M2035"/>
          <cell r="N2035">
            <v>193</v>
          </cell>
          <cell r="O2035"/>
          <cell r="P2035">
            <v>570</v>
          </cell>
          <cell r="Q2035">
            <v>570</v>
          </cell>
          <cell r="R2035"/>
          <cell r="S2035">
            <v>570</v>
          </cell>
          <cell r="T2035"/>
          <cell r="U2035">
            <v>6</v>
          </cell>
          <cell r="V2035">
            <v>6</v>
          </cell>
          <cell r="W2035"/>
          <cell r="X2035">
            <v>6</v>
          </cell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</row>
        <row r="2036">
          <cell r="I2036" t="str">
            <v>THE</v>
          </cell>
          <cell r="J2036"/>
          <cell r="K2036"/>
          <cell r="L2036">
            <v>8160</v>
          </cell>
          <cell r="M2036"/>
          <cell r="N2036">
            <v>8160</v>
          </cell>
          <cell r="O2036">
            <v>0</v>
          </cell>
          <cell r="P2036">
            <v>919218</v>
          </cell>
          <cell r="Q2036">
            <v>919218</v>
          </cell>
          <cell r="R2036"/>
          <cell r="S2036">
            <v>919218</v>
          </cell>
          <cell r="T2036">
            <v>0</v>
          </cell>
          <cell r="U2036">
            <v>5424</v>
          </cell>
          <cell r="V2036">
            <v>5424</v>
          </cell>
          <cell r="W2036">
            <v>0</v>
          </cell>
          <cell r="X2036">
            <v>5424</v>
          </cell>
          <cell r="Y2036">
            <v>6132</v>
          </cell>
          <cell r="Z2036">
            <v>27</v>
          </cell>
          <cell r="AA2036">
            <v>6159</v>
          </cell>
          <cell r="AB2036">
            <v>4989</v>
          </cell>
          <cell r="AC2036">
            <v>11148</v>
          </cell>
          <cell r="AD2036">
            <v>1</v>
          </cell>
          <cell r="AE2036">
            <v>815183</v>
          </cell>
          <cell r="AF2036">
            <v>815184</v>
          </cell>
          <cell r="AG2036">
            <v>9172</v>
          </cell>
          <cell r="AH2036">
            <v>824356</v>
          </cell>
          <cell r="AI2036">
            <v>0</v>
          </cell>
          <cell r="AJ2036">
            <v>2323</v>
          </cell>
          <cell r="AK2036">
            <v>2323</v>
          </cell>
          <cell r="AL2036">
            <v>0</v>
          </cell>
          <cell r="AM2036">
            <v>2323</v>
          </cell>
        </row>
        <row r="2037">
          <cell r="I2037" t="str">
            <v>TOW</v>
          </cell>
          <cell r="J2037"/>
          <cell r="K2037"/>
          <cell r="L2037">
            <v>408</v>
          </cell>
          <cell r="M2037"/>
          <cell r="N2037">
            <v>408</v>
          </cell>
          <cell r="O2037">
            <v>0</v>
          </cell>
          <cell r="P2037">
            <v>19375</v>
          </cell>
          <cell r="Q2037">
            <v>19375</v>
          </cell>
          <cell r="R2037"/>
          <cell r="S2037">
            <v>19375</v>
          </cell>
          <cell r="T2037"/>
          <cell r="U2037">
            <v>41</v>
          </cell>
          <cell r="V2037">
            <v>41</v>
          </cell>
          <cell r="W2037"/>
          <cell r="X2037">
            <v>41</v>
          </cell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</row>
        <row r="2038">
          <cell r="I2038" t="str">
            <v>TJL</v>
          </cell>
          <cell r="J2038"/>
          <cell r="K2038"/>
          <cell r="L2038">
            <v>493</v>
          </cell>
          <cell r="M2038"/>
          <cell r="N2038">
            <v>493</v>
          </cell>
          <cell r="O2038">
            <v>0</v>
          </cell>
          <cell r="P2038">
            <v>26829</v>
          </cell>
          <cell r="Q2038">
            <v>26829</v>
          </cell>
          <cell r="R2038"/>
          <cell r="S2038">
            <v>26829</v>
          </cell>
          <cell r="T2038"/>
          <cell r="U2038">
            <v>52</v>
          </cell>
          <cell r="V2038">
            <v>52</v>
          </cell>
          <cell r="W2038"/>
          <cell r="X2038">
            <v>52</v>
          </cell>
          <cell r="Y2038"/>
          <cell r="Z2038"/>
          <cell r="AA2038">
            <v>419</v>
          </cell>
          <cell r="AB2038"/>
          <cell r="AC2038">
            <v>419</v>
          </cell>
          <cell r="AD2038">
            <v>0</v>
          </cell>
          <cell r="AE2038">
            <v>20530</v>
          </cell>
          <cell r="AF2038">
            <v>20530</v>
          </cell>
          <cell r="AG2038"/>
          <cell r="AH2038">
            <v>20530</v>
          </cell>
          <cell r="AI2038"/>
          <cell r="AJ2038">
            <v>47</v>
          </cell>
          <cell r="AK2038">
            <v>47</v>
          </cell>
          <cell r="AL2038"/>
          <cell r="AM2038">
            <v>47</v>
          </cell>
        </row>
        <row r="2039">
          <cell r="I2039" t="str">
            <v>TMT</v>
          </cell>
          <cell r="J2039"/>
          <cell r="K2039"/>
          <cell r="L2039">
            <v>355</v>
          </cell>
          <cell r="M2039"/>
          <cell r="N2039">
            <v>355</v>
          </cell>
          <cell r="O2039">
            <v>0</v>
          </cell>
          <cell r="P2039">
            <v>3005</v>
          </cell>
          <cell r="Q2039">
            <v>3005</v>
          </cell>
          <cell r="R2039"/>
          <cell r="S2039">
            <v>3005</v>
          </cell>
          <cell r="T2039"/>
          <cell r="U2039">
            <v>25</v>
          </cell>
          <cell r="V2039">
            <v>25</v>
          </cell>
          <cell r="W2039"/>
          <cell r="X2039">
            <v>25</v>
          </cell>
          <cell r="Y2039"/>
          <cell r="Z2039"/>
          <cell r="AA2039">
            <v>185</v>
          </cell>
          <cell r="AB2039"/>
          <cell r="AC2039">
            <v>185</v>
          </cell>
          <cell r="AD2039">
            <v>0</v>
          </cell>
          <cell r="AE2039">
            <v>3194</v>
          </cell>
          <cell r="AF2039">
            <v>3194</v>
          </cell>
          <cell r="AG2039"/>
          <cell r="AH2039">
            <v>3194</v>
          </cell>
          <cell r="AI2039"/>
          <cell r="AJ2039">
            <v>14</v>
          </cell>
          <cell r="AK2039">
            <v>14</v>
          </cell>
          <cell r="AL2039"/>
          <cell r="AM2039">
            <v>14</v>
          </cell>
        </row>
        <row r="2040">
          <cell r="I2040" t="str">
            <v>TUR</v>
          </cell>
          <cell r="J2040"/>
          <cell r="K2040"/>
          <cell r="L2040">
            <v>742</v>
          </cell>
          <cell r="M2040"/>
          <cell r="N2040">
            <v>742</v>
          </cell>
          <cell r="O2040">
            <v>0</v>
          </cell>
          <cell r="P2040">
            <v>3833</v>
          </cell>
          <cell r="Q2040">
            <v>3833</v>
          </cell>
          <cell r="R2040"/>
          <cell r="S2040">
            <v>3833</v>
          </cell>
          <cell r="T2040"/>
          <cell r="U2040">
            <v>54</v>
          </cell>
          <cell r="V2040">
            <v>54</v>
          </cell>
          <cell r="W2040"/>
          <cell r="X2040">
            <v>54</v>
          </cell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</row>
        <row r="2041">
          <cell r="I2041" t="str">
            <v>UBA</v>
          </cell>
          <cell r="J2041">
            <v>1857</v>
          </cell>
          <cell r="K2041">
            <v>1</v>
          </cell>
          <cell r="L2041">
            <v>1858</v>
          </cell>
          <cell r="M2041">
            <v>5044</v>
          </cell>
          <cell r="N2041">
            <v>6902</v>
          </cell>
          <cell r="O2041">
            <v>0</v>
          </cell>
          <cell r="P2041">
            <v>89004</v>
          </cell>
          <cell r="Q2041">
            <v>89004</v>
          </cell>
          <cell r="R2041">
            <v>0</v>
          </cell>
          <cell r="S2041">
            <v>89004</v>
          </cell>
          <cell r="T2041">
            <v>0</v>
          </cell>
          <cell r="U2041">
            <v>81</v>
          </cell>
          <cell r="V2041">
            <v>81</v>
          </cell>
          <cell r="W2041">
            <v>0</v>
          </cell>
          <cell r="X2041">
            <v>81</v>
          </cell>
          <cell r="Y2041">
            <v>858</v>
          </cell>
          <cell r="Z2041">
            <v>0</v>
          </cell>
          <cell r="AA2041">
            <v>858</v>
          </cell>
          <cell r="AB2041">
            <v>4435</v>
          </cell>
          <cell r="AC2041">
            <v>5293</v>
          </cell>
          <cell r="AD2041">
            <v>0</v>
          </cell>
          <cell r="AE2041">
            <v>44802</v>
          </cell>
          <cell r="AF2041">
            <v>44802</v>
          </cell>
          <cell r="AG2041">
            <v>0</v>
          </cell>
          <cell r="AH2041">
            <v>44802</v>
          </cell>
          <cell r="AI2041">
            <v>0</v>
          </cell>
          <cell r="AJ2041">
            <v>54</v>
          </cell>
          <cell r="AK2041">
            <v>54</v>
          </cell>
          <cell r="AL2041">
            <v>0</v>
          </cell>
          <cell r="AM2041">
            <v>54</v>
          </cell>
        </row>
        <row r="2042">
          <cell r="I2042" t="str">
            <v>UDI</v>
          </cell>
          <cell r="J2042">
            <v>9698</v>
          </cell>
          <cell r="K2042">
            <v>10</v>
          </cell>
          <cell r="L2042">
            <v>9708</v>
          </cell>
          <cell r="M2042">
            <v>11124</v>
          </cell>
          <cell r="N2042">
            <v>20832</v>
          </cell>
          <cell r="O2042">
            <v>0</v>
          </cell>
          <cell r="P2042">
            <v>800537</v>
          </cell>
          <cell r="Q2042">
            <v>800537</v>
          </cell>
          <cell r="R2042">
            <v>12</v>
          </cell>
          <cell r="S2042">
            <v>800549</v>
          </cell>
          <cell r="T2042">
            <v>0</v>
          </cell>
          <cell r="U2042">
            <v>914</v>
          </cell>
          <cell r="V2042">
            <v>914</v>
          </cell>
          <cell r="W2042">
            <v>0</v>
          </cell>
          <cell r="X2042">
            <v>914</v>
          </cell>
          <cell r="Y2042">
            <v>7671</v>
          </cell>
          <cell r="Z2042">
            <v>5</v>
          </cell>
          <cell r="AA2042">
            <v>7676</v>
          </cell>
          <cell r="AB2042">
            <v>11122</v>
          </cell>
          <cell r="AC2042">
            <v>18798</v>
          </cell>
          <cell r="AD2042">
            <v>4</v>
          </cell>
          <cell r="AE2042">
            <v>583323</v>
          </cell>
          <cell r="AF2042">
            <v>583327</v>
          </cell>
          <cell r="AG2042">
            <v>1137</v>
          </cell>
          <cell r="AH2042">
            <v>584464</v>
          </cell>
          <cell r="AI2042">
            <v>0</v>
          </cell>
          <cell r="AJ2042">
            <v>724</v>
          </cell>
          <cell r="AK2042">
            <v>724</v>
          </cell>
          <cell r="AL2042">
            <v>0</v>
          </cell>
          <cell r="AM2042">
            <v>724</v>
          </cell>
        </row>
        <row r="2043">
          <cell r="I2043" t="str">
            <v>UMU</v>
          </cell>
          <cell r="J2043"/>
          <cell r="K2043"/>
          <cell r="L2043">
            <v>190</v>
          </cell>
          <cell r="M2043"/>
          <cell r="N2043">
            <v>190</v>
          </cell>
          <cell r="O2043"/>
          <cell r="P2043">
            <v>938</v>
          </cell>
          <cell r="Q2043">
            <v>938</v>
          </cell>
          <cell r="R2043"/>
          <cell r="S2043">
            <v>938</v>
          </cell>
          <cell r="T2043"/>
          <cell r="U2043">
            <v>11</v>
          </cell>
          <cell r="V2043">
            <v>11</v>
          </cell>
          <cell r="W2043"/>
          <cell r="X2043">
            <v>11</v>
          </cell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</row>
        <row r="2044">
          <cell r="I2044" t="str">
            <v>UVI</v>
          </cell>
          <cell r="J2044"/>
          <cell r="K2044"/>
          <cell r="L2044">
            <v>162</v>
          </cell>
          <cell r="M2044"/>
          <cell r="N2044">
            <v>162</v>
          </cell>
          <cell r="O2044"/>
          <cell r="P2044">
            <v>548</v>
          </cell>
          <cell r="Q2044">
            <v>548</v>
          </cell>
          <cell r="R2044"/>
          <cell r="S2044">
            <v>548</v>
          </cell>
          <cell r="T2044"/>
          <cell r="U2044">
            <v>6</v>
          </cell>
          <cell r="V2044">
            <v>6</v>
          </cell>
          <cell r="W2044"/>
          <cell r="X2044">
            <v>6</v>
          </cell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</row>
        <row r="2045">
          <cell r="I2045" t="str">
            <v>URG</v>
          </cell>
          <cell r="J2045"/>
          <cell r="K2045"/>
          <cell r="L2045">
            <v>713</v>
          </cell>
          <cell r="M2045"/>
          <cell r="N2045">
            <v>713</v>
          </cell>
          <cell r="O2045">
            <v>0</v>
          </cell>
          <cell r="P2045">
            <v>33051</v>
          </cell>
          <cell r="Q2045">
            <v>33051</v>
          </cell>
          <cell r="R2045"/>
          <cell r="S2045">
            <v>33051</v>
          </cell>
          <cell r="T2045">
            <v>0</v>
          </cell>
          <cell r="U2045">
            <v>45</v>
          </cell>
          <cell r="V2045">
            <v>45</v>
          </cell>
          <cell r="W2045">
            <v>0</v>
          </cell>
          <cell r="X2045">
            <v>45</v>
          </cell>
          <cell r="Y2045">
            <v>362</v>
          </cell>
          <cell r="Z2045">
            <v>0</v>
          </cell>
          <cell r="AA2045">
            <v>362</v>
          </cell>
          <cell r="AB2045">
            <v>254</v>
          </cell>
          <cell r="AC2045">
            <v>616</v>
          </cell>
          <cell r="AD2045">
            <v>0</v>
          </cell>
          <cell r="AE2045">
            <v>17622</v>
          </cell>
          <cell r="AF2045">
            <v>17622</v>
          </cell>
          <cell r="AG2045">
            <v>765</v>
          </cell>
          <cell r="AH2045">
            <v>18387</v>
          </cell>
          <cell r="AI2045">
            <v>0</v>
          </cell>
          <cell r="AJ2045">
            <v>25</v>
          </cell>
          <cell r="AK2045">
            <v>25</v>
          </cell>
          <cell r="AL2045">
            <v>0</v>
          </cell>
          <cell r="AM2045">
            <v>25</v>
          </cell>
        </row>
        <row r="2046">
          <cell r="I2046" t="str">
            <v>VCC</v>
          </cell>
          <cell r="J2046"/>
          <cell r="K2046"/>
          <cell r="L2046">
            <v>204</v>
          </cell>
          <cell r="M2046"/>
          <cell r="N2046">
            <v>204</v>
          </cell>
          <cell r="O2046">
            <v>0</v>
          </cell>
          <cell r="P2046">
            <v>888</v>
          </cell>
          <cell r="Q2046">
            <v>888</v>
          </cell>
          <cell r="R2046"/>
          <cell r="S2046">
            <v>888</v>
          </cell>
          <cell r="T2046"/>
          <cell r="U2046">
            <v>9</v>
          </cell>
          <cell r="V2046">
            <v>9</v>
          </cell>
          <cell r="W2046"/>
          <cell r="X2046">
            <v>9</v>
          </cell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</row>
        <row r="2047">
          <cell r="I2047" t="str">
            <v>BVH</v>
          </cell>
          <cell r="J2047"/>
          <cell r="K2047"/>
          <cell r="L2047">
            <v>800</v>
          </cell>
          <cell r="M2047"/>
          <cell r="N2047">
            <v>800</v>
          </cell>
          <cell r="O2047">
            <v>0</v>
          </cell>
          <cell r="P2047">
            <v>55789</v>
          </cell>
          <cell r="Q2047">
            <v>55789</v>
          </cell>
          <cell r="R2047"/>
          <cell r="S2047">
            <v>55789</v>
          </cell>
          <cell r="T2047"/>
          <cell r="U2047">
            <v>119</v>
          </cell>
          <cell r="V2047">
            <v>119</v>
          </cell>
          <cell r="W2047"/>
          <cell r="X2047">
            <v>119</v>
          </cell>
          <cell r="Y2047"/>
          <cell r="Z2047"/>
          <cell r="AA2047">
            <v>365</v>
          </cell>
          <cell r="AB2047"/>
          <cell r="AC2047">
            <v>365</v>
          </cell>
          <cell r="AD2047">
            <v>0</v>
          </cell>
          <cell r="AE2047">
            <v>36282</v>
          </cell>
          <cell r="AF2047">
            <v>36282</v>
          </cell>
          <cell r="AG2047"/>
          <cell r="AH2047">
            <v>36282</v>
          </cell>
          <cell r="AI2047"/>
          <cell r="AJ2047">
            <v>70</v>
          </cell>
          <cell r="AK2047">
            <v>70</v>
          </cell>
          <cell r="AL2047"/>
          <cell r="AM2047">
            <v>70</v>
          </cell>
        </row>
        <row r="2048">
          <cell r="I2048" t="str">
            <v>VIX</v>
          </cell>
          <cell r="J2048">
            <v>39901</v>
          </cell>
          <cell r="K2048">
            <v>0</v>
          </cell>
          <cell r="L2048">
            <v>39901</v>
          </cell>
          <cell r="M2048">
            <v>0</v>
          </cell>
          <cell r="N2048">
            <v>39901</v>
          </cell>
          <cell r="O2048">
            <v>0</v>
          </cell>
          <cell r="P2048">
            <v>2668534</v>
          </cell>
          <cell r="Q2048">
            <v>2668534</v>
          </cell>
          <cell r="R2048">
            <v>0</v>
          </cell>
          <cell r="S2048">
            <v>2668534</v>
          </cell>
          <cell r="T2048">
            <v>874</v>
          </cell>
          <cell r="U2048">
            <v>18761</v>
          </cell>
          <cell r="V2048">
            <v>19635</v>
          </cell>
          <cell r="W2048">
            <v>0</v>
          </cell>
          <cell r="X2048">
            <v>19635</v>
          </cell>
          <cell r="Y2048">
            <v>32497</v>
          </cell>
          <cell r="Z2048">
            <v>0</v>
          </cell>
          <cell r="AA2048">
            <v>32497</v>
          </cell>
          <cell r="AB2048">
            <v>0</v>
          </cell>
          <cell r="AC2048">
            <v>32497</v>
          </cell>
          <cell r="AD2048">
            <v>3</v>
          </cell>
          <cell r="AE2048">
            <v>2068192</v>
          </cell>
          <cell r="AF2048">
            <v>2068195</v>
          </cell>
          <cell r="AG2048">
            <v>0</v>
          </cell>
          <cell r="AH2048">
            <v>2068195</v>
          </cell>
          <cell r="AI2048">
            <v>861</v>
          </cell>
          <cell r="AJ2048">
            <v>17107</v>
          </cell>
          <cell r="AK2048">
            <v>17967</v>
          </cell>
          <cell r="AL2048">
            <v>0</v>
          </cell>
          <cell r="AM2048">
            <v>17967</v>
          </cell>
        </row>
        <row r="2049">
          <cell r="I2049" t="str">
            <v>VDC</v>
          </cell>
          <cell r="J2049"/>
          <cell r="K2049"/>
          <cell r="L2049">
            <v>3152</v>
          </cell>
          <cell r="M2049"/>
          <cell r="N2049">
            <v>3152</v>
          </cell>
          <cell r="O2049">
            <v>0</v>
          </cell>
          <cell r="P2049">
            <v>326624</v>
          </cell>
          <cell r="Q2049">
            <v>326624</v>
          </cell>
          <cell r="R2049"/>
          <cell r="S2049">
            <v>326624</v>
          </cell>
          <cell r="T2049"/>
          <cell r="U2049">
            <v>324</v>
          </cell>
          <cell r="V2049">
            <v>324</v>
          </cell>
          <cell r="W2049"/>
          <cell r="X2049">
            <v>324</v>
          </cell>
          <cell r="Y2049"/>
          <cell r="Z2049"/>
          <cell r="AA2049">
            <v>3026</v>
          </cell>
          <cell r="AB2049"/>
          <cell r="AC2049">
            <v>3026</v>
          </cell>
          <cell r="AD2049">
            <v>0</v>
          </cell>
          <cell r="AE2049">
            <v>258479</v>
          </cell>
          <cell r="AF2049">
            <v>258479</v>
          </cell>
          <cell r="AG2049"/>
          <cell r="AH2049">
            <v>258479</v>
          </cell>
          <cell r="AI2049"/>
          <cell r="AJ2049">
            <v>245</v>
          </cell>
          <cell r="AK2049">
            <v>245</v>
          </cell>
          <cell r="AL2049"/>
          <cell r="AM2049">
            <v>245</v>
          </cell>
        </row>
        <row r="2050">
          <cell r="I2050" t="str">
            <v>ANF</v>
          </cell>
          <cell r="J2050">
            <v>13115</v>
          </cell>
          <cell r="K2050">
            <v>771</v>
          </cell>
          <cell r="L2050">
            <v>13886</v>
          </cell>
          <cell r="M2050">
            <v>2908</v>
          </cell>
          <cell r="N2050">
            <v>16794</v>
          </cell>
          <cell r="O2050">
            <v>41667</v>
          </cell>
          <cell r="P2050">
            <v>1956993</v>
          </cell>
          <cell r="Q2050">
            <v>1998660</v>
          </cell>
          <cell r="R2050"/>
          <cell r="S2050">
            <v>1998660</v>
          </cell>
          <cell r="T2050">
            <v>2892</v>
          </cell>
          <cell r="U2050">
            <v>2946</v>
          </cell>
          <cell r="V2050">
            <v>5838</v>
          </cell>
          <cell r="W2050">
            <v>128</v>
          </cell>
          <cell r="X2050">
            <v>5966</v>
          </cell>
          <cell r="Y2050">
            <v>12789</v>
          </cell>
          <cell r="Z2050">
            <v>870</v>
          </cell>
          <cell r="AA2050">
            <v>13659</v>
          </cell>
          <cell r="AB2050">
            <v>2738</v>
          </cell>
          <cell r="AC2050">
            <v>16397</v>
          </cell>
          <cell r="AD2050">
            <v>6424</v>
          </cell>
          <cell r="AE2050">
            <v>1498107</v>
          </cell>
          <cell r="AF2050">
            <v>1504531</v>
          </cell>
          <cell r="AG2050"/>
          <cell r="AH2050">
            <v>1504531</v>
          </cell>
          <cell r="AI2050">
            <v>1562</v>
          </cell>
          <cell r="AJ2050">
            <v>3831</v>
          </cell>
          <cell r="AK2050">
            <v>5393</v>
          </cell>
          <cell r="AL2050">
            <v>220</v>
          </cell>
          <cell r="AM2050">
            <v>5613</v>
          </cell>
        </row>
        <row r="2051">
          <cell r="I2051" t="str">
            <v>ARI</v>
          </cell>
          <cell r="J2051">
            <v>4292</v>
          </cell>
          <cell r="K2051">
            <v>2</v>
          </cell>
          <cell r="L2051">
            <v>4294</v>
          </cell>
          <cell r="M2051">
            <v>769</v>
          </cell>
          <cell r="N2051">
            <v>5063</v>
          </cell>
          <cell r="O2051">
            <v>6478</v>
          </cell>
          <cell r="P2051">
            <v>644115</v>
          </cell>
          <cell r="Q2051">
            <v>650593</v>
          </cell>
          <cell r="R2051"/>
          <cell r="S2051">
            <v>650593</v>
          </cell>
          <cell r="T2051">
            <v>0</v>
          </cell>
          <cell r="U2051">
            <v>2094</v>
          </cell>
          <cell r="V2051">
            <v>2094</v>
          </cell>
          <cell r="W2051">
            <v>108</v>
          </cell>
          <cell r="X2051">
            <v>2202</v>
          </cell>
          <cell r="Y2051">
            <v>3461</v>
          </cell>
          <cell r="Z2051">
            <v>0</v>
          </cell>
          <cell r="AA2051">
            <v>3461</v>
          </cell>
          <cell r="AB2051">
            <v>717</v>
          </cell>
          <cell r="AC2051">
            <v>4178</v>
          </cell>
          <cell r="AD2051">
            <v>134</v>
          </cell>
          <cell r="AE2051">
            <v>456119</v>
          </cell>
          <cell r="AF2051">
            <v>456253</v>
          </cell>
          <cell r="AG2051"/>
          <cell r="AH2051">
            <v>456253</v>
          </cell>
          <cell r="AI2051">
            <v>0</v>
          </cell>
          <cell r="AJ2051">
            <v>2457</v>
          </cell>
          <cell r="AK2051">
            <v>2457</v>
          </cell>
          <cell r="AL2051">
            <v>191</v>
          </cell>
          <cell r="AM2051">
            <v>2648</v>
          </cell>
        </row>
        <row r="2052">
          <cell r="I2052" t="str">
            <v>IQQ</v>
          </cell>
          <cell r="J2052">
            <v>11986</v>
          </cell>
          <cell r="K2052">
            <v>467</v>
          </cell>
          <cell r="L2052">
            <v>12453</v>
          </cell>
          <cell r="M2052">
            <v>3697</v>
          </cell>
          <cell r="N2052">
            <v>16150</v>
          </cell>
          <cell r="O2052">
            <v>15173</v>
          </cell>
          <cell r="P2052">
            <v>1729341</v>
          </cell>
          <cell r="Q2052">
            <v>1744514</v>
          </cell>
          <cell r="R2052"/>
          <cell r="S2052">
            <v>1744514</v>
          </cell>
          <cell r="T2052">
            <v>0</v>
          </cell>
          <cell r="U2052">
            <v>3344</v>
          </cell>
          <cell r="V2052">
            <v>3344</v>
          </cell>
          <cell r="W2052">
            <v>105</v>
          </cell>
          <cell r="X2052">
            <v>3449</v>
          </cell>
          <cell r="Y2052">
            <v>10823</v>
          </cell>
          <cell r="Z2052">
            <v>421</v>
          </cell>
          <cell r="AA2052">
            <v>11244</v>
          </cell>
          <cell r="AB2052">
            <v>5230</v>
          </cell>
          <cell r="AC2052">
            <v>16474</v>
          </cell>
          <cell r="AD2052">
            <v>6812</v>
          </cell>
          <cell r="AE2052">
            <v>1333795</v>
          </cell>
          <cell r="AF2052">
            <v>1340607</v>
          </cell>
          <cell r="AG2052"/>
          <cell r="AH2052">
            <v>1340607</v>
          </cell>
          <cell r="AI2052">
            <v>0</v>
          </cell>
          <cell r="AJ2052">
            <v>4246</v>
          </cell>
          <cell r="AK2052">
            <v>4246</v>
          </cell>
          <cell r="AL2052">
            <v>151</v>
          </cell>
          <cell r="AM2052">
            <v>4397</v>
          </cell>
        </row>
        <row r="2053">
          <cell r="I2053" t="str">
            <v>IPC</v>
          </cell>
          <cell r="J2053">
            <v>200</v>
          </cell>
          <cell r="K2053">
            <v>4</v>
          </cell>
          <cell r="L2053">
            <v>204</v>
          </cell>
          <cell r="M2053">
            <v>80</v>
          </cell>
          <cell r="N2053">
            <v>284</v>
          </cell>
          <cell r="O2053">
            <v>0</v>
          </cell>
          <cell r="P2053">
            <v>32406</v>
          </cell>
          <cell r="Q2053">
            <v>32406</v>
          </cell>
          <cell r="R2053"/>
          <cell r="S2053">
            <v>32406</v>
          </cell>
          <cell r="T2053">
            <v>0</v>
          </cell>
          <cell r="U2053">
            <v>1530</v>
          </cell>
          <cell r="V2053">
            <v>1530</v>
          </cell>
          <cell r="W2053">
            <v>6</v>
          </cell>
          <cell r="X2053">
            <v>1536</v>
          </cell>
          <cell r="Y2053">
            <v>37</v>
          </cell>
          <cell r="Z2053">
            <v>147</v>
          </cell>
          <cell r="AA2053">
            <v>184</v>
          </cell>
          <cell r="AB2053">
            <v>95</v>
          </cell>
          <cell r="AC2053">
            <v>279</v>
          </cell>
          <cell r="AD2053">
            <v>0</v>
          </cell>
          <cell r="AE2053">
            <v>1779</v>
          </cell>
          <cell r="AF2053">
            <v>1779</v>
          </cell>
          <cell r="AG2053"/>
          <cell r="AH2053">
            <v>1779</v>
          </cell>
          <cell r="AI2053">
            <v>0</v>
          </cell>
          <cell r="AJ2053">
            <v>3668</v>
          </cell>
          <cell r="AK2053">
            <v>3668</v>
          </cell>
          <cell r="AL2053">
            <v>11</v>
          </cell>
          <cell r="AM2053">
            <v>3679</v>
          </cell>
        </row>
        <row r="2054">
          <cell r="I2054" t="str">
            <v>PMC</v>
          </cell>
          <cell r="J2054">
            <v>13739</v>
          </cell>
          <cell r="K2054">
            <v>0</v>
          </cell>
          <cell r="L2054">
            <v>13739</v>
          </cell>
          <cell r="M2054">
            <v>1821</v>
          </cell>
          <cell r="N2054">
            <v>15560</v>
          </cell>
          <cell r="O2054">
            <v>0</v>
          </cell>
          <cell r="P2054">
            <v>1693975</v>
          </cell>
          <cell r="Q2054">
            <v>1693975</v>
          </cell>
          <cell r="R2054"/>
          <cell r="S2054">
            <v>1693975</v>
          </cell>
          <cell r="T2054">
            <v>0</v>
          </cell>
          <cell r="U2054">
            <v>3773</v>
          </cell>
          <cell r="V2054">
            <v>3773</v>
          </cell>
          <cell r="W2054">
            <v>17</v>
          </cell>
          <cell r="X2054">
            <v>3790</v>
          </cell>
          <cell r="Y2054">
            <v>11462</v>
          </cell>
          <cell r="Z2054">
            <v>0</v>
          </cell>
          <cell r="AA2054">
            <v>11462</v>
          </cell>
          <cell r="AB2054">
            <v>2203</v>
          </cell>
          <cell r="AC2054">
            <v>13665</v>
          </cell>
          <cell r="AD2054">
            <v>0</v>
          </cell>
          <cell r="AE2054">
            <v>1097463</v>
          </cell>
          <cell r="AF2054">
            <v>1097463</v>
          </cell>
          <cell r="AG2054"/>
          <cell r="AH2054">
            <v>1097463</v>
          </cell>
          <cell r="AI2054">
            <v>0</v>
          </cell>
          <cell r="AJ2054">
            <v>3493</v>
          </cell>
          <cell r="AK2054">
            <v>3493</v>
          </cell>
          <cell r="AL2054">
            <v>21</v>
          </cell>
          <cell r="AM2054">
            <v>3514</v>
          </cell>
        </row>
        <row r="2055">
          <cell r="I2055" t="str">
            <v>PUQ</v>
          </cell>
          <cell r="J2055">
            <v>8568</v>
          </cell>
          <cell r="K2055">
            <v>41</v>
          </cell>
          <cell r="L2055">
            <v>8609</v>
          </cell>
          <cell r="M2055">
            <v>1910</v>
          </cell>
          <cell r="N2055">
            <v>10519</v>
          </cell>
          <cell r="O2055">
            <v>2034</v>
          </cell>
          <cell r="P2055">
            <v>957216</v>
          </cell>
          <cell r="Q2055">
            <v>959250</v>
          </cell>
          <cell r="R2055"/>
          <cell r="S2055">
            <v>959250</v>
          </cell>
          <cell r="T2055">
            <v>136</v>
          </cell>
          <cell r="U2055">
            <v>20290</v>
          </cell>
          <cell r="V2055">
            <v>20426</v>
          </cell>
          <cell r="W2055">
            <v>228</v>
          </cell>
          <cell r="X2055">
            <v>20654</v>
          </cell>
          <cell r="Y2055">
            <v>5838</v>
          </cell>
          <cell r="Z2055">
            <v>49</v>
          </cell>
          <cell r="AA2055">
            <v>5887</v>
          </cell>
          <cell r="AB2055">
            <v>2438</v>
          </cell>
          <cell r="AC2055">
            <v>8325</v>
          </cell>
          <cell r="AD2055">
            <v>18</v>
          </cell>
          <cell r="AE2055">
            <v>574125</v>
          </cell>
          <cell r="AF2055">
            <v>574143</v>
          </cell>
          <cell r="AG2055"/>
          <cell r="AH2055">
            <v>574143</v>
          </cell>
          <cell r="AI2055">
            <v>742</v>
          </cell>
          <cell r="AJ2055">
            <v>18258</v>
          </cell>
          <cell r="AK2055">
            <v>19000</v>
          </cell>
          <cell r="AL2055">
            <v>347</v>
          </cell>
          <cell r="AM2055">
            <v>19347</v>
          </cell>
        </row>
        <row r="2056">
          <cell r="I2056" t="str">
            <v>SCL</v>
          </cell>
          <cell r="J2056">
            <v>123490</v>
          </cell>
          <cell r="K2056">
            <v>7594</v>
          </cell>
          <cell r="L2056">
            <v>131084</v>
          </cell>
          <cell r="M2056">
            <v>8331</v>
          </cell>
          <cell r="N2056">
            <v>139415</v>
          </cell>
          <cell r="O2056">
            <v>6940223</v>
          </cell>
          <cell r="P2056">
            <v>11579444</v>
          </cell>
          <cell r="Q2056">
            <v>18519667</v>
          </cell>
          <cell r="R2056"/>
          <cell r="S2056">
            <v>18519667</v>
          </cell>
          <cell r="T2056">
            <v>397297</v>
          </cell>
          <cell r="U2056">
            <v>36491</v>
          </cell>
          <cell r="V2056">
            <v>433788</v>
          </cell>
          <cell r="W2056">
            <v>11730</v>
          </cell>
          <cell r="X2056">
            <v>445518</v>
          </cell>
          <cell r="Y2056">
            <v>82950</v>
          </cell>
          <cell r="Z2056">
            <v>9750</v>
          </cell>
          <cell r="AA2056">
            <v>92700</v>
          </cell>
          <cell r="AB2056">
            <v>9609</v>
          </cell>
          <cell r="AC2056">
            <v>102309</v>
          </cell>
          <cell r="AD2056">
            <v>2073991</v>
          </cell>
          <cell r="AE2056">
            <v>7842964</v>
          </cell>
          <cell r="AF2056">
            <v>9916955</v>
          </cell>
          <cell r="AG2056"/>
          <cell r="AH2056">
            <v>9916955</v>
          </cell>
          <cell r="AI2056">
            <v>418993</v>
          </cell>
          <cell r="AJ2056">
            <v>38218</v>
          </cell>
          <cell r="AK2056">
            <v>457211</v>
          </cell>
          <cell r="AL2056">
            <v>17803</v>
          </cell>
          <cell r="AM2056">
            <v>475014</v>
          </cell>
        </row>
        <row r="2057">
          <cell r="I2057" t="str">
            <v>ACD</v>
          </cell>
          <cell r="J2057"/>
          <cell r="K2057"/>
          <cell r="L2057">
            <v>418</v>
          </cell>
          <cell r="M2057"/>
          <cell r="N2057">
            <v>418</v>
          </cell>
          <cell r="O2057">
            <v>0</v>
          </cell>
          <cell r="P2057">
            <v>3811</v>
          </cell>
          <cell r="Q2057">
            <v>3811</v>
          </cell>
          <cell r="R2057"/>
          <cell r="S2057">
            <v>3811</v>
          </cell>
          <cell r="T2057">
            <v>0</v>
          </cell>
          <cell r="U2057">
            <v>60</v>
          </cell>
          <cell r="V2057">
            <v>60</v>
          </cell>
          <cell r="W2057"/>
          <cell r="X2057">
            <v>60</v>
          </cell>
          <cell r="Y2057"/>
          <cell r="Z2057"/>
          <cell r="AA2057">
            <v>340</v>
          </cell>
          <cell r="AB2057"/>
          <cell r="AC2057">
            <v>340</v>
          </cell>
          <cell r="AD2057">
            <v>0</v>
          </cell>
          <cell r="AE2057">
            <v>4124</v>
          </cell>
          <cell r="AF2057">
            <v>4124</v>
          </cell>
          <cell r="AG2057"/>
          <cell r="AH2057">
            <v>4124</v>
          </cell>
          <cell r="AI2057">
            <v>0</v>
          </cell>
          <cell r="AJ2057">
            <v>76</v>
          </cell>
          <cell r="AK2057">
            <v>76</v>
          </cell>
          <cell r="AL2057"/>
          <cell r="AM2057">
            <v>76</v>
          </cell>
        </row>
        <row r="2058">
          <cell r="I2058" t="str">
            <v>APO</v>
          </cell>
          <cell r="J2058"/>
          <cell r="K2058"/>
          <cell r="L2058">
            <v>6781</v>
          </cell>
          <cell r="M2058">
            <v>9437</v>
          </cell>
          <cell r="N2058">
            <v>16218</v>
          </cell>
          <cell r="O2058">
            <v>0</v>
          </cell>
          <cell r="P2058">
            <v>261396</v>
          </cell>
          <cell r="Q2058">
            <v>261396</v>
          </cell>
          <cell r="R2058">
            <v>0</v>
          </cell>
          <cell r="S2058">
            <v>261396</v>
          </cell>
          <cell r="T2058">
            <v>0</v>
          </cell>
          <cell r="U2058">
            <v>35</v>
          </cell>
          <cell r="V2058">
            <v>35</v>
          </cell>
          <cell r="W2058"/>
          <cell r="X2058">
            <v>35</v>
          </cell>
          <cell r="Y2058"/>
          <cell r="Z2058"/>
          <cell r="AA2058">
            <v>5556</v>
          </cell>
          <cell r="AB2058">
            <v>8500</v>
          </cell>
          <cell r="AC2058">
            <v>14056</v>
          </cell>
          <cell r="AD2058">
            <v>0</v>
          </cell>
          <cell r="AE2058">
            <v>222724</v>
          </cell>
          <cell r="AF2058">
            <v>222724</v>
          </cell>
          <cell r="AG2058">
            <v>0</v>
          </cell>
          <cell r="AH2058">
            <v>222724</v>
          </cell>
          <cell r="AI2058">
            <v>0</v>
          </cell>
          <cell r="AJ2058">
            <v>45</v>
          </cell>
          <cell r="AK2058">
            <v>45</v>
          </cell>
          <cell r="AL2058"/>
          <cell r="AM2058">
            <v>45</v>
          </cell>
        </row>
        <row r="2059">
          <cell r="I2059" t="str">
            <v>AUC</v>
          </cell>
          <cell r="J2059"/>
          <cell r="K2059"/>
          <cell r="L2059">
            <v>4260</v>
          </cell>
          <cell r="M2059">
            <v>1582</v>
          </cell>
          <cell r="N2059">
            <v>5842</v>
          </cell>
          <cell r="O2059">
            <v>0</v>
          </cell>
          <cell r="P2059">
            <v>164759</v>
          </cell>
          <cell r="Q2059">
            <v>164759</v>
          </cell>
          <cell r="R2059">
            <v>0</v>
          </cell>
          <cell r="S2059">
            <v>164759</v>
          </cell>
          <cell r="T2059">
            <v>0</v>
          </cell>
          <cell r="U2059">
            <v>690</v>
          </cell>
          <cell r="V2059">
            <v>690</v>
          </cell>
          <cell r="W2059"/>
          <cell r="X2059">
            <v>690</v>
          </cell>
          <cell r="Y2059"/>
          <cell r="Z2059"/>
          <cell r="AA2059">
            <v>3838</v>
          </cell>
          <cell r="AB2059">
            <v>1500</v>
          </cell>
          <cell r="AC2059">
            <v>5338</v>
          </cell>
          <cell r="AD2059">
            <v>0</v>
          </cell>
          <cell r="AE2059">
            <v>138977</v>
          </cell>
          <cell r="AF2059">
            <v>138977</v>
          </cell>
          <cell r="AG2059">
            <v>0</v>
          </cell>
          <cell r="AH2059">
            <v>138977</v>
          </cell>
          <cell r="AI2059">
            <v>0</v>
          </cell>
          <cell r="AJ2059">
            <v>397</v>
          </cell>
          <cell r="AK2059">
            <v>397</v>
          </cell>
          <cell r="AL2059"/>
          <cell r="AM2059">
            <v>397</v>
          </cell>
        </row>
        <row r="2060">
          <cell r="I2060" t="str">
            <v>AXM</v>
          </cell>
          <cell r="J2060"/>
          <cell r="K2060"/>
          <cell r="L2060">
            <v>6563</v>
          </cell>
          <cell r="M2060">
            <v>933</v>
          </cell>
          <cell r="N2060">
            <v>7496</v>
          </cell>
          <cell r="O2060">
            <v>76631</v>
          </cell>
          <cell r="P2060">
            <v>561213</v>
          </cell>
          <cell r="Q2060">
            <v>637844</v>
          </cell>
          <cell r="R2060">
            <v>0</v>
          </cell>
          <cell r="S2060">
            <v>637844</v>
          </cell>
          <cell r="T2060">
            <v>0</v>
          </cell>
          <cell r="U2060">
            <v>130</v>
          </cell>
          <cell r="V2060">
            <v>130</v>
          </cell>
          <cell r="W2060"/>
          <cell r="X2060">
            <v>130</v>
          </cell>
          <cell r="Y2060"/>
          <cell r="Z2060"/>
          <cell r="AA2060">
            <v>4028</v>
          </cell>
          <cell r="AB2060">
            <v>710</v>
          </cell>
          <cell r="AC2060">
            <v>4738</v>
          </cell>
          <cell r="AD2060">
            <v>51830</v>
          </cell>
          <cell r="AE2060">
            <v>281187</v>
          </cell>
          <cell r="AF2060">
            <v>333017</v>
          </cell>
          <cell r="AG2060">
            <v>0</v>
          </cell>
          <cell r="AH2060">
            <v>333017</v>
          </cell>
          <cell r="AI2060">
            <v>0</v>
          </cell>
          <cell r="AJ2060">
            <v>151</v>
          </cell>
          <cell r="AK2060">
            <v>151</v>
          </cell>
          <cell r="AL2060"/>
          <cell r="AM2060">
            <v>151</v>
          </cell>
        </row>
        <row r="2061">
          <cell r="I2061" t="str">
            <v>BSC</v>
          </cell>
          <cell r="J2061"/>
          <cell r="K2061"/>
          <cell r="L2061">
            <v>7164</v>
          </cell>
          <cell r="M2061">
            <v>772</v>
          </cell>
          <cell r="N2061">
            <v>7936</v>
          </cell>
          <cell r="O2061">
            <v>2</v>
          </cell>
          <cell r="P2061">
            <v>87352</v>
          </cell>
          <cell r="Q2061">
            <v>87354</v>
          </cell>
          <cell r="R2061"/>
          <cell r="S2061">
            <v>87354</v>
          </cell>
          <cell r="T2061">
            <v>0</v>
          </cell>
          <cell r="U2061">
            <v>1840</v>
          </cell>
          <cell r="V2061">
            <v>1840</v>
          </cell>
          <cell r="W2061"/>
          <cell r="X2061">
            <v>1840</v>
          </cell>
          <cell r="Y2061">
            <v>7706</v>
          </cell>
          <cell r="Z2061">
            <v>0</v>
          </cell>
          <cell r="AA2061">
            <v>7706</v>
          </cell>
          <cell r="AB2061">
            <v>800</v>
          </cell>
          <cell r="AC2061">
            <v>8506</v>
          </cell>
          <cell r="AD2061">
            <v>8</v>
          </cell>
          <cell r="AE2061">
            <v>73534</v>
          </cell>
          <cell r="AF2061">
            <v>73542</v>
          </cell>
          <cell r="AG2061"/>
          <cell r="AH2061">
            <v>73542</v>
          </cell>
          <cell r="AI2061">
            <v>0</v>
          </cell>
          <cell r="AJ2061">
            <v>1736</v>
          </cell>
          <cell r="AK2061">
            <v>1737</v>
          </cell>
          <cell r="AL2061"/>
          <cell r="AM2061">
            <v>1737</v>
          </cell>
        </row>
        <row r="2062">
          <cell r="I2062" t="str">
            <v>EJA</v>
          </cell>
          <cell r="J2062"/>
          <cell r="K2062"/>
          <cell r="L2062">
            <v>2447</v>
          </cell>
          <cell r="M2062"/>
          <cell r="N2062">
            <v>2447</v>
          </cell>
          <cell r="O2062">
            <v>8</v>
          </cell>
          <cell r="P2062">
            <v>114387</v>
          </cell>
          <cell r="Q2062">
            <v>114395</v>
          </cell>
          <cell r="R2062"/>
          <cell r="S2062">
            <v>114395</v>
          </cell>
          <cell r="T2062">
            <v>0</v>
          </cell>
          <cell r="U2062">
            <v>129</v>
          </cell>
          <cell r="V2062">
            <v>129</v>
          </cell>
          <cell r="W2062"/>
          <cell r="X2062">
            <v>129</v>
          </cell>
          <cell r="Y2062">
            <v>5873</v>
          </cell>
          <cell r="Z2062">
            <v>1940</v>
          </cell>
          <cell r="AA2062">
            <v>7813</v>
          </cell>
          <cell r="AB2062">
            <v>0</v>
          </cell>
          <cell r="AC2062">
            <v>7813</v>
          </cell>
          <cell r="AD2062">
            <v>0</v>
          </cell>
          <cell r="AE2062">
            <v>63145</v>
          </cell>
          <cell r="AF2062">
            <v>63145</v>
          </cell>
          <cell r="AG2062">
            <v>0</v>
          </cell>
          <cell r="AH2062">
            <v>63145</v>
          </cell>
          <cell r="AI2062">
            <v>0</v>
          </cell>
          <cell r="AJ2062">
            <v>84</v>
          </cell>
          <cell r="AK2062">
            <v>84</v>
          </cell>
          <cell r="AL2062"/>
          <cell r="AM2062">
            <v>84</v>
          </cell>
        </row>
        <row r="2063">
          <cell r="I2063" t="str">
            <v>NBB</v>
          </cell>
          <cell r="J2063"/>
          <cell r="K2063"/>
          <cell r="L2063">
            <v>1098</v>
          </cell>
          <cell r="M2063"/>
          <cell r="N2063">
            <v>1098</v>
          </cell>
          <cell r="O2063">
            <v>0</v>
          </cell>
          <cell r="P2063">
            <v>4981</v>
          </cell>
          <cell r="Q2063">
            <v>4981</v>
          </cell>
          <cell r="R2063"/>
          <cell r="S2063">
            <v>4981</v>
          </cell>
          <cell r="T2063">
            <v>0</v>
          </cell>
          <cell r="U2063">
            <v>476</v>
          </cell>
          <cell r="V2063">
            <v>476</v>
          </cell>
          <cell r="W2063"/>
          <cell r="X2063">
            <v>476</v>
          </cell>
          <cell r="Y2063"/>
          <cell r="Z2063"/>
          <cell r="AA2063">
            <v>1132</v>
          </cell>
          <cell r="AB2063"/>
          <cell r="AC2063">
            <v>1132</v>
          </cell>
          <cell r="AD2063">
            <v>0</v>
          </cell>
          <cell r="AE2063">
            <v>4753</v>
          </cell>
          <cell r="AF2063">
            <v>4753</v>
          </cell>
          <cell r="AG2063"/>
          <cell r="AH2063">
            <v>4753</v>
          </cell>
          <cell r="AI2063">
            <v>0</v>
          </cell>
          <cell r="AJ2063">
            <v>647</v>
          </cell>
          <cell r="AK2063">
            <v>647</v>
          </cell>
          <cell r="AL2063"/>
          <cell r="AM2063">
            <v>647</v>
          </cell>
        </row>
        <row r="2064">
          <cell r="I2064" t="str">
            <v>BAQ</v>
          </cell>
          <cell r="J2064">
            <v>19815</v>
          </cell>
          <cell r="K2064">
            <v>449</v>
          </cell>
          <cell r="L2064">
            <v>20264</v>
          </cell>
          <cell r="M2064">
            <v>7784</v>
          </cell>
          <cell r="N2064">
            <v>28048</v>
          </cell>
          <cell r="O2064">
            <v>377259</v>
          </cell>
          <cell r="P2064">
            <v>2718656</v>
          </cell>
          <cell r="Q2064">
            <v>3095915</v>
          </cell>
          <cell r="R2064">
            <v>15812</v>
          </cell>
          <cell r="S2064">
            <v>3111727</v>
          </cell>
          <cell r="T2064">
            <v>3430</v>
          </cell>
          <cell r="U2064">
            <v>16396</v>
          </cell>
          <cell r="V2064">
            <v>19826</v>
          </cell>
          <cell r="W2064">
            <v>4159</v>
          </cell>
          <cell r="X2064">
            <v>23985</v>
          </cell>
          <cell r="Y2064">
            <v>16629</v>
          </cell>
          <cell r="Z2064">
            <v>777</v>
          </cell>
          <cell r="AA2064">
            <v>17406</v>
          </cell>
          <cell r="AB2064">
            <v>6976</v>
          </cell>
          <cell r="AC2064">
            <v>24382</v>
          </cell>
          <cell r="AD2064">
            <v>305540</v>
          </cell>
          <cell r="AE2064">
            <v>1959861</v>
          </cell>
          <cell r="AF2064">
            <v>2265401</v>
          </cell>
          <cell r="AG2064">
            <v>6303</v>
          </cell>
          <cell r="AH2064">
            <v>2271704</v>
          </cell>
          <cell r="AI2064">
            <v>5893</v>
          </cell>
          <cell r="AJ2064">
            <v>27560</v>
          </cell>
          <cell r="AK2064">
            <v>33453</v>
          </cell>
          <cell r="AL2064"/>
          <cell r="AM2064">
            <v>33453</v>
          </cell>
        </row>
        <row r="2065">
          <cell r="I2065" t="str">
            <v>BOG</v>
          </cell>
          <cell r="J2065"/>
          <cell r="K2065"/>
          <cell r="L2065"/>
          <cell r="M2065"/>
          <cell r="N2065">
            <v>296777</v>
          </cell>
          <cell r="O2065">
            <v>10948997</v>
          </cell>
          <cell r="P2065">
            <v>24413532</v>
          </cell>
          <cell r="Q2065">
            <v>35362529</v>
          </cell>
          <cell r="R2065"/>
          <cell r="S2065">
            <v>35362529</v>
          </cell>
          <cell r="T2065">
            <v>648549</v>
          </cell>
          <cell r="U2065">
            <v>123335</v>
          </cell>
          <cell r="V2065">
            <v>771884</v>
          </cell>
          <cell r="W2065"/>
          <cell r="X2065">
            <v>771884</v>
          </cell>
          <cell r="Y2065"/>
          <cell r="Z2065"/>
          <cell r="AA2065"/>
          <cell r="AB2065"/>
          <cell r="AC2065">
            <v>214655</v>
          </cell>
          <cell r="AD2065">
            <v>5128528</v>
          </cell>
          <cell r="AE2065">
            <v>16962597</v>
          </cell>
          <cell r="AF2065">
            <v>22091125</v>
          </cell>
          <cell r="AG2065"/>
          <cell r="AH2065">
            <v>22091125</v>
          </cell>
          <cell r="AI2065">
            <v>607912</v>
          </cell>
          <cell r="AJ2065">
            <v>133897</v>
          </cell>
          <cell r="AK2065">
            <v>741809</v>
          </cell>
          <cell r="AL2065"/>
          <cell r="AM2065">
            <v>741809</v>
          </cell>
        </row>
        <row r="2066">
          <cell r="I2066" t="str">
            <v>BGA</v>
          </cell>
          <cell r="J2066"/>
          <cell r="K2066"/>
          <cell r="L2066">
            <v>20996</v>
          </cell>
          <cell r="M2066"/>
          <cell r="N2066">
            <v>20996</v>
          </cell>
          <cell r="O2066">
            <v>64205</v>
          </cell>
          <cell r="P2066">
            <v>2037582</v>
          </cell>
          <cell r="Q2066">
            <v>2101787</v>
          </cell>
          <cell r="R2066">
            <v>0</v>
          </cell>
          <cell r="S2066">
            <v>2101787</v>
          </cell>
          <cell r="T2066">
            <v>108</v>
          </cell>
          <cell r="U2066">
            <v>2415</v>
          </cell>
          <cell r="V2066">
            <v>2522</v>
          </cell>
          <cell r="W2066"/>
          <cell r="X2066">
            <v>2522</v>
          </cell>
          <cell r="Y2066">
            <v>22843</v>
          </cell>
          <cell r="Z2066">
            <v>1118</v>
          </cell>
          <cell r="AA2066">
            <v>23961</v>
          </cell>
          <cell r="AB2066">
            <v>0</v>
          </cell>
          <cell r="AC2066">
            <v>23961</v>
          </cell>
          <cell r="AD2066">
            <v>55344</v>
          </cell>
          <cell r="AE2066">
            <v>1295003</v>
          </cell>
          <cell r="AF2066">
            <v>1350347</v>
          </cell>
          <cell r="AG2066">
            <v>0</v>
          </cell>
          <cell r="AH2066">
            <v>1350347</v>
          </cell>
          <cell r="AI2066">
            <v>49</v>
          </cell>
          <cell r="AJ2066">
            <v>712</v>
          </cell>
          <cell r="AK2066">
            <v>761</v>
          </cell>
          <cell r="AL2066"/>
          <cell r="AM2066">
            <v>761</v>
          </cell>
        </row>
        <row r="2067">
          <cell r="I2067" t="str">
            <v>BUN</v>
          </cell>
          <cell r="J2067">
            <v>344</v>
          </cell>
          <cell r="K2067">
            <v>0</v>
          </cell>
          <cell r="L2067">
            <v>344</v>
          </cell>
          <cell r="M2067">
            <v>788</v>
          </cell>
          <cell r="N2067">
            <v>1132</v>
          </cell>
          <cell r="O2067">
            <v>0</v>
          </cell>
          <cell r="P2067">
            <v>8025</v>
          </cell>
          <cell r="Q2067">
            <v>8025</v>
          </cell>
          <cell r="R2067">
            <v>0</v>
          </cell>
          <cell r="S2067">
            <v>8025</v>
          </cell>
          <cell r="T2067">
            <v>0</v>
          </cell>
          <cell r="U2067">
            <v>11</v>
          </cell>
          <cell r="V2067">
            <v>11</v>
          </cell>
          <cell r="W2067"/>
          <cell r="X2067">
            <v>11</v>
          </cell>
          <cell r="Y2067">
            <v>364</v>
          </cell>
          <cell r="Z2067">
            <v>0</v>
          </cell>
          <cell r="AA2067">
            <v>364</v>
          </cell>
          <cell r="AB2067">
            <v>810</v>
          </cell>
          <cell r="AC2067">
            <v>1174</v>
          </cell>
          <cell r="AD2067">
            <v>0</v>
          </cell>
          <cell r="AE2067">
            <v>7749</v>
          </cell>
          <cell r="AF2067">
            <v>7749</v>
          </cell>
          <cell r="AG2067">
            <v>0</v>
          </cell>
          <cell r="AH2067">
            <v>7749</v>
          </cell>
          <cell r="AI2067">
            <v>0</v>
          </cell>
          <cell r="AJ2067">
            <v>53</v>
          </cell>
          <cell r="AK2067">
            <v>53</v>
          </cell>
          <cell r="AL2067"/>
          <cell r="AM2067">
            <v>53</v>
          </cell>
        </row>
        <row r="2068">
          <cell r="I2068" t="str">
            <v>CLO</v>
          </cell>
          <cell r="J2068"/>
          <cell r="K2068"/>
          <cell r="L2068">
            <v>64620</v>
          </cell>
          <cell r="M2068">
            <v>23404</v>
          </cell>
          <cell r="N2068">
            <v>88024</v>
          </cell>
          <cell r="O2068">
            <v>1128371</v>
          </cell>
          <cell r="P2068">
            <v>6089002</v>
          </cell>
          <cell r="Q2068">
            <v>7217373</v>
          </cell>
          <cell r="R2068">
            <v>0</v>
          </cell>
          <cell r="S2068">
            <v>7217373</v>
          </cell>
          <cell r="T2068">
            <v>9128</v>
          </cell>
          <cell r="U2068">
            <v>21711</v>
          </cell>
          <cell r="V2068">
            <v>30839</v>
          </cell>
          <cell r="W2068"/>
          <cell r="X2068">
            <v>30839</v>
          </cell>
          <cell r="Y2068"/>
          <cell r="Z2068"/>
          <cell r="AA2068">
            <v>53242</v>
          </cell>
          <cell r="AB2068">
            <v>21145</v>
          </cell>
          <cell r="AC2068">
            <v>74387</v>
          </cell>
          <cell r="AD2068">
            <v>677799</v>
          </cell>
          <cell r="AE2068">
            <v>4533971</v>
          </cell>
          <cell r="AF2068">
            <v>5211770</v>
          </cell>
          <cell r="AG2068">
            <v>0</v>
          </cell>
          <cell r="AH2068">
            <v>5211770</v>
          </cell>
          <cell r="AI2068">
            <v>10175</v>
          </cell>
          <cell r="AJ2068">
            <v>26821</v>
          </cell>
          <cell r="AK2068">
            <v>36996</v>
          </cell>
          <cell r="AL2068"/>
          <cell r="AM2068">
            <v>36996</v>
          </cell>
        </row>
        <row r="2069">
          <cell r="I2069" t="str">
            <v>CPB</v>
          </cell>
          <cell r="J2069"/>
          <cell r="K2069"/>
          <cell r="L2069"/>
          <cell r="M2069"/>
          <cell r="N2069">
            <v>789</v>
          </cell>
          <cell r="O2069">
            <v>45</v>
          </cell>
          <cell r="P2069">
            <v>9951</v>
          </cell>
          <cell r="Q2069">
            <v>9996</v>
          </cell>
          <cell r="R2069"/>
          <cell r="S2069">
            <v>9996</v>
          </cell>
          <cell r="T2069">
            <v>0</v>
          </cell>
          <cell r="U2069">
            <v>77</v>
          </cell>
          <cell r="V2069">
            <v>77</v>
          </cell>
          <cell r="W2069"/>
          <cell r="X2069">
            <v>77</v>
          </cell>
          <cell r="Y2069"/>
          <cell r="Z2069"/>
          <cell r="AA2069"/>
          <cell r="AB2069"/>
          <cell r="AC2069">
            <v>857</v>
          </cell>
          <cell r="AD2069">
            <v>131</v>
          </cell>
          <cell r="AE2069">
            <v>10837</v>
          </cell>
          <cell r="AF2069">
            <v>10968</v>
          </cell>
          <cell r="AG2069"/>
          <cell r="AH2069">
            <v>10968</v>
          </cell>
          <cell r="AI2069">
            <v>1</v>
          </cell>
          <cell r="AJ2069">
            <v>93</v>
          </cell>
          <cell r="AK2069">
            <v>94</v>
          </cell>
          <cell r="AL2069"/>
          <cell r="AM2069">
            <v>94</v>
          </cell>
        </row>
        <row r="2070">
          <cell r="I2070" t="str">
            <v>CTG</v>
          </cell>
          <cell r="J2070"/>
          <cell r="K2070"/>
          <cell r="L2070">
            <v>51744</v>
          </cell>
          <cell r="M2070">
            <v>9973</v>
          </cell>
          <cell r="N2070">
            <v>61717</v>
          </cell>
          <cell r="O2070">
            <v>949798</v>
          </cell>
          <cell r="P2070">
            <v>6137990</v>
          </cell>
          <cell r="Q2070">
            <v>7087788</v>
          </cell>
          <cell r="R2070">
            <v>0</v>
          </cell>
          <cell r="S2070">
            <v>7087788</v>
          </cell>
          <cell r="T2070">
            <v>4594</v>
          </cell>
          <cell r="U2070">
            <v>11551</v>
          </cell>
          <cell r="V2070">
            <v>16145</v>
          </cell>
          <cell r="W2070"/>
          <cell r="X2070">
            <v>16145</v>
          </cell>
          <cell r="Y2070"/>
          <cell r="Z2070"/>
          <cell r="AA2070">
            <v>35381</v>
          </cell>
          <cell r="AB2070">
            <v>8100</v>
          </cell>
          <cell r="AC2070">
            <v>43481</v>
          </cell>
          <cell r="AD2070">
            <v>484161</v>
          </cell>
          <cell r="AE2070">
            <v>3971631</v>
          </cell>
          <cell r="AF2070">
            <v>4455792</v>
          </cell>
          <cell r="AG2070">
            <v>0</v>
          </cell>
          <cell r="AH2070">
            <v>4455792</v>
          </cell>
          <cell r="AI2070">
            <v>3883</v>
          </cell>
          <cell r="AJ2070">
            <v>10565</v>
          </cell>
          <cell r="AK2070">
            <v>14448</v>
          </cell>
          <cell r="AL2070"/>
          <cell r="AM2070">
            <v>14448</v>
          </cell>
        </row>
        <row r="2071">
          <cell r="I2071" t="str">
            <v>CRC</v>
          </cell>
          <cell r="J2071"/>
          <cell r="K2071"/>
          <cell r="L2071"/>
          <cell r="M2071"/>
          <cell r="N2071">
            <v>1068</v>
          </cell>
          <cell r="O2071">
            <v>0</v>
          </cell>
          <cell r="P2071">
            <v>8151</v>
          </cell>
          <cell r="Q2071">
            <v>8151</v>
          </cell>
          <cell r="R2071"/>
          <cell r="S2071">
            <v>8151</v>
          </cell>
          <cell r="T2071">
            <v>0</v>
          </cell>
          <cell r="U2071">
            <v>90</v>
          </cell>
          <cell r="V2071">
            <v>90</v>
          </cell>
          <cell r="W2071"/>
          <cell r="X2071">
            <v>90</v>
          </cell>
          <cell r="Y2071"/>
          <cell r="Z2071"/>
          <cell r="AA2071"/>
          <cell r="AB2071"/>
          <cell r="AC2071">
            <v>1336</v>
          </cell>
          <cell r="AD2071">
            <v>8</v>
          </cell>
          <cell r="AE2071">
            <v>9271</v>
          </cell>
          <cell r="AF2071">
            <v>9279</v>
          </cell>
          <cell r="AG2071"/>
          <cell r="AH2071">
            <v>9279</v>
          </cell>
          <cell r="AI2071">
            <v>0</v>
          </cell>
          <cell r="AJ2071">
            <v>108</v>
          </cell>
          <cell r="AK2071">
            <v>108</v>
          </cell>
          <cell r="AL2071"/>
          <cell r="AM2071">
            <v>108</v>
          </cell>
        </row>
        <row r="2072">
          <cell r="I2072" t="str">
            <v>CUO</v>
          </cell>
          <cell r="J2072"/>
          <cell r="K2072"/>
          <cell r="L2072"/>
          <cell r="M2072"/>
          <cell r="N2072">
            <v>1299</v>
          </cell>
          <cell r="O2072">
            <v>0</v>
          </cell>
          <cell r="P2072">
            <v>2948</v>
          </cell>
          <cell r="Q2072">
            <v>2948</v>
          </cell>
          <cell r="R2072"/>
          <cell r="S2072">
            <v>2948</v>
          </cell>
          <cell r="T2072">
            <v>0</v>
          </cell>
          <cell r="U2072">
            <v>143</v>
          </cell>
          <cell r="V2072">
            <v>143</v>
          </cell>
          <cell r="W2072"/>
          <cell r="X2072">
            <v>143</v>
          </cell>
          <cell r="Y2072"/>
          <cell r="Z2072"/>
          <cell r="AA2072"/>
          <cell r="AB2072"/>
          <cell r="AC2072">
            <v>1330</v>
          </cell>
          <cell r="AD2072">
            <v>0</v>
          </cell>
          <cell r="AE2072">
            <v>2608</v>
          </cell>
          <cell r="AF2072">
            <v>2608</v>
          </cell>
          <cell r="AG2072"/>
          <cell r="AH2072">
            <v>2608</v>
          </cell>
          <cell r="AI2072">
            <v>0</v>
          </cell>
          <cell r="AJ2072">
            <v>344</v>
          </cell>
          <cell r="AK2072">
            <v>344</v>
          </cell>
          <cell r="AL2072"/>
          <cell r="AM2072">
            <v>344</v>
          </cell>
        </row>
        <row r="2073">
          <cell r="I2073" t="str">
            <v>CAQ</v>
          </cell>
          <cell r="J2073"/>
          <cell r="K2073"/>
          <cell r="L2073">
            <v>1984</v>
          </cell>
          <cell r="M2073">
            <v>1080</v>
          </cell>
          <cell r="N2073">
            <v>3064</v>
          </cell>
          <cell r="O2073">
            <v>12</v>
          </cell>
          <cell r="P2073">
            <v>14756</v>
          </cell>
          <cell r="Q2073">
            <v>14768</v>
          </cell>
          <cell r="R2073">
            <v>0</v>
          </cell>
          <cell r="S2073">
            <v>14768</v>
          </cell>
          <cell r="T2073">
            <v>0</v>
          </cell>
          <cell r="U2073">
            <v>49</v>
          </cell>
          <cell r="V2073">
            <v>50</v>
          </cell>
          <cell r="W2073"/>
          <cell r="X2073">
            <v>50</v>
          </cell>
          <cell r="Y2073"/>
          <cell r="Z2073"/>
          <cell r="AA2073">
            <v>1287</v>
          </cell>
          <cell r="AB2073">
            <v>850</v>
          </cell>
          <cell r="AC2073">
            <v>2137</v>
          </cell>
          <cell r="AD2073">
            <v>0</v>
          </cell>
          <cell r="AE2073">
            <v>7700</v>
          </cell>
          <cell r="AF2073">
            <v>7700</v>
          </cell>
          <cell r="AG2073">
            <v>0</v>
          </cell>
          <cell r="AH2073">
            <v>7700</v>
          </cell>
          <cell r="AI2073">
            <v>0</v>
          </cell>
          <cell r="AJ2073">
            <v>26</v>
          </cell>
          <cell r="AK2073">
            <v>26</v>
          </cell>
          <cell r="AL2073"/>
          <cell r="AM2073">
            <v>26</v>
          </cell>
        </row>
        <row r="2074">
          <cell r="I2074" t="str">
            <v>COG</v>
          </cell>
          <cell r="J2074"/>
          <cell r="K2074"/>
          <cell r="L2074"/>
          <cell r="M2074"/>
          <cell r="N2074">
            <v>705</v>
          </cell>
          <cell r="O2074">
            <v>0</v>
          </cell>
          <cell r="P2074">
            <v>7503</v>
          </cell>
          <cell r="Q2074">
            <v>7503</v>
          </cell>
          <cell r="R2074"/>
          <cell r="S2074">
            <v>7503</v>
          </cell>
          <cell r="T2074">
            <v>0</v>
          </cell>
          <cell r="U2074">
            <v>85</v>
          </cell>
          <cell r="V2074">
            <v>85</v>
          </cell>
          <cell r="W2074"/>
          <cell r="X2074">
            <v>85</v>
          </cell>
          <cell r="Y2074"/>
          <cell r="Z2074"/>
          <cell r="AA2074"/>
          <cell r="AB2074"/>
          <cell r="AC2074">
            <v>576</v>
          </cell>
          <cell r="AD2074">
            <v>3</v>
          </cell>
          <cell r="AE2074">
            <v>5027</v>
          </cell>
          <cell r="AF2074">
            <v>5030</v>
          </cell>
          <cell r="AG2074"/>
          <cell r="AH2074">
            <v>5030</v>
          </cell>
          <cell r="AI2074">
            <v>0</v>
          </cell>
          <cell r="AJ2074">
            <v>48</v>
          </cell>
          <cell r="AK2074">
            <v>48</v>
          </cell>
          <cell r="AL2074"/>
          <cell r="AM2074">
            <v>48</v>
          </cell>
        </row>
        <row r="2075">
          <cell r="I2075" t="str">
            <v>CZU</v>
          </cell>
          <cell r="J2075"/>
          <cell r="K2075"/>
          <cell r="L2075">
            <v>1112</v>
          </cell>
          <cell r="M2075">
            <v>1433</v>
          </cell>
          <cell r="N2075">
            <v>2545</v>
          </cell>
          <cell r="O2075">
            <v>0</v>
          </cell>
          <cell r="P2075">
            <v>55911</v>
          </cell>
          <cell r="Q2075">
            <v>55911</v>
          </cell>
          <cell r="R2075">
            <v>0</v>
          </cell>
          <cell r="S2075">
            <v>55911</v>
          </cell>
          <cell r="T2075">
            <v>0</v>
          </cell>
          <cell r="U2075">
            <v>2</v>
          </cell>
          <cell r="V2075">
            <v>2</v>
          </cell>
          <cell r="W2075"/>
          <cell r="X2075">
            <v>2</v>
          </cell>
          <cell r="Y2075"/>
          <cell r="Z2075"/>
          <cell r="AA2075">
            <v>1139</v>
          </cell>
          <cell r="AB2075">
            <v>1450</v>
          </cell>
          <cell r="AC2075">
            <v>2589</v>
          </cell>
          <cell r="AD2075">
            <v>0</v>
          </cell>
          <cell r="AE2075">
            <v>41601</v>
          </cell>
          <cell r="AF2075">
            <v>41601</v>
          </cell>
          <cell r="AG2075">
            <v>0</v>
          </cell>
          <cell r="AH2075">
            <v>41601</v>
          </cell>
          <cell r="AI2075">
            <v>0</v>
          </cell>
          <cell r="AJ2075">
            <v>12</v>
          </cell>
          <cell r="AK2075">
            <v>12</v>
          </cell>
          <cell r="AL2075"/>
          <cell r="AM2075">
            <v>12</v>
          </cell>
        </row>
        <row r="2076">
          <cell r="I2076" t="str">
            <v>CUC</v>
          </cell>
          <cell r="J2076"/>
          <cell r="K2076"/>
          <cell r="L2076">
            <v>13414</v>
          </cell>
          <cell r="M2076"/>
          <cell r="N2076">
            <v>13414</v>
          </cell>
          <cell r="O2076">
            <v>38984</v>
          </cell>
          <cell r="P2076">
            <v>1601355</v>
          </cell>
          <cell r="Q2076">
            <v>1640339</v>
          </cell>
          <cell r="R2076">
            <v>0</v>
          </cell>
          <cell r="S2076">
            <v>1640339</v>
          </cell>
          <cell r="T2076">
            <v>0</v>
          </cell>
          <cell r="U2076">
            <v>4747</v>
          </cell>
          <cell r="V2076">
            <v>4747</v>
          </cell>
          <cell r="W2076"/>
          <cell r="X2076">
            <v>4747</v>
          </cell>
          <cell r="Y2076">
            <v>12149</v>
          </cell>
          <cell r="Z2076">
            <v>3175</v>
          </cell>
          <cell r="AA2076">
            <v>15324</v>
          </cell>
          <cell r="AB2076">
            <v>0</v>
          </cell>
          <cell r="AC2076">
            <v>15324</v>
          </cell>
          <cell r="AD2076">
            <v>2474</v>
          </cell>
          <cell r="AE2076">
            <v>1035457</v>
          </cell>
          <cell r="AF2076">
            <v>1037931</v>
          </cell>
          <cell r="AG2076">
            <v>0</v>
          </cell>
          <cell r="AH2076">
            <v>1037931</v>
          </cell>
          <cell r="AI2076">
            <v>0</v>
          </cell>
          <cell r="AJ2076">
            <v>1096</v>
          </cell>
          <cell r="AK2076">
            <v>1096</v>
          </cell>
          <cell r="AL2076"/>
          <cell r="AM2076">
            <v>1096</v>
          </cell>
        </row>
        <row r="2077">
          <cell r="I2077" t="str">
            <v>EBG</v>
          </cell>
          <cell r="J2077"/>
          <cell r="K2077"/>
          <cell r="L2077">
            <v>1179</v>
          </cell>
          <cell r="M2077"/>
          <cell r="N2077">
            <v>1179</v>
          </cell>
          <cell r="O2077">
            <v>0</v>
          </cell>
          <cell r="P2077">
            <v>19029</v>
          </cell>
          <cell r="Q2077">
            <v>19029</v>
          </cell>
          <cell r="R2077">
            <v>0</v>
          </cell>
          <cell r="S2077">
            <v>19029</v>
          </cell>
          <cell r="T2077">
            <v>0</v>
          </cell>
          <cell r="U2077">
            <v>16</v>
          </cell>
          <cell r="V2077">
            <v>16</v>
          </cell>
          <cell r="W2077"/>
          <cell r="X2077">
            <v>16</v>
          </cell>
          <cell r="Y2077"/>
          <cell r="Z2077"/>
          <cell r="AA2077">
            <v>1235</v>
          </cell>
          <cell r="AB2077"/>
          <cell r="AC2077">
            <v>1235</v>
          </cell>
          <cell r="AD2077">
            <v>0</v>
          </cell>
          <cell r="AE2077">
            <v>15774</v>
          </cell>
          <cell r="AF2077">
            <v>15774</v>
          </cell>
          <cell r="AG2077">
            <v>0</v>
          </cell>
          <cell r="AH2077">
            <v>15774</v>
          </cell>
          <cell r="AI2077">
            <v>0</v>
          </cell>
          <cell r="AJ2077">
            <v>30</v>
          </cell>
          <cell r="AK2077">
            <v>30</v>
          </cell>
          <cell r="AL2077"/>
          <cell r="AM2077">
            <v>30</v>
          </cell>
        </row>
        <row r="2078">
          <cell r="I2078" t="str">
            <v>FLA</v>
          </cell>
          <cell r="J2078"/>
          <cell r="K2078"/>
          <cell r="L2078">
            <v>2976</v>
          </cell>
          <cell r="M2078">
            <v>1047</v>
          </cell>
          <cell r="N2078">
            <v>4023</v>
          </cell>
          <cell r="O2078">
            <v>0</v>
          </cell>
          <cell r="P2078">
            <v>138251</v>
          </cell>
          <cell r="Q2078">
            <v>138251</v>
          </cell>
          <cell r="R2078">
            <v>0</v>
          </cell>
          <cell r="S2078">
            <v>138251</v>
          </cell>
          <cell r="T2078">
            <v>0</v>
          </cell>
          <cell r="U2078">
            <v>49</v>
          </cell>
          <cell r="V2078">
            <v>49</v>
          </cell>
          <cell r="W2078"/>
          <cell r="X2078">
            <v>49</v>
          </cell>
          <cell r="Y2078"/>
          <cell r="Z2078"/>
          <cell r="AA2078">
            <v>2502</v>
          </cell>
          <cell r="AB2078">
            <v>956</v>
          </cell>
          <cell r="AC2078">
            <v>3458</v>
          </cell>
          <cell r="AD2078">
            <v>0</v>
          </cell>
          <cell r="AE2078">
            <v>99057</v>
          </cell>
          <cell r="AF2078">
            <v>99057</v>
          </cell>
          <cell r="AG2078">
            <v>0</v>
          </cell>
          <cell r="AH2078">
            <v>99057</v>
          </cell>
          <cell r="AI2078">
            <v>0</v>
          </cell>
          <cell r="AJ2078">
            <v>137</v>
          </cell>
          <cell r="AK2078">
            <v>137</v>
          </cell>
          <cell r="AL2078"/>
          <cell r="AM2078">
            <v>137</v>
          </cell>
        </row>
        <row r="2079">
          <cell r="I2079" t="str">
            <v>GIR</v>
          </cell>
          <cell r="J2079"/>
          <cell r="K2079"/>
          <cell r="L2079">
            <v>1790</v>
          </cell>
          <cell r="M2079">
            <v>19500</v>
          </cell>
          <cell r="N2079">
            <v>21290</v>
          </cell>
          <cell r="O2079">
            <v>0</v>
          </cell>
          <cell r="P2079">
            <v>1130</v>
          </cell>
          <cell r="Q2079">
            <v>1130</v>
          </cell>
          <cell r="R2079"/>
          <cell r="S2079">
            <v>1130</v>
          </cell>
          <cell r="T2079">
            <v>0</v>
          </cell>
          <cell r="U2079">
            <v>1485</v>
          </cell>
          <cell r="V2079">
            <v>1485</v>
          </cell>
          <cell r="W2079"/>
          <cell r="X2079">
            <v>1485</v>
          </cell>
          <cell r="Y2079"/>
          <cell r="Z2079"/>
          <cell r="AA2079">
            <v>1524</v>
          </cell>
          <cell r="AB2079">
            <v>19250</v>
          </cell>
          <cell r="AC2079">
            <v>20774</v>
          </cell>
          <cell r="AD2079">
            <v>0</v>
          </cell>
          <cell r="AE2079">
            <v>858</v>
          </cell>
          <cell r="AF2079">
            <v>858</v>
          </cell>
          <cell r="AG2079"/>
          <cell r="AH2079">
            <v>858</v>
          </cell>
          <cell r="AI2079">
            <v>0</v>
          </cell>
          <cell r="AJ2079">
            <v>1151</v>
          </cell>
          <cell r="AK2079">
            <v>1151</v>
          </cell>
          <cell r="AL2079"/>
          <cell r="AM2079">
            <v>1151</v>
          </cell>
        </row>
        <row r="2080">
          <cell r="I2080" t="str">
            <v>GPI</v>
          </cell>
          <cell r="J2080"/>
          <cell r="K2080"/>
          <cell r="L2080">
            <v>1841</v>
          </cell>
          <cell r="M2080">
            <v>608</v>
          </cell>
          <cell r="N2080">
            <v>2449</v>
          </cell>
          <cell r="O2080">
            <v>0</v>
          </cell>
          <cell r="P2080">
            <v>66828</v>
          </cell>
          <cell r="Q2080">
            <v>66828</v>
          </cell>
          <cell r="R2080">
            <v>0</v>
          </cell>
          <cell r="S2080">
            <v>66828</v>
          </cell>
          <cell r="T2080">
            <v>0</v>
          </cell>
          <cell r="U2080">
            <v>81</v>
          </cell>
          <cell r="V2080">
            <v>81</v>
          </cell>
          <cell r="W2080"/>
          <cell r="X2080">
            <v>81</v>
          </cell>
          <cell r="Y2080"/>
          <cell r="Z2080"/>
          <cell r="AA2080">
            <v>1677</v>
          </cell>
          <cell r="AB2080">
            <v>580</v>
          </cell>
          <cell r="AC2080">
            <v>2257</v>
          </cell>
          <cell r="AD2080">
            <v>0</v>
          </cell>
          <cell r="AE2080">
            <v>60850</v>
          </cell>
          <cell r="AF2080">
            <v>60850</v>
          </cell>
          <cell r="AG2080">
            <v>0</v>
          </cell>
          <cell r="AH2080">
            <v>60850</v>
          </cell>
          <cell r="AI2080">
            <v>0</v>
          </cell>
          <cell r="AJ2080">
            <v>112</v>
          </cell>
          <cell r="AK2080">
            <v>112</v>
          </cell>
          <cell r="AL2080"/>
          <cell r="AM2080">
            <v>112</v>
          </cell>
        </row>
        <row r="2081">
          <cell r="I2081" t="str">
            <v>IBE</v>
          </cell>
          <cell r="J2081"/>
          <cell r="K2081"/>
          <cell r="L2081">
            <v>2759</v>
          </cell>
          <cell r="M2081">
            <v>18468</v>
          </cell>
          <cell r="N2081">
            <v>21227</v>
          </cell>
          <cell r="O2081">
            <v>14</v>
          </cell>
          <cell r="P2081">
            <v>166663</v>
          </cell>
          <cell r="Q2081">
            <v>166677</v>
          </cell>
          <cell r="R2081">
            <v>0</v>
          </cell>
          <cell r="S2081">
            <v>166677</v>
          </cell>
          <cell r="T2081">
            <v>0</v>
          </cell>
          <cell r="U2081">
            <v>10</v>
          </cell>
          <cell r="V2081">
            <v>11</v>
          </cell>
          <cell r="W2081"/>
          <cell r="X2081">
            <v>11</v>
          </cell>
          <cell r="Y2081"/>
          <cell r="Z2081"/>
          <cell r="AA2081">
            <v>1743</v>
          </cell>
          <cell r="AB2081">
            <v>14300</v>
          </cell>
          <cell r="AC2081">
            <v>16043</v>
          </cell>
          <cell r="AD2081">
            <v>0</v>
          </cell>
          <cell r="AE2081">
            <v>69570</v>
          </cell>
          <cell r="AF2081">
            <v>69570</v>
          </cell>
          <cell r="AG2081">
            <v>0</v>
          </cell>
          <cell r="AH2081">
            <v>69570</v>
          </cell>
          <cell r="AI2081">
            <v>0</v>
          </cell>
          <cell r="AJ2081">
            <v>31</v>
          </cell>
          <cell r="AK2081">
            <v>31</v>
          </cell>
          <cell r="AL2081"/>
          <cell r="AM2081">
            <v>31</v>
          </cell>
        </row>
        <row r="2082">
          <cell r="I2082" t="str">
            <v>IPI</v>
          </cell>
          <cell r="J2082"/>
          <cell r="K2082"/>
          <cell r="L2082">
            <v>939</v>
          </cell>
          <cell r="M2082">
            <v>99</v>
          </cell>
          <cell r="N2082">
            <v>1038</v>
          </cell>
          <cell r="O2082">
            <v>0</v>
          </cell>
          <cell r="P2082">
            <v>29828</v>
          </cell>
          <cell r="Q2082">
            <v>29828</v>
          </cell>
          <cell r="R2082"/>
          <cell r="S2082">
            <v>29828</v>
          </cell>
          <cell r="T2082">
            <v>0</v>
          </cell>
          <cell r="U2082">
            <v>19</v>
          </cell>
          <cell r="V2082">
            <v>19</v>
          </cell>
          <cell r="W2082"/>
          <cell r="X2082">
            <v>19</v>
          </cell>
          <cell r="Y2082"/>
          <cell r="Z2082"/>
          <cell r="AA2082">
            <v>864</v>
          </cell>
          <cell r="AB2082">
            <v>95</v>
          </cell>
          <cell r="AC2082">
            <v>959</v>
          </cell>
          <cell r="AD2082">
            <v>0</v>
          </cell>
          <cell r="AE2082">
            <v>27271</v>
          </cell>
          <cell r="AF2082">
            <v>27271</v>
          </cell>
          <cell r="AG2082"/>
          <cell r="AH2082">
            <v>27271</v>
          </cell>
          <cell r="AI2082">
            <v>0</v>
          </cell>
          <cell r="AJ2082">
            <v>43</v>
          </cell>
          <cell r="AK2082">
            <v>43</v>
          </cell>
          <cell r="AL2082"/>
          <cell r="AM2082">
            <v>43</v>
          </cell>
        </row>
        <row r="2083">
          <cell r="I2083" t="str">
            <v>LCR</v>
          </cell>
          <cell r="J2083"/>
          <cell r="K2083"/>
          <cell r="L2083"/>
          <cell r="M2083"/>
          <cell r="N2083">
            <v>411</v>
          </cell>
          <cell r="O2083">
            <v>0</v>
          </cell>
          <cell r="P2083">
            <v>2565</v>
          </cell>
          <cell r="Q2083">
            <v>2565</v>
          </cell>
          <cell r="R2083"/>
          <cell r="S2083">
            <v>2565</v>
          </cell>
          <cell r="T2083"/>
          <cell r="U2083">
            <v>391</v>
          </cell>
          <cell r="V2083">
            <v>391</v>
          </cell>
          <cell r="W2083"/>
          <cell r="X2083">
            <v>391</v>
          </cell>
          <cell r="Y2083"/>
          <cell r="Z2083"/>
          <cell r="AA2083"/>
          <cell r="AB2083"/>
          <cell r="AC2083">
            <v>420</v>
          </cell>
          <cell r="AD2083">
            <v>0</v>
          </cell>
          <cell r="AE2083">
            <v>1482</v>
          </cell>
          <cell r="AF2083">
            <v>1482</v>
          </cell>
          <cell r="AG2083"/>
          <cell r="AH2083">
            <v>1482</v>
          </cell>
          <cell r="AI2083"/>
          <cell r="AJ2083">
            <v>489</v>
          </cell>
          <cell r="AK2083">
            <v>489</v>
          </cell>
          <cell r="AL2083"/>
          <cell r="AM2083">
            <v>489</v>
          </cell>
        </row>
        <row r="2084">
          <cell r="I2084" t="str">
            <v>LMC</v>
          </cell>
          <cell r="J2084"/>
          <cell r="K2084"/>
          <cell r="L2084">
            <v>4530</v>
          </cell>
          <cell r="M2084">
            <v>923</v>
          </cell>
          <cell r="N2084">
            <v>5453</v>
          </cell>
          <cell r="O2084">
            <v>0</v>
          </cell>
          <cell r="P2084">
            <v>29630</v>
          </cell>
          <cell r="Q2084">
            <v>29630</v>
          </cell>
          <cell r="R2084">
            <v>0</v>
          </cell>
          <cell r="S2084">
            <v>29630</v>
          </cell>
          <cell r="T2084">
            <v>0</v>
          </cell>
          <cell r="U2084">
            <v>363</v>
          </cell>
          <cell r="V2084">
            <v>363</v>
          </cell>
          <cell r="W2084"/>
          <cell r="X2084">
            <v>363</v>
          </cell>
          <cell r="Y2084"/>
          <cell r="Z2084"/>
          <cell r="AA2084">
            <v>4080</v>
          </cell>
          <cell r="AB2084">
            <v>875</v>
          </cell>
          <cell r="AC2084">
            <v>4955</v>
          </cell>
          <cell r="AD2084">
            <v>0</v>
          </cell>
          <cell r="AE2084">
            <v>23512</v>
          </cell>
          <cell r="AF2084">
            <v>23512</v>
          </cell>
          <cell r="AG2084">
            <v>0</v>
          </cell>
          <cell r="AH2084">
            <v>23512</v>
          </cell>
          <cell r="AI2084">
            <v>0</v>
          </cell>
          <cell r="AJ2084">
            <v>282</v>
          </cell>
          <cell r="AK2084">
            <v>282</v>
          </cell>
          <cell r="AL2084"/>
          <cell r="AM2084">
            <v>282</v>
          </cell>
        </row>
        <row r="2085">
          <cell r="I2085" t="str">
            <v>LPD</v>
          </cell>
          <cell r="J2085"/>
          <cell r="K2085"/>
          <cell r="L2085"/>
          <cell r="M2085"/>
          <cell r="N2085">
            <v>1056</v>
          </cell>
          <cell r="O2085">
            <v>0</v>
          </cell>
          <cell r="P2085">
            <v>5724</v>
          </cell>
          <cell r="Q2085">
            <v>5724</v>
          </cell>
          <cell r="R2085"/>
          <cell r="S2085">
            <v>5724</v>
          </cell>
          <cell r="T2085">
            <v>0</v>
          </cell>
          <cell r="U2085">
            <v>511</v>
          </cell>
          <cell r="V2085">
            <v>511</v>
          </cell>
          <cell r="W2085"/>
          <cell r="X2085">
            <v>511</v>
          </cell>
          <cell r="Y2085"/>
          <cell r="Z2085"/>
          <cell r="AA2085"/>
          <cell r="AB2085"/>
          <cell r="AC2085">
            <v>842</v>
          </cell>
          <cell r="AD2085">
            <v>0</v>
          </cell>
          <cell r="AE2085">
            <v>3628</v>
          </cell>
          <cell r="AF2085">
            <v>3628</v>
          </cell>
          <cell r="AG2085"/>
          <cell r="AH2085">
            <v>3628</v>
          </cell>
          <cell r="AI2085">
            <v>0</v>
          </cell>
          <cell r="AJ2085">
            <v>551</v>
          </cell>
          <cell r="AK2085">
            <v>551</v>
          </cell>
          <cell r="AL2085"/>
          <cell r="AM2085">
            <v>551</v>
          </cell>
        </row>
        <row r="2086">
          <cell r="I2086" t="str">
            <v>LPE</v>
          </cell>
          <cell r="J2086"/>
          <cell r="K2086"/>
          <cell r="L2086"/>
          <cell r="M2086"/>
          <cell r="N2086">
            <v>1488</v>
          </cell>
          <cell r="O2086">
            <v>0</v>
          </cell>
          <cell r="P2086">
            <v>3471</v>
          </cell>
          <cell r="Q2086">
            <v>3471</v>
          </cell>
          <cell r="R2086"/>
          <cell r="S2086">
            <v>3471</v>
          </cell>
          <cell r="T2086">
            <v>0</v>
          </cell>
          <cell r="U2086">
            <v>52</v>
          </cell>
          <cell r="V2086">
            <v>52</v>
          </cell>
          <cell r="W2086"/>
          <cell r="X2086">
            <v>52</v>
          </cell>
          <cell r="Y2086"/>
          <cell r="Z2086"/>
          <cell r="AA2086"/>
          <cell r="AB2086"/>
          <cell r="AC2086">
            <v>1456</v>
          </cell>
          <cell r="AD2086">
            <v>0</v>
          </cell>
          <cell r="AE2086">
            <v>2732</v>
          </cell>
          <cell r="AF2086">
            <v>2732</v>
          </cell>
          <cell r="AG2086"/>
          <cell r="AH2086">
            <v>2732</v>
          </cell>
          <cell r="AI2086">
            <v>0</v>
          </cell>
          <cell r="AJ2086">
            <v>109</v>
          </cell>
          <cell r="AK2086">
            <v>109</v>
          </cell>
          <cell r="AL2086"/>
          <cell r="AM2086">
            <v>109</v>
          </cell>
        </row>
        <row r="2087">
          <cell r="I2087" t="str">
            <v>LET</v>
          </cell>
          <cell r="J2087"/>
          <cell r="K2087"/>
          <cell r="L2087">
            <v>3972</v>
          </cell>
          <cell r="M2087">
            <v>743</v>
          </cell>
          <cell r="N2087">
            <v>4715</v>
          </cell>
          <cell r="O2087">
            <v>289</v>
          </cell>
          <cell r="P2087">
            <v>369988</v>
          </cell>
          <cell r="Q2087">
            <v>370277</v>
          </cell>
          <cell r="R2087">
            <v>0</v>
          </cell>
          <cell r="S2087">
            <v>370277</v>
          </cell>
          <cell r="T2087">
            <v>153</v>
          </cell>
          <cell r="U2087">
            <v>16217</v>
          </cell>
          <cell r="V2087">
            <v>16370</v>
          </cell>
          <cell r="W2087"/>
          <cell r="X2087">
            <v>16370</v>
          </cell>
          <cell r="Y2087"/>
          <cell r="Z2087"/>
          <cell r="AA2087">
            <v>2767</v>
          </cell>
          <cell r="AB2087">
            <v>610</v>
          </cell>
          <cell r="AC2087">
            <v>3377</v>
          </cell>
          <cell r="AD2087">
            <v>166</v>
          </cell>
          <cell r="AE2087">
            <v>150964</v>
          </cell>
          <cell r="AF2087">
            <v>151130</v>
          </cell>
          <cell r="AG2087">
            <v>0</v>
          </cell>
          <cell r="AH2087">
            <v>151130</v>
          </cell>
          <cell r="AI2087">
            <v>307</v>
          </cell>
          <cell r="AJ2087">
            <v>19175</v>
          </cell>
          <cell r="AK2087">
            <v>19482</v>
          </cell>
          <cell r="AL2087"/>
          <cell r="AM2087">
            <v>19482</v>
          </cell>
        </row>
        <row r="2088">
          <cell r="I2088" t="str">
            <v>MCJ</v>
          </cell>
          <cell r="J2088"/>
          <cell r="K2088"/>
          <cell r="L2088">
            <v>2782</v>
          </cell>
          <cell r="M2088">
            <v>157</v>
          </cell>
          <cell r="N2088">
            <v>2939</v>
          </cell>
          <cell r="O2088">
            <v>0</v>
          </cell>
          <cell r="P2088">
            <v>36820</v>
          </cell>
          <cell r="Q2088">
            <v>36820</v>
          </cell>
          <cell r="R2088"/>
          <cell r="S2088">
            <v>36820</v>
          </cell>
          <cell r="T2088">
            <v>0</v>
          </cell>
          <cell r="U2088">
            <v>1</v>
          </cell>
          <cell r="V2088">
            <v>1</v>
          </cell>
          <cell r="W2088"/>
          <cell r="X2088">
            <v>1</v>
          </cell>
          <cell r="Y2088"/>
          <cell r="Z2088"/>
          <cell r="AA2088">
            <v>1604</v>
          </cell>
          <cell r="AB2088">
            <v>115</v>
          </cell>
          <cell r="AC2088">
            <v>1719</v>
          </cell>
          <cell r="AD2088">
            <v>0</v>
          </cell>
          <cell r="AE2088">
            <v>20563</v>
          </cell>
          <cell r="AF2088">
            <v>20563</v>
          </cell>
          <cell r="AG2088"/>
          <cell r="AH2088">
            <v>20563</v>
          </cell>
          <cell r="AI2088">
            <v>0</v>
          </cell>
          <cell r="AJ2088">
            <v>0</v>
          </cell>
          <cell r="AK2088">
            <v>0</v>
          </cell>
          <cell r="AL2088"/>
          <cell r="AM2088">
            <v>0</v>
          </cell>
        </row>
        <row r="2089">
          <cell r="I2089" t="str">
            <v>MZL</v>
          </cell>
          <cell r="J2089"/>
          <cell r="K2089"/>
          <cell r="L2089">
            <v>3566</v>
          </cell>
          <cell r="M2089">
            <v>1113</v>
          </cell>
          <cell r="N2089">
            <v>4679</v>
          </cell>
          <cell r="O2089">
            <v>0</v>
          </cell>
          <cell r="P2089">
            <v>145949</v>
          </cell>
          <cell r="Q2089">
            <v>145949</v>
          </cell>
          <cell r="R2089"/>
          <cell r="S2089">
            <v>145949</v>
          </cell>
          <cell r="T2089">
            <v>0</v>
          </cell>
          <cell r="U2089">
            <v>5</v>
          </cell>
          <cell r="V2089">
            <v>5</v>
          </cell>
          <cell r="W2089"/>
          <cell r="X2089">
            <v>5</v>
          </cell>
          <cell r="Y2089"/>
          <cell r="Z2089"/>
          <cell r="AA2089">
            <v>3097</v>
          </cell>
          <cell r="AB2089">
            <v>1035</v>
          </cell>
          <cell r="AC2089">
            <v>4132</v>
          </cell>
          <cell r="AD2089">
            <v>0</v>
          </cell>
          <cell r="AE2089">
            <v>124982</v>
          </cell>
          <cell r="AF2089">
            <v>124982</v>
          </cell>
          <cell r="AG2089"/>
          <cell r="AH2089">
            <v>124982</v>
          </cell>
          <cell r="AI2089">
            <v>0</v>
          </cell>
          <cell r="AJ2089">
            <v>25</v>
          </cell>
          <cell r="AK2089">
            <v>25</v>
          </cell>
          <cell r="AL2089"/>
          <cell r="AM2089">
            <v>25</v>
          </cell>
        </row>
        <row r="2090">
          <cell r="I2090" t="str">
            <v>MQU</v>
          </cell>
          <cell r="J2090"/>
          <cell r="K2090"/>
          <cell r="L2090"/>
          <cell r="M2090"/>
          <cell r="N2090">
            <v>173</v>
          </cell>
          <cell r="O2090"/>
          <cell r="P2090">
            <v>86</v>
          </cell>
          <cell r="Q2090">
            <v>86</v>
          </cell>
          <cell r="R2090"/>
          <cell r="S2090">
            <v>86</v>
          </cell>
          <cell r="T2090"/>
          <cell r="U2090">
            <v>3</v>
          </cell>
          <cell r="V2090">
            <v>3</v>
          </cell>
          <cell r="W2090"/>
          <cell r="X2090">
            <v>3</v>
          </cell>
          <cell r="Y2090"/>
          <cell r="Z2090"/>
          <cell r="AA2090"/>
          <cell r="AB2090"/>
          <cell r="AC2090">
            <v>208</v>
          </cell>
          <cell r="AD2090"/>
          <cell r="AE2090">
            <v>175</v>
          </cell>
          <cell r="AF2090">
            <v>175</v>
          </cell>
          <cell r="AG2090"/>
          <cell r="AH2090">
            <v>175</v>
          </cell>
          <cell r="AI2090"/>
          <cell r="AJ2090">
            <v>9</v>
          </cell>
          <cell r="AK2090">
            <v>9</v>
          </cell>
          <cell r="AL2090"/>
          <cell r="AM2090">
            <v>9</v>
          </cell>
        </row>
        <row r="2091">
          <cell r="I2091" t="str">
            <v>EOH</v>
          </cell>
          <cell r="J2091"/>
          <cell r="K2091"/>
          <cell r="L2091">
            <v>51043</v>
          </cell>
          <cell r="M2091">
            <v>17432</v>
          </cell>
          <cell r="N2091">
            <v>68475</v>
          </cell>
          <cell r="O2091">
            <v>21</v>
          </cell>
          <cell r="P2091">
            <v>1317298</v>
          </cell>
          <cell r="Q2091">
            <v>1317319</v>
          </cell>
          <cell r="R2091">
            <v>0</v>
          </cell>
          <cell r="S2091">
            <v>1317319</v>
          </cell>
          <cell r="T2091">
            <v>0</v>
          </cell>
          <cell r="U2091">
            <v>2382</v>
          </cell>
          <cell r="V2091">
            <v>2382</v>
          </cell>
          <cell r="W2091"/>
          <cell r="X2091">
            <v>2382</v>
          </cell>
          <cell r="Y2091"/>
          <cell r="Z2091"/>
          <cell r="AA2091">
            <v>43794</v>
          </cell>
          <cell r="AB2091">
            <v>16100</v>
          </cell>
          <cell r="AC2091">
            <v>59894</v>
          </cell>
          <cell r="AD2091">
            <v>328</v>
          </cell>
          <cell r="AE2091">
            <v>1065487</v>
          </cell>
          <cell r="AF2091">
            <v>1065815</v>
          </cell>
          <cell r="AG2091">
            <v>0</v>
          </cell>
          <cell r="AH2091">
            <v>1065815</v>
          </cell>
          <cell r="AI2091">
            <v>2</v>
          </cell>
          <cell r="AJ2091">
            <v>2243</v>
          </cell>
          <cell r="AK2091">
            <v>2245</v>
          </cell>
          <cell r="AL2091"/>
          <cell r="AM2091">
            <v>2245</v>
          </cell>
        </row>
        <row r="2092">
          <cell r="I2092" t="str">
            <v>MDE</v>
          </cell>
          <cell r="J2092"/>
          <cell r="K2092"/>
          <cell r="L2092">
            <v>100758</v>
          </cell>
          <cell r="M2092">
            <v>8706</v>
          </cell>
          <cell r="N2092">
            <v>109464</v>
          </cell>
          <cell r="O2092">
            <v>2861260</v>
          </cell>
          <cell r="P2092">
            <v>10352895</v>
          </cell>
          <cell r="Q2092">
            <v>13214155</v>
          </cell>
          <cell r="R2092">
            <v>0</v>
          </cell>
          <cell r="S2092">
            <v>13214155</v>
          </cell>
          <cell r="T2092">
            <v>78566</v>
          </cell>
          <cell r="U2092">
            <v>30550</v>
          </cell>
          <cell r="V2092">
            <v>109117</v>
          </cell>
          <cell r="W2092"/>
          <cell r="X2092">
            <v>109117</v>
          </cell>
          <cell r="Y2092"/>
          <cell r="Z2092"/>
          <cell r="AA2092">
            <v>64570</v>
          </cell>
          <cell r="AB2092">
            <v>6800</v>
          </cell>
          <cell r="AC2092">
            <v>71370</v>
          </cell>
          <cell r="AD2092">
            <v>1557122</v>
          </cell>
          <cell r="AE2092">
            <v>6359533</v>
          </cell>
          <cell r="AF2092">
            <v>7916655</v>
          </cell>
          <cell r="AG2092">
            <v>0</v>
          </cell>
          <cell r="AH2092">
            <v>7916655</v>
          </cell>
          <cell r="AI2092">
            <v>75894</v>
          </cell>
          <cell r="AJ2092">
            <v>30931</v>
          </cell>
          <cell r="AK2092">
            <v>106825</v>
          </cell>
          <cell r="AL2092"/>
          <cell r="AM2092">
            <v>106825</v>
          </cell>
        </row>
        <row r="2093">
          <cell r="I2093" t="str">
            <v>MFS</v>
          </cell>
          <cell r="J2093"/>
          <cell r="K2093"/>
          <cell r="L2093"/>
          <cell r="M2093"/>
          <cell r="N2093">
            <v>1450</v>
          </cell>
          <cell r="O2093">
            <v>0</v>
          </cell>
          <cell r="P2093">
            <v>4354</v>
          </cell>
          <cell r="Q2093">
            <v>4354</v>
          </cell>
          <cell r="R2093"/>
          <cell r="S2093">
            <v>4354</v>
          </cell>
          <cell r="T2093">
            <v>0</v>
          </cell>
          <cell r="U2093">
            <v>443</v>
          </cell>
          <cell r="V2093">
            <v>443</v>
          </cell>
          <cell r="W2093"/>
          <cell r="X2093">
            <v>443</v>
          </cell>
          <cell r="Y2093"/>
          <cell r="Z2093"/>
          <cell r="AA2093"/>
          <cell r="AB2093"/>
          <cell r="AC2093">
            <v>1353</v>
          </cell>
          <cell r="AD2093">
            <v>0</v>
          </cell>
          <cell r="AE2093">
            <v>4901</v>
          </cell>
          <cell r="AF2093">
            <v>4901</v>
          </cell>
          <cell r="AG2093"/>
          <cell r="AH2093">
            <v>4901</v>
          </cell>
          <cell r="AI2093">
            <v>0</v>
          </cell>
          <cell r="AJ2093">
            <v>540</v>
          </cell>
          <cell r="AK2093">
            <v>540</v>
          </cell>
          <cell r="AL2093"/>
          <cell r="AM2093">
            <v>540</v>
          </cell>
        </row>
        <row r="2094">
          <cell r="I2094" t="str">
            <v>MVP</v>
          </cell>
          <cell r="J2094"/>
          <cell r="K2094"/>
          <cell r="L2094">
            <v>8450</v>
          </cell>
          <cell r="M2094">
            <v>334</v>
          </cell>
          <cell r="N2094">
            <v>8784</v>
          </cell>
          <cell r="O2094">
            <v>0</v>
          </cell>
          <cell r="P2094">
            <v>42105</v>
          </cell>
          <cell r="Q2094">
            <v>42105</v>
          </cell>
          <cell r="R2094">
            <v>0</v>
          </cell>
          <cell r="S2094">
            <v>42105</v>
          </cell>
          <cell r="T2094">
            <v>0</v>
          </cell>
          <cell r="U2094">
            <v>4083</v>
          </cell>
          <cell r="V2094">
            <v>4083</v>
          </cell>
          <cell r="W2094"/>
          <cell r="X2094">
            <v>4083</v>
          </cell>
          <cell r="Y2094"/>
          <cell r="Z2094"/>
          <cell r="AA2094">
            <v>10463</v>
          </cell>
          <cell r="AB2094">
            <v>370</v>
          </cell>
          <cell r="AC2094">
            <v>10833</v>
          </cell>
          <cell r="AD2094">
            <v>8</v>
          </cell>
          <cell r="AE2094">
            <v>39849</v>
          </cell>
          <cell r="AF2094">
            <v>39857</v>
          </cell>
          <cell r="AG2094">
            <v>0</v>
          </cell>
          <cell r="AH2094">
            <v>39857</v>
          </cell>
          <cell r="AI2094">
            <v>0</v>
          </cell>
          <cell r="AJ2094">
            <v>4187</v>
          </cell>
          <cell r="AK2094">
            <v>4187</v>
          </cell>
          <cell r="AL2094"/>
          <cell r="AM2094">
            <v>4187</v>
          </cell>
        </row>
        <row r="2095">
          <cell r="I2095" t="str">
            <v>MTR</v>
          </cell>
          <cell r="J2095"/>
          <cell r="K2095"/>
          <cell r="L2095">
            <v>13606</v>
          </cell>
          <cell r="M2095">
            <v>9910</v>
          </cell>
          <cell r="N2095">
            <v>23516</v>
          </cell>
          <cell r="O2095">
            <v>0</v>
          </cell>
          <cell r="P2095">
            <v>1556749</v>
          </cell>
          <cell r="Q2095">
            <v>1556749</v>
          </cell>
          <cell r="R2095">
            <v>0</v>
          </cell>
          <cell r="S2095">
            <v>1556749</v>
          </cell>
          <cell r="T2095">
            <v>0</v>
          </cell>
          <cell r="U2095">
            <v>1716</v>
          </cell>
          <cell r="V2095">
            <v>1716</v>
          </cell>
          <cell r="W2095"/>
          <cell r="X2095">
            <v>1716</v>
          </cell>
          <cell r="Y2095"/>
          <cell r="Z2095"/>
          <cell r="AA2095">
            <v>10216</v>
          </cell>
          <cell r="AB2095">
            <v>8500</v>
          </cell>
          <cell r="AC2095">
            <v>18716</v>
          </cell>
          <cell r="AD2095">
            <v>0</v>
          </cell>
          <cell r="AE2095">
            <v>1091313</v>
          </cell>
          <cell r="AF2095">
            <v>1091313</v>
          </cell>
          <cell r="AG2095">
            <v>0</v>
          </cell>
          <cell r="AH2095">
            <v>1091313</v>
          </cell>
          <cell r="AI2095">
            <v>0</v>
          </cell>
          <cell r="AJ2095">
            <v>1377</v>
          </cell>
          <cell r="AK2095">
            <v>1377</v>
          </cell>
          <cell r="AL2095"/>
          <cell r="AM2095">
            <v>1377</v>
          </cell>
        </row>
        <row r="2096">
          <cell r="I2096" t="str">
            <v>NVA</v>
          </cell>
          <cell r="J2096"/>
          <cell r="K2096"/>
          <cell r="L2096">
            <v>6290</v>
          </cell>
          <cell r="M2096">
            <v>6200</v>
          </cell>
          <cell r="N2096">
            <v>12490</v>
          </cell>
          <cell r="O2096">
            <v>0</v>
          </cell>
          <cell r="P2096">
            <v>426861</v>
          </cell>
          <cell r="Q2096">
            <v>426861</v>
          </cell>
          <cell r="R2096">
            <v>0</v>
          </cell>
          <cell r="S2096">
            <v>426861</v>
          </cell>
          <cell r="T2096">
            <v>0</v>
          </cell>
          <cell r="U2096">
            <v>93</v>
          </cell>
          <cell r="V2096">
            <v>93</v>
          </cell>
          <cell r="W2096"/>
          <cell r="X2096">
            <v>93</v>
          </cell>
          <cell r="Y2096"/>
          <cell r="Z2096"/>
          <cell r="AA2096">
            <v>4394</v>
          </cell>
          <cell r="AB2096">
            <v>5100</v>
          </cell>
          <cell r="AC2096">
            <v>9494</v>
          </cell>
          <cell r="AD2096">
            <v>0</v>
          </cell>
          <cell r="AE2096">
            <v>173229</v>
          </cell>
          <cell r="AF2096">
            <v>173229</v>
          </cell>
          <cell r="AG2096">
            <v>0</v>
          </cell>
          <cell r="AH2096">
            <v>173229</v>
          </cell>
          <cell r="AI2096">
            <v>0</v>
          </cell>
          <cell r="AJ2096">
            <v>83</v>
          </cell>
          <cell r="AK2096">
            <v>83</v>
          </cell>
          <cell r="AL2096"/>
          <cell r="AM2096">
            <v>83</v>
          </cell>
        </row>
        <row r="2097">
          <cell r="I2097" t="str">
            <v>NQU</v>
          </cell>
          <cell r="J2097"/>
          <cell r="K2097"/>
          <cell r="L2097">
            <v>4737</v>
          </cell>
          <cell r="M2097">
            <v>240</v>
          </cell>
          <cell r="N2097">
            <v>4977</v>
          </cell>
          <cell r="O2097">
            <v>0</v>
          </cell>
          <cell r="P2097">
            <v>46452</v>
          </cell>
          <cell r="Q2097">
            <v>46452</v>
          </cell>
          <cell r="R2097">
            <v>0</v>
          </cell>
          <cell r="S2097">
            <v>46452</v>
          </cell>
          <cell r="T2097">
            <v>0</v>
          </cell>
          <cell r="U2097">
            <v>546</v>
          </cell>
          <cell r="V2097">
            <v>546</v>
          </cell>
          <cell r="W2097"/>
          <cell r="X2097">
            <v>546</v>
          </cell>
          <cell r="Y2097"/>
          <cell r="Z2097"/>
          <cell r="AA2097">
            <v>5152</v>
          </cell>
          <cell r="AB2097">
            <v>250</v>
          </cell>
          <cell r="AC2097">
            <v>5402</v>
          </cell>
          <cell r="AD2097">
            <v>0</v>
          </cell>
          <cell r="AE2097">
            <v>49992</v>
          </cell>
          <cell r="AF2097">
            <v>49992</v>
          </cell>
          <cell r="AG2097">
            <v>0</v>
          </cell>
          <cell r="AH2097">
            <v>49992</v>
          </cell>
          <cell r="AI2097">
            <v>0</v>
          </cell>
          <cell r="AJ2097">
            <v>460</v>
          </cell>
          <cell r="AK2097">
            <v>460</v>
          </cell>
          <cell r="AL2097"/>
          <cell r="AM2097">
            <v>460</v>
          </cell>
        </row>
        <row r="2098">
          <cell r="I2098" t="str">
            <v>PSO</v>
          </cell>
          <cell r="J2098"/>
          <cell r="K2098"/>
          <cell r="L2098">
            <v>6422</v>
          </cell>
          <cell r="M2098">
            <v>951</v>
          </cell>
          <cell r="N2098">
            <v>7373</v>
          </cell>
          <cell r="O2098">
            <v>18</v>
          </cell>
          <cell r="P2098">
            <v>695474</v>
          </cell>
          <cell r="Q2098">
            <v>695492</v>
          </cell>
          <cell r="R2098"/>
          <cell r="S2098">
            <v>695492</v>
          </cell>
          <cell r="T2098">
            <v>1</v>
          </cell>
          <cell r="U2098">
            <v>1278</v>
          </cell>
          <cell r="V2098">
            <v>1279</v>
          </cell>
          <cell r="W2098"/>
          <cell r="X2098">
            <v>1279</v>
          </cell>
          <cell r="Y2098"/>
          <cell r="Z2098"/>
          <cell r="AA2098">
            <v>3828</v>
          </cell>
          <cell r="AB2098">
            <v>710</v>
          </cell>
          <cell r="AC2098">
            <v>4538</v>
          </cell>
          <cell r="AD2098">
            <v>2165</v>
          </cell>
          <cell r="AE2098">
            <v>308816</v>
          </cell>
          <cell r="AF2098">
            <v>310981</v>
          </cell>
          <cell r="AG2098"/>
          <cell r="AH2098">
            <v>310981</v>
          </cell>
          <cell r="AI2098">
            <v>0</v>
          </cell>
          <cell r="AJ2098">
            <v>1103</v>
          </cell>
          <cell r="AK2098">
            <v>1103</v>
          </cell>
          <cell r="AL2098"/>
          <cell r="AM2098">
            <v>1103</v>
          </cell>
        </row>
        <row r="2099">
          <cell r="I2099" t="str">
            <v>PEI</v>
          </cell>
          <cell r="J2099"/>
          <cell r="K2099"/>
          <cell r="L2099">
            <v>22861</v>
          </cell>
          <cell r="M2099">
            <v>9716</v>
          </cell>
          <cell r="N2099">
            <v>32577</v>
          </cell>
          <cell r="O2099">
            <v>147543</v>
          </cell>
          <cell r="P2099">
            <v>2508468</v>
          </cell>
          <cell r="Q2099">
            <v>2656011</v>
          </cell>
          <cell r="R2099"/>
          <cell r="S2099">
            <v>2656011</v>
          </cell>
          <cell r="T2099">
            <v>76</v>
          </cell>
          <cell r="U2099">
            <v>2009</v>
          </cell>
          <cell r="V2099">
            <v>2084</v>
          </cell>
          <cell r="W2099"/>
          <cell r="X2099">
            <v>2084</v>
          </cell>
          <cell r="Y2099"/>
          <cell r="Z2099"/>
          <cell r="AA2099">
            <v>16341</v>
          </cell>
          <cell r="AB2099">
            <v>8100</v>
          </cell>
          <cell r="AC2099">
            <v>24441</v>
          </cell>
          <cell r="AD2099">
            <v>113652</v>
          </cell>
          <cell r="AE2099">
            <v>1537777</v>
          </cell>
          <cell r="AF2099">
            <v>1651429</v>
          </cell>
          <cell r="AG2099"/>
          <cell r="AH2099">
            <v>1651429</v>
          </cell>
          <cell r="AI2099">
            <v>137</v>
          </cell>
          <cell r="AJ2099">
            <v>2477</v>
          </cell>
          <cell r="AK2099">
            <v>2615</v>
          </cell>
          <cell r="AL2099"/>
          <cell r="AM2099">
            <v>2615</v>
          </cell>
        </row>
        <row r="2100">
          <cell r="I2100" t="str">
            <v>PTX</v>
          </cell>
          <cell r="J2100"/>
          <cell r="K2100"/>
          <cell r="L2100">
            <v>690</v>
          </cell>
          <cell r="M2100">
            <v>207</v>
          </cell>
          <cell r="N2100">
            <v>897</v>
          </cell>
          <cell r="O2100">
            <v>0</v>
          </cell>
          <cell r="P2100">
            <v>23791</v>
          </cell>
          <cell r="Q2100">
            <v>23791</v>
          </cell>
          <cell r="R2100">
            <v>0</v>
          </cell>
          <cell r="S2100">
            <v>23791</v>
          </cell>
          <cell r="T2100">
            <v>0</v>
          </cell>
          <cell r="U2100">
            <v>2</v>
          </cell>
          <cell r="V2100">
            <v>2</v>
          </cell>
          <cell r="W2100"/>
          <cell r="X2100">
            <v>2</v>
          </cell>
          <cell r="Y2100"/>
          <cell r="Z2100"/>
          <cell r="AA2100">
            <v>530</v>
          </cell>
          <cell r="AB2100">
            <v>180</v>
          </cell>
          <cell r="AC2100">
            <v>710</v>
          </cell>
          <cell r="AD2100">
            <v>0</v>
          </cell>
          <cell r="AE2100">
            <v>17947</v>
          </cell>
          <cell r="AF2100">
            <v>17947</v>
          </cell>
          <cell r="AG2100">
            <v>0</v>
          </cell>
          <cell r="AH2100">
            <v>17947</v>
          </cell>
          <cell r="AI2100">
            <v>0</v>
          </cell>
          <cell r="AJ2100">
            <v>6</v>
          </cell>
          <cell r="AK2100">
            <v>6</v>
          </cell>
          <cell r="AL2100"/>
          <cell r="AM2100">
            <v>6</v>
          </cell>
        </row>
        <row r="2101">
          <cell r="I2101" t="str">
            <v>PPN</v>
          </cell>
          <cell r="J2101"/>
          <cell r="K2101"/>
          <cell r="L2101">
            <v>2694</v>
          </cell>
          <cell r="M2101">
            <v>1901</v>
          </cell>
          <cell r="N2101">
            <v>4595</v>
          </cell>
          <cell r="O2101">
            <v>0</v>
          </cell>
          <cell r="P2101">
            <v>118592</v>
          </cell>
          <cell r="Q2101">
            <v>118592</v>
          </cell>
          <cell r="R2101">
            <v>0</v>
          </cell>
          <cell r="S2101">
            <v>118592</v>
          </cell>
          <cell r="T2101">
            <v>0</v>
          </cell>
          <cell r="U2101">
            <v>107</v>
          </cell>
          <cell r="V2101">
            <v>107</v>
          </cell>
          <cell r="W2101"/>
          <cell r="X2101">
            <v>107</v>
          </cell>
          <cell r="Y2101"/>
          <cell r="Z2101"/>
          <cell r="AA2101">
            <v>2421</v>
          </cell>
          <cell r="AB2101">
            <v>1800</v>
          </cell>
          <cell r="AC2101">
            <v>4221</v>
          </cell>
          <cell r="AD2101">
            <v>0</v>
          </cell>
          <cell r="AE2101">
            <v>71200</v>
          </cell>
          <cell r="AF2101">
            <v>71200</v>
          </cell>
          <cell r="AG2101">
            <v>0</v>
          </cell>
          <cell r="AH2101">
            <v>71200</v>
          </cell>
          <cell r="AI2101">
            <v>0</v>
          </cell>
          <cell r="AJ2101">
            <v>201</v>
          </cell>
          <cell r="AK2101">
            <v>201</v>
          </cell>
          <cell r="AL2101"/>
          <cell r="AM2101">
            <v>201</v>
          </cell>
        </row>
        <row r="2102">
          <cell r="I2102" t="str">
            <v>PVA</v>
          </cell>
          <cell r="J2102"/>
          <cell r="K2102"/>
          <cell r="L2102">
            <v>2322</v>
          </cell>
          <cell r="M2102">
            <v>132</v>
          </cell>
          <cell r="N2102">
            <v>2454</v>
          </cell>
          <cell r="O2102">
            <v>0</v>
          </cell>
          <cell r="P2102">
            <v>53636</v>
          </cell>
          <cell r="Q2102">
            <v>53636</v>
          </cell>
          <cell r="R2102">
            <v>0</v>
          </cell>
          <cell r="S2102">
            <v>53636</v>
          </cell>
          <cell r="T2102">
            <v>0</v>
          </cell>
          <cell r="U2102">
            <v>111</v>
          </cell>
          <cell r="V2102">
            <v>111</v>
          </cell>
          <cell r="W2102"/>
          <cell r="X2102">
            <v>111</v>
          </cell>
          <cell r="Y2102"/>
          <cell r="Z2102"/>
          <cell r="AA2102">
            <v>1927</v>
          </cell>
          <cell r="AB2102">
            <v>120</v>
          </cell>
          <cell r="AC2102">
            <v>2047</v>
          </cell>
          <cell r="AD2102">
            <v>14</v>
          </cell>
          <cell r="AE2102">
            <v>27330</v>
          </cell>
          <cell r="AF2102">
            <v>27344</v>
          </cell>
          <cell r="AG2102">
            <v>0</v>
          </cell>
          <cell r="AH2102">
            <v>27344</v>
          </cell>
          <cell r="AI2102">
            <v>0</v>
          </cell>
          <cell r="AJ2102">
            <v>20</v>
          </cell>
          <cell r="AK2102">
            <v>20</v>
          </cell>
          <cell r="AL2102"/>
          <cell r="AM2102">
            <v>20</v>
          </cell>
        </row>
        <row r="2103">
          <cell r="I2103" t="str">
            <v>PUU</v>
          </cell>
          <cell r="J2103"/>
          <cell r="K2103"/>
          <cell r="L2103">
            <v>3630</v>
          </cell>
          <cell r="M2103">
            <v>382</v>
          </cell>
          <cell r="N2103">
            <v>4012</v>
          </cell>
          <cell r="O2103">
            <v>0</v>
          </cell>
          <cell r="P2103">
            <v>143202</v>
          </cell>
          <cell r="Q2103">
            <v>143202</v>
          </cell>
          <cell r="R2103">
            <v>0</v>
          </cell>
          <cell r="S2103">
            <v>143202</v>
          </cell>
          <cell r="T2103">
            <v>0</v>
          </cell>
          <cell r="U2103">
            <v>91</v>
          </cell>
          <cell r="V2103">
            <v>91</v>
          </cell>
          <cell r="W2103"/>
          <cell r="X2103">
            <v>91</v>
          </cell>
          <cell r="Y2103"/>
          <cell r="Z2103"/>
          <cell r="AA2103">
            <v>2622</v>
          </cell>
          <cell r="AB2103">
            <v>320</v>
          </cell>
          <cell r="AC2103">
            <v>2942</v>
          </cell>
          <cell r="AD2103">
            <v>0</v>
          </cell>
          <cell r="AE2103">
            <v>92471</v>
          </cell>
          <cell r="AF2103">
            <v>92471</v>
          </cell>
          <cell r="AG2103">
            <v>0</v>
          </cell>
          <cell r="AH2103">
            <v>92471</v>
          </cell>
          <cell r="AI2103">
            <v>0</v>
          </cell>
          <cell r="AJ2103">
            <v>119</v>
          </cell>
          <cell r="AK2103">
            <v>119</v>
          </cell>
          <cell r="AL2103"/>
          <cell r="AM2103">
            <v>119</v>
          </cell>
        </row>
        <row r="2104">
          <cell r="I2104" t="str">
            <v>PBE</v>
          </cell>
          <cell r="J2104"/>
          <cell r="K2104"/>
          <cell r="L2104"/>
          <cell r="M2104"/>
          <cell r="N2104">
            <v>255</v>
          </cell>
          <cell r="O2104">
            <v>0</v>
          </cell>
          <cell r="P2104">
            <v>1272</v>
          </cell>
          <cell r="Q2104">
            <v>1272</v>
          </cell>
          <cell r="R2104"/>
          <cell r="S2104">
            <v>1272</v>
          </cell>
          <cell r="T2104">
            <v>0</v>
          </cell>
          <cell r="U2104">
            <v>6</v>
          </cell>
          <cell r="V2104"/>
          <cell r="W2104"/>
          <cell r="X2104">
            <v>6</v>
          </cell>
          <cell r="Y2104"/>
          <cell r="Z2104"/>
          <cell r="AA2104"/>
          <cell r="AB2104"/>
          <cell r="AC2104">
            <v>508</v>
          </cell>
          <cell r="AD2104">
            <v>0</v>
          </cell>
          <cell r="AE2104">
            <v>2373</v>
          </cell>
          <cell r="AF2104">
            <v>2373</v>
          </cell>
          <cell r="AG2104"/>
          <cell r="AH2104">
            <v>2373</v>
          </cell>
          <cell r="AI2104">
            <v>0</v>
          </cell>
          <cell r="AJ2104">
            <v>10</v>
          </cell>
          <cell r="AK2104"/>
          <cell r="AL2104"/>
          <cell r="AM2104">
            <v>10</v>
          </cell>
        </row>
        <row r="2105">
          <cell r="I2105" t="str">
            <v>PCR</v>
          </cell>
          <cell r="J2105"/>
          <cell r="K2105"/>
          <cell r="L2105">
            <v>1701</v>
          </cell>
          <cell r="M2105">
            <v>836</v>
          </cell>
          <cell r="N2105">
            <v>2537</v>
          </cell>
          <cell r="O2105">
            <v>0</v>
          </cell>
          <cell r="P2105">
            <v>51812</v>
          </cell>
          <cell r="Q2105">
            <v>51812</v>
          </cell>
          <cell r="R2105">
            <v>0</v>
          </cell>
          <cell r="S2105">
            <v>51812</v>
          </cell>
          <cell r="T2105">
            <v>0</v>
          </cell>
          <cell r="U2105">
            <v>2123</v>
          </cell>
          <cell r="V2105">
            <v>2123</v>
          </cell>
          <cell r="W2105"/>
          <cell r="X2105">
            <v>2123</v>
          </cell>
          <cell r="Y2105"/>
          <cell r="Z2105"/>
          <cell r="AA2105">
            <v>1757</v>
          </cell>
          <cell r="AB2105">
            <v>850</v>
          </cell>
          <cell r="AC2105">
            <v>2607</v>
          </cell>
          <cell r="AD2105">
            <v>0</v>
          </cell>
          <cell r="AE2105">
            <v>38298</v>
          </cell>
          <cell r="AF2105">
            <v>38298</v>
          </cell>
          <cell r="AG2105">
            <v>0</v>
          </cell>
          <cell r="AH2105">
            <v>38298</v>
          </cell>
          <cell r="AI2105">
            <v>0</v>
          </cell>
          <cell r="AJ2105">
            <v>3162</v>
          </cell>
          <cell r="AK2105">
            <v>3162</v>
          </cell>
          <cell r="AL2105"/>
          <cell r="AM2105">
            <v>3162</v>
          </cell>
        </row>
        <row r="2106">
          <cell r="I2106" t="str">
            <v>PDA</v>
          </cell>
          <cell r="J2106"/>
          <cell r="K2106"/>
          <cell r="L2106">
            <v>2860</v>
          </cell>
          <cell r="M2106">
            <v>978</v>
          </cell>
          <cell r="N2106">
            <v>3838</v>
          </cell>
          <cell r="O2106">
            <v>0</v>
          </cell>
          <cell r="P2106">
            <v>66282</v>
          </cell>
          <cell r="Q2106">
            <v>66282</v>
          </cell>
          <cell r="R2106">
            <v>0</v>
          </cell>
          <cell r="S2106">
            <v>66282</v>
          </cell>
          <cell r="T2106">
            <v>0</v>
          </cell>
          <cell r="U2106">
            <v>5492</v>
          </cell>
          <cell r="V2106">
            <v>5492</v>
          </cell>
          <cell r="W2106"/>
          <cell r="X2106">
            <v>5492</v>
          </cell>
          <cell r="Y2106"/>
          <cell r="Z2106"/>
          <cell r="AA2106">
            <v>2593</v>
          </cell>
          <cell r="AB2106">
            <v>930</v>
          </cell>
          <cell r="AC2106">
            <v>3523</v>
          </cell>
          <cell r="AD2106">
            <v>0</v>
          </cell>
          <cell r="AE2106">
            <v>52170</v>
          </cell>
          <cell r="AF2106">
            <v>52170</v>
          </cell>
          <cell r="AG2106">
            <v>0</v>
          </cell>
          <cell r="AH2106">
            <v>52170</v>
          </cell>
          <cell r="AI2106">
            <v>0</v>
          </cell>
          <cell r="AJ2106">
            <v>5196</v>
          </cell>
          <cell r="AK2106">
            <v>5196</v>
          </cell>
          <cell r="AL2106"/>
          <cell r="AM2106">
            <v>5196</v>
          </cell>
        </row>
        <row r="2107">
          <cell r="I2107" t="str">
            <v>LQM</v>
          </cell>
          <cell r="J2107"/>
          <cell r="K2107"/>
          <cell r="L2107">
            <v>568</v>
          </cell>
          <cell r="M2107">
            <v>200</v>
          </cell>
          <cell r="N2107">
            <v>768</v>
          </cell>
          <cell r="O2107">
            <v>0</v>
          </cell>
          <cell r="P2107">
            <v>14921</v>
          </cell>
          <cell r="Q2107">
            <v>14921</v>
          </cell>
          <cell r="R2107">
            <v>0</v>
          </cell>
          <cell r="S2107">
            <v>14921</v>
          </cell>
          <cell r="T2107">
            <v>0</v>
          </cell>
          <cell r="U2107">
            <v>133</v>
          </cell>
          <cell r="V2107">
            <v>133</v>
          </cell>
          <cell r="W2107"/>
          <cell r="X2107">
            <v>133</v>
          </cell>
          <cell r="Y2107"/>
          <cell r="Z2107"/>
          <cell r="AA2107">
            <v>570</v>
          </cell>
          <cell r="AB2107">
            <v>200</v>
          </cell>
          <cell r="AC2107">
            <v>770</v>
          </cell>
          <cell r="AD2107">
            <v>0</v>
          </cell>
          <cell r="AE2107">
            <v>13739</v>
          </cell>
          <cell r="AF2107">
            <v>13739</v>
          </cell>
          <cell r="AG2107">
            <v>0</v>
          </cell>
          <cell r="AH2107">
            <v>13739</v>
          </cell>
          <cell r="AI2107">
            <v>0</v>
          </cell>
          <cell r="AJ2107">
            <v>260</v>
          </cell>
          <cell r="AK2107">
            <v>260</v>
          </cell>
          <cell r="AL2107"/>
          <cell r="AM2107">
            <v>260</v>
          </cell>
        </row>
        <row r="2108">
          <cell r="I2108" t="str">
            <v>UIB</v>
          </cell>
          <cell r="J2108"/>
          <cell r="K2108"/>
          <cell r="L2108">
            <v>13478</v>
          </cell>
          <cell r="M2108">
            <v>1567</v>
          </cell>
          <cell r="N2108">
            <v>15045</v>
          </cell>
          <cell r="O2108">
            <v>38</v>
          </cell>
          <cell r="P2108">
            <v>375315</v>
          </cell>
          <cell r="Q2108">
            <v>375353</v>
          </cell>
          <cell r="R2108">
            <v>0</v>
          </cell>
          <cell r="S2108">
            <v>375353</v>
          </cell>
          <cell r="T2108">
            <v>1</v>
          </cell>
          <cell r="U2108">
            <v>990</v>
          </cell>
          <cell r="V2108">
            <v>991</v>
          </cell>
          <cell r="W2108"/>
          <cell r="X2108">
            <v>991</v>
          </cell>
          <cell r="Y2108"/>
          <cell r="Z2108"/>
          <cell r="AA2108">
            <v>12371</v>
          </cell>
          <cell r="AB2108">
            <v>1500</v>
          </cell>
          <cell r="AC2108">
            <v>13871</v>
          </cell>
          <cell r="AD2108">
            <v>0</v>
          </cell>
          <cell r="AE2108">
            <v>300182</v>
          </cell>
          <cell r="AF2108">
            <v>300182</v>
          </cell>
          <cell r="AG2108">
            <v>0</v>
          </cell>
          <cell r="AH2108">
            <v>300182</v>
          </cell>
          <cell r="AI2108">
            <v>0</v>
          </cell>
          <cell r="AJ2108">
            <v>1035</v>
          </cell>
          <cell r="AK2108">
            <v>1035</v>
          </cell>
          <cell r="AL2108"/>
          <cell r="AM2108">
            <v>1035</v>
          </cell>
        </row>
        <row r="2109">
          <cell r="I2109" t="str">
            <v>RCH</v>
          </cell>
          <cell r="J2109"/>
          <cell r="K2109"/>
          <cell r="L2109">
            <v>3007</v>
          </cell>
          <cell r="M2109">
            <v>0</v>
          </cell>
          <cell r="N2109">
            <v>3007</v>
          </cell>
          <cell r="O2109">
            <v>0</v>
          </cell>
          <cell r="P2109">
            <v>447352</v>
          </cell>
          <cell r="Q2109">
            <v>447352</v>
          </cell>
          <cell r="R2109"/>
          <cell r="S2109">
            <v>447352</v>
          </cell>
          <cell r="T2109">
            <v>0</v>
          </cell>
          <cell r="U2109">
            <v>380</v>
          </cell>
          <cell r="V2109">
            <v>380</v>
          </cell>
          <cell r="W2109"/>
          <cell r="X2109">
            <v>380</v>
          </cell>
          <cell r="Y2109">
            <v>2005</v>
          </cell>
          <cell r="Z2109">
            <v>660</v>
          </cell>
          <cell r="AA2109">
            <v>2665</v>
          </cell>
          <cell r="AB2109">
            <v>0</v>
          </cell>
          <cell r="AC2109">
            <v>2665</v>
          </cell>
          <cell r="AD2109">
            <v>8</v>
          </cell>
          <cell r="AE2109">
            <v>247911</v>
          </cell>
          <cell r="AF2109">
            <v>247919</v>
          </cell>
          <cell r="AG2109">
            <v>0</v>
          </cell>
          <cell r="AH2109">
            <v>247919</v>
          </cell>
          <cell r="AI2109">
            <v>2</v>
          </cell>
          <cell r="AJ2109">
            <v>46</v>
          </cell>
          <cell r="AK2109">
            <v>47</v>
          </cell>
          <cell r="AL2109"/>
          <cell r="AM2109">
            <v>47</v>
          </cell>
        </row>
        <row r="2110">
          <cell r="I2110" t="str">
            <v>ADZ</v>
          </cell>
          <cell r="J2110"/>
          <cell r="K2110"/>
          <cell r="L2110">
            <v>22686</v>
          </cell>
          <cell r="M2110">
            <v>658</v>
          </cell>
          <cell r="N2110">
            <v>23344</v>
          </cell>
          <cell r="O2110">
            <v>31529</v>
          </cell>
          <cell r="P2110">
            <v>2970394</v>
          </cell>
          <cell r="Q2110">
            <v>3001923</v>
          </cell>
          <cell r="R2110"/>
          <cell r="S2110">
            <v>3001923</v>
          </cell>
          <cell r="T2110">
            <v>60</v>
          </cell>
          <cell r="U2110">
            <v>21448</v>
          </cell>
          <cell r="V2110">
            <v>21508</v>
          </cell>
          <cell r="W2110"/>
          <cell r="X2110">
            <v>21508</v>
          </cell>
          <cell r="Y2110"/>
          <cell r="Z2110"/>
          <cell r="AA2110">
            <v>18986</v>
          </cell>
          <cell r="AB2110">
            <v>600</v>
          </cell>
          <cell r="AC2110">
            <v>19586</v>
          </cell>
          <cell r="AD2110">
            <v>11088</v>
          </cell>
          <cell r="AE2110">
            <v>2429821</v>
          </cell>
          <cell r="AF2110">
            <v>2440909</v>
          </cell>
          <cell r="AG2110"/>
          <cell r="AH2110">
            <v>2440909</v>
          </cell>
          <cell r="AI2110">
            <v>1</v>
          </cell>
          <cell r="AJ2110">
            <v>19251</v>
          </cell>
          <cell r="AK2110">
            <v>19252</v>
          </cell>
          <cell r="AL2110"/>
          <cell r="AM2110">
            <v>19252</v>
          </cell>
        </row>
        <row r="2111">
          <cell r="I2111" t="str">
            <v>SJE</v>
          </cell>
          <cell r="J2111"/>
          <cell r="K2111"/>
          <cell r="L2111">
            <v>4989</v>
          </cell>
          <cell r="M2111">
            <v>5050</v>
          </cell>
          <cell r="N2111">
            <v>10039</v>
          </cell>
          <cell r="O2111">
            <v>0</v>
          </cell>
          <cell r="P2111">
            <v>39633</v>
          </cell>
          <cell r="Q2111">
            <v>39633</v>
          </cell>
          <cell r="R2111">
            <v>0</v>
          </cell>
          <cell r="S2111">
            <v>39633</v>
          </cell>
          <cell r="T2111">
            <v>0</v>
          </cell>
          <cell r="U2111">
            <v>3208</v>
          </cell>
          <cell r="V2111">
            <v>3208</v>
          </cell>
          <cell r="W2111"/>
          <cell r="X2111">
            <v>3208</v>
          </cell>
          <cell r="Y2111"/>
          <cell r="Z2111"/>
          <cell r="AA2111">
            <v>4701</v>
          </cell>
          <cell r="AB2111">
            <v>4900</v>
          </cell>
          <cell r="AC2111">
            <v>9601</v>
          </cell>
          <cell r="AD2111">
            <v>0</v>
          </cell>
          <cell r="AE2111">
            <v>33730</v>
          </cell>
          <cell r="AF2111">
            <v>33730</v>
          </cell>
          <cell r="AG2111">
            <v>0</v>
          </cell>
          <cell r="AH2111">
            <v>33730</v>
          </cell>
          <cell r="AI2111">
            <v>0</v>
          </cell>
          <cell r="AJ2111">
            <v>4074</v>
          </cell>
          <cell r="AK2111">
            <v>4074</v>
          </cell>
          <cell r="AL2111"/>
          <cell r="AM2111">
            <v>4074</v>
          </cell>
        </row>
        <row r="2112">
          <cell r="I2112" t="str">
            <v>SVI</v>
          </cell>
          <cell r="J2112"/>
          <cell r="K2112"/>
          <cell r="L2112"/>
          <cell r="M2112"/>
          <cell r="N2112">
            <v>377</v>
          </cell>
          <cell r="O2112">
            <v>0</v>
          </cell>
          <cell r="P2112">
            <v>8358</v>
          </cell>
          <cell r="Q2112">
            <v>8358</v>
          </cell>
          <cell r="R2112"/>
          <cell r="S2112">
            <v>8358</v>
          </cell>
          <cell r="T2112">
            <v>0</v>
          </cell>
          <cell r="U2112">
            <v>5</v>
          </cell>
          <cell r="V2112">
            <v>5</v>
          </cell>
          <cell r="W2112"/>
          <cell r="X2112">
            <v>5</v>
          </cell>
          <cell r="Y2112"/>
          <cell r="Z2112"/>
          <cell r="AA2112"/>
          <cell r="AB2112"/>
          <cell r="AC2112">
            <v>466</v>
          </cell>
          <cell r="AD2112">
            <v>0</v>
          </cell>
          <cell r="AE2112">
            <v>8029</v>
          </cell>
          <cell r="AF2112">
            <v>8029</v>
          </cell>
          <cell r="AG2112"/>
          <cell r="AH2112">
            <v>8029</v>
          </cell>
          <cell r="AI2112">
            <v>0</v>
          </cell>
          <cell r="AJ2112">
            <v>414</v>
          </cell>
          <cell r="AK2112">
            <v>414</v>
          </cell>
          <cell r="AL2112"/>
          <cell r="AM2112">
            <v>414</v>
          </cell>
        </row>
        <row r="2113">
          <cell r="I2113" t="str">
            <v>SMR</v>
          </cell>
          <cell r="J2113"/>
          <cell r="K2113"/>
          <cell r="L2113">
            <v>27039</v>
          </cell>
          <cell r="M2113"/>
          <cell r="N2113">
            <v>27039</v>
          </cell>
          <cell r="O2113">
            <v>17090</v>
          </cell>
          <cell r="P2113">
            <v>3728525</v>
          </cell>
          <cell r="Q2113">
            <v>3745615</v>
          </cell>
          <cell r="R2113"/>
          <cell r="S2113">
            <v>3745615</v>
          </cell>
          <cell r="T2113">
            <v>1</v>
          </cell>
          <cell r="U2113">
            <v>3119</v>
          </cell>
          <cell r="V2113">
            <v>3119</v>
          </cell>
          <cell r="W2113"/>
          <cell r="X2113">
            <v>3119</v>
          </cell>
          <cell r="Y2113"/>
          <cell r="Z2113"/>
          <cell r="AA2113">
            <v>19130</v>
          </cell>
          <cell r="AB2113"/>
          <cell r="AC2113">
            <v>19130</v>
          </cell>
          <cell r="AD2113">
            <v>18</v>
          </cell>
          <cell r="AE2113">
            <v>2552792</v>
          </cell>
          <cell r="AF2113">
            <v>2552810</v>
          </cell>
          <cell r="AG2113"/>
          <cell r="AH2113">
            <v>2552810</v>
          </cell>
          <cell r="AI2113">
            <v>0</v>
          </cell>
          <cell r="AJ2113">
            <v>2563</v>
          </cell>
          <cell r="AK2113">
            <v>2563</v>
          </cell>
          <cell r="AL2113"/>
          <cell r="AM2113">
            <v>2563</v>
          </cell>
        </row>
        <row r="2114">
          <cell r="I2114" t="str">
            <v>RVE</v>
          </cell>
          <cell r="J2114"/>
          <cell r="K2114"/>
          <cell r="L2114">
            <v>1106</v>
          </cell>
          <cell r="M2114">
            <v>1563</v>
          </cell>
          <cell r="N2114">
            <v>2669</v>
          </cell>
          <cell r="O2114">
            <v>0</v>
          </cell>
          <cell r="P2114">
            <v>38901</v>
          </cell>
          <cell r="Q2114">
            <v>38901</v>
          </cell>
          <cell r="R2114">
            <v>0</v>
          </cell>
          <cell r="S2114">
            <v>38901</v>
          </cell>
          <cell r="T2114">
            <v>0</v>
          </cell>
          <cell r="U2114">
            <v>95</v>
          </cell>
          <cell r="V2114">
            <v>95</v>
          </cell>
          <cell r="W2114"/>
          <cell r="X2114">
            <v>95</v>
          </cell>
          <cell r="Y2114"/>
          <cell r="Z2114"/>
          <cell r="AA2114">
            <v>1020</v>
          </cell>
          <cell r="AB2114">
            <v>1500</v>
          </cell>
          <cell r="AC2114">
            <v>2520</v>
          </cell>
          <cell r="AD2114">
            <v>0</v>
          </cell>
          <cell r="AE2114">
            <v>29353</v>
          </cell>
          <cell r="AF2114">
            <v>29353</v>
          </cell>
          <cell r="AG2114">
            <v>0</v>
          </cell>
          <cell r="AH2114">
            <v>29353</v>
          </cell>
          <cell r="AI2114">
            <v>0</v>
          </cell>
          <cell r="AJ2114">
            <v>256</v>
          </cell>
          <cell r="AK2114">
            <v>256</v>
          </cell>
          <cell r="AL2114"/>
          <cell r="AM2114">
            <v>256</v>
          </cell>
        </row>
        <row r="2115">
          <cell r="I2115" t="str">
            <v>TME</v>
          </cell>
          <cell r="J2115"/>
          <cell r="K2115"/>
          <cell r="L2115"/>
          <cell r="M2115"/>
          <cell r="N2115">
            <v>546</v>
          </cell>
          <cell r="O2115">
            <v>0</v>
          </cell>
          <cell r="P2115">
            <v>11020</v>
          </cell>
          <cell r="Q2115">
            <v>11020</v>
          </cell>
          <cell r="R2115"/>
          <cell r="S2115">
            <v>11020</v>
          </cell>
          <cell r="T2115">
            <v>0</v>
          </cell>
          <cell r="U2115">
            <v>40</v>
          </cell>
          <cell r="V2115">
            <v>40</v>
          </cell>
          <cell r="W2115"/>
          <cell r="X2115">
            <v>40</v>
          </cell>
          <cell r="Y2115"/>
          <cell r="Z2115"/>
          <cell r="AA2115"/>
          <cell r="AB2115"/>
          <cell r="AC2115">
            <v>336</v>
          </cell>
          <cell r="AD2115">
            <v>0</v>
          </cell>
          <cell r="AE2115">
            <v>8316</v>
          </cell>
          <cell r="AF2115">
            <v>8316</v>
          </cell>
          <cell r="AG2115"/>
          <cell r="AH2115">
            <v>8316</v>
          </cell>
          <cell r="AI2115">
            <v>0</v>
          </cell>
          <cell r="AJ2115">
            <v>6</v>
          </cell>
          <cell r="AK2115">
            <v>6</v>
          </cell>
          <cell r="AL2115"/>
          <cell r="AM2115">
            <v>6</v>
          </cell>
        </row>
        <row r="2116">
          <cell r="I2116" t="str">
            <v>TCD</v>
          </cell>
          <cell r="J2116"/>
          <cell r="K2116"/>
          <cell r="L2116"/>
          <cell r="M2116"/>
          <cell r="N2116">
            <v>350</v>
          </cell>
          <cell r="O2116">
            <v>50</v>
          </cell>
          <cell r="P2116">
            <v>2144</v>
          </cell>
          <cell r="Q2116">
            <v>2194</v>
          </cell>
          <cell r="R2116"/>
          <cell r="S2116">
            <v>2194</v>
          </cell>
          <cell r="T2116">
            <v>1</v>
          </cell>
          <cell r="U2116">
            <v>24</v>
          </cell>
          <cell r="V2116">
            <v>25</v>
          </cell>
          <cell r="W2116"/>
          <cell r="X2116">
            <v>25</v>
          </cell>
          <cell r="Y2116"/>
          <cell r="Z2116"/>
          <cell r="AA2116"/>
          <cell r="AB2116"/>
          <cell r="AC2116">
            <v>393</v>
          </cell>
          <cell r="AD2116">
            <v>16</v>
          </cell>
          <cell r="AE2116">
            <v>1456</v>
          </cell>
          <cell r="AF2116">
            <v>1472</v>
          </cell>
          <cell r="AG2116"/>
          <cell r="AH2116">
            <v>1472</v>
          </cell>
          <cell r="AI2116">
            <v>0</v>
          </cell>
          <cell r="AJ2116">
            <v>38</v>
          </cell>
          <cell r="AK2116">
            <v>38</v>
          </cell>
          <cell r="AL2116"/>
          <cell r="AM2116">
            <v>38</v>
          </cell>
        </row>
        <row r="2117">
          <cell r="I2117" t="str">
            <v>TBD</v>
          </cell>
          <cell r="J2117"/>
          <cell r="K2117"/>
          <cell r="L2117">
            <v>500</v>
          </cell>
          <cell r="M2117">
            <v>0</v>
          </cell>
          <cell r="N2117">
            <v>500</v>
          </cell>
          <cell r="O2117">
            <v>0</v>
          </cell>
          <cell r="P2117">
            <v>4060</v>
          </cell>
          <cell r="Q2117">
            <v>4060</v>
          </cell>
          <cell r="R2117"/>
          <cell r="S2117">
            <v>4060</v>
          </cell>
          <cell r="T2117">
            <v>0</v>
          </cell>
          <cell r="U2117">
            <v>26</v>
          </cell>
          <cell r="V2117">
            <v>26</v>
          </cell>
          <cell r="W2117"/>
          <cell r="X2117">
            <v>26</v>
          </cell>
          <cell r="Y2117"/>
          <cell r="Z2117"/>
          <cell r="AA2117">
            <v>742</v>
          </cell>
          <cell r="AB2117">
            <v>0</v>
          </cell>
          <cell r="AC2117">
            <v>742</v>
          </cell>
          <cell r="AD2117">
            <v>0</v>
          </cell>
          <cell r="AE2117">
            <v>6367</v>
          </cell>
          <cell r="AF2117">
            <v>6367</v>
          </cell>
          <cell r="AG2117"/>
          <cell r="AH2117">
            <v>6367</v>
          </cell>
          <cell r="AI2117">
            <v>0</v>
          </cell>
          <cell r="AJ2117">
            <v>100</v>
          </cell>
          <cell r="AK2117">
            <v>100</v>
          </cell>
          <cell r="AL2117"/>
          <cell r="AM2117">
            <v>100</v>
          </cell>
        </row>
        <row r="2118">
          <cell r="I2118" t="str">
            <v>TLU</v>
          </cell>
          <cell r="J2118"/>
          <cell r="K2118"/>
          <cell r="L2118">
            <v>1179</v>
          </cell>
          <cell r="M2118">
            <v>1385</v>
          </cell>
          <cell r="N2118">
            <v>2564</v>
          </cell>
          <cell r="O2118">
            <v>0</v>
          </cell>
          <cell r="P2118">
            <v>40135</v>
          </cell>
          <cell r="Q2118">
            <v>40135</v>
          </cell>
          <cell r="R2118">
            <v>0</v>
          </cell>
          <cell r="S2118">
            <v>40135</v>
          </cell>
          <cell r="T2118">
            <v>0</v>
          </cell>
          <cell r="U2118">
            <v>6</v>
          </cell>
          <cell r="V2118">
            <v>6</v>
          </cell>
          <cell r="W2118"/>
          <cell r="X2118">
            <v>6</v>
          </cell>
          <cell r="Y2118"/>
          <cell r="Z2118"/>
          <cell r="AA2118">
            <v>479</v>
          </cell>
          <cell r="AB2118">
            <v>800</v>
          </cell>
          <cell r="AC2118">
            <v>1279</v>
          </cell>
          <cell r="AD2118">
            <v>0</v>
          </cell>
          <cell r="AE2118">
            <v>16739</v>
          </cell>
          <cell r="AF2118">
            <v>16739</v>
          </cell>
          <cell r="AG2118">
            <v>0</v>
          </cell>
          <cell r="AH2118">
            <v>16739</v>
          </cell>
          <cell r="AI2118">
            <v>0</v>
          </cell>
          <cell r="AJ2118">
            <v>5</v>
          </cell>
          <cell r="AK2118">
            <v>5</v>
          </cell>
          <cell r="AL2118"/>
          <cell r="AM2118">
            <v>5</v>
          </cell>
        </row>
        <row r="2119">
          <cell r="I2119" t="str">
            <v>TCO</v>
          </cell>
          <cell r="J2119"/>
          <cell r="K2119"/>
          <cell r="L2119">
            <v>3303</v>
          </cell>
          <cell r="M2119">
            <v>6484</v>
          </cell>
          <cell r="N2119">
            <v>9787</v>
          </cell>
          <cell r="O2119">
            <v>0</v>
          </cell>
          <cell r="P2119">
            <v>139904</v>
          </cell>
          <cell r="Q2119">
            <v>139904</v>
          </cell>
          <cell r="R2119">
            <v>0</v>
          </cell>
          <cell r="S2119">
            <v>139904</v>
          </cell>
          <cell r="T2119">
            <v>0</v>
          </cell>
          <cell r="U2119">
            <v>88</v>
          </cell>
          <cell r="V2119">
            <v>88</v>
          </cell>
          <cell r="W2119"/>
          <cell r="X2119">
            <v>88</v>
          </cell>
          <cell r="Y2119"/>
          <cell r="Z2119"/>
          <cell r="AA2119">
            <v>2934</v>
          </cell>
          <cell r="AB2119">
            <v>6100</v>
          </cell>
          <cell r="AC2119">
            <v>9034</v>
          </cell>
          <cell r="AD2119">
            <v>0</v>
          </cell>
          <cell r="AE2119">
            <v>113643</v>
          </cell>
          <cell r="AF2119">
            <v>113643</v>
          </cell>
          <cell r="AG2119">
            <v>0</v>
          </cell>
          <cell r="AH2119">
            <v>113643</v>
          </cell>
          <cell r="AI2119">
            <v>0</v>
          </cell>
          <cell r="AJ2119">
            <v>123</v>
          </cell>
          <cell r="AK2119">
            <v>123</v>
          </cell>
          <cell r="AL2119"/>
          <cell r="AM2119">
            <v>123</v>
          </cell>
        </row>
        <row r="2120">
          <cell r="I2120" t="str">
            <v>URI</v>
          </cell>
          <cell r="J2120"/>
          <cell r="K2120"/>
          <cell r="L2120"/>
          <cell r="M2120"/>
          <cell r="N2120">
            <v>184</v>
          </cell>
          <cell r="O2120">
            <v>0</v>
          </cell>
          <cell r="P2120">
            <v>338</v>
          </cell>
          <cell r="Q2120">
            <v>338</v>
          </cell>
          <cell r="R2120"/>
          <cell r="S2120">
            <v>338</v>
          </cell>
          <cell r="T2120">
            <v>0</v>
          </cell>
          <cell r="U2120">
            <v>9</v>
          </cell>
          <cell r="V2120">
            <v>9</v>
          </cell>
          <cell r="W2120"/>
          <cell r="X2120">
            <v>9</v>
          </cell>
          <cell r="Y2120"/>
          <cell r="Z2120"/>
          <cell r="AA2120"/>
          <cell r="AB2120"/>
          <cell r="AC2120">
            <v>176</v>
          </cell>
          <cell r="AD2120">
            <v>0</v>
          </cell>
          <cell r="AE2120">
            <v>312</v>
          </cell>
          <cell r="AF2120">
            <v>312</v>
          </cell>
          <cell r="AG2120"/>
          <cell r="AH2120">
            <v>312</v>
          </cell>
          <cell r="AI2120">
            <v>0</v>
          </cell>
          <cell r="AJ2120">
            <v>8</v>
          </cell>
          <cell r="AK2120">
            <v>8</v>
          </cell>
          <cell r="AL2120"/>
          <cell r="AM2120">
            <v>8</v>
          </cell>
        </row>
        <row r="2121">
          <cell r="I2121" t="str">
            <v>VUP</v>
          </cell>
          <cell r="J2121"/>
          <cell r="K2121"/>
          <cell r="L2121">
            <v>5022</v>
          </cell>
          <cell r="M2121"/>
          <cell r="N2121">
            <v>5022</v>
          </cell>
          <cell r="O2121">
            <v>10</v>
          </cell>
          <cell r="P2121">
            <v>507333</v>
          </cell>
          <cell r="Q2121">
            <v>507343</v>
          </cell>
          <cell r="R2121"/>
          <cell r="S2121">
            <v>507343</v>
          </cell>
          <cell r="T2121">
            <v>0</v>
          </cell>
          <cell r="U2121">
            <v>861</v>
          </cell>
          <cell r="V2121">
            <v>861</v>
          </cell>
          <cell r="W2121"/>
          <cell r="X2121">
            <v>861</v>
          </cell>
          <cell r="Y2121">
            <v>4222</v>
          </cell>
          <cell r="Z2121">
            <v>561</v>
          </cell>
          <cell r="AA2121">
            <v>4783</v>
          </cell>
          <cell r="AB2121">
            <v>0</v>
          </cell>
          <cell r="AC2121">
            <v>4783</v>
          </cell>
          <cell r="AD2121">
            <v>10</v>
          </cell>
          <cell r="AE2121">
            <v>302988</v>
          </cell>
          <cell r="AF2121">
            <v>302998</v>
          </cell>
          <cell r="AG2121"/>
          <cell r="AH2121">
            <v>302998</v>
          </cell>
          <cell r="AI2121">
            <v>0</v>
          </cell>
          <cell r="AJ2121">
            <v>37</v>
          </cell>
          <cell r="AK2121">
            <v>37</v>
          </cell>
          <cell r="AL2121"/>
          <cell r="AM2121">
            <v>37</v>
          </cell>
        </row>
        <row r="2122">
          <cell r="I2122" t="str">
            <v>VGZ</v>
          </cell>
          <cell r="J2122"/>
          <cell r="K2122"/>
          <cell r="L2122">
            <v>652</v>
          </cell>
          <cell r="M2122">
            <v>367</v>
          </cell>
          <cell r="N2122">
            <v>1019</v>
          </cell>
          <cell r="O2122">
            <v>0</v>
          </cell>
          <cell r="P2122">
            <v>20008</v>
          </cell>
          <cell r="Q2122">
            <v>20008</v>
          </cell>
          <cell r="R2122"/>
          <cell r="S2122">
            <v>20008</v>
          </cell>
          <cell r="T2122">
            <v>0</v>
          </cell>
          <cell r="U2122">
            <v>38</v>
          </cell>
          <cell r="V2122">
            <v>38</v>
          </cell>
          <cell r="W2122"/>
          <cell r="X2122">
            <v>38</v>
          </cell>
          <cell r="Y2122"/>
          <cell r="Z2122"/>
          <cell r="AA2122">
            <v>740</v>
          </cell>
          <cell r="AB2122">
            <v>390</v>
          </cell>
          <cell r="AC2122">
            <v>1130</v>
          </cell>
          <cell r="AD2122">
            <v>0</v>
          </cell>
          <cell r="AE2122">
            <v>19770</v>
          </cell>
          <cell r="AF2122">
            <v>19770</v>
          </cell>
          <cell r="AG2122"/>
          <cell r="AH2122">
            <v>19770</v>
          </cell>
          <cell r="AI2122">
            <v>0</v>
          </cell>
          <cell r="AJ2122">
            <v>66</v>
          </cell>
          <cell r="AK2122">
            <v>66</v>
          </cell>
          <cell r="AL2122"/>
          <cell r="AM2122">
            <v>66</v>
          </cell>
        </row>
        <row r="2123">
          <cell r="I2123" t="str">
            <v>VVC</v>
          </cell>
          <cell r="J2123"/>
          <cell r="K2123"/>
          <cell r="L2123">
            <v>15430</v>
          </cell>
          <cell r="M2123">
            <v>35420</v>
          </cell>
          <cell r="N2123">
            <v>50850</v>
          </cell>
          <cell r="O2123">
            <v>6</v>
          </cell>
          <cell r="P2123">
            <v>268592</v>
          </cell>
          <cell r="Q2123">
            <v>268598</v>
          </cell>
          <cell r="R2123"/>
          <cell r="S2123">
            <v>268598</v>
          </cell>
          <cell r="T2123">
            <v>0</v>
          </cell>
          <cell r="U2123">
            <v>1519</v>
          </cell>
          <cell r="V2123">
            <v>1519</v>
          </cell>
          <cell r="W2123"/>
          <cell r="X2123">
            <v>1519</v>
          </cell>
          <cell r="Y2123"/>
          <cell r="Z2123"/>
          <cell r="AA2123">
            <v>13843</v>
          </cell>
          <cell r="AB2123">
            <v>33500</v>
          </cell>
          <cell r="AC2123">
            <v>47343</v>
          </cell>
          <cell r="AD2123">
            <v>1</v>
          </cell>
          <cell r="AE2123">
            <v>134289</v>
          </cell>
          <cell r="AF2123">
            <v>134290</v>
          </cell>
          <cell r="AG2123"/>
          <cell r="AH2123">
            <v>134290</v>
          </cell>
          <cell r="AI2123">
            <v>0</v>
          </cell>
          <cell r="AJ2123">
            <v>1608</v>
          </cell>
          <cell r="AK2123">
            <v>1608</v>
          </cell>
          <cell r="AL2123"/>
          <cell r="AM2123">
            <v>1608</v>
          </cell>
        </row>
        <row r="2124">
          <cell r="I2124" t="str">
            <v>EYP</v>
          </cell>
          <cell r="J2124"/>
          <cell r="K2124"/>
          <cell r="L2124">
            <v>6618</v>
          </cell>
          <cell r="M2124">
            <v>8203</v>
          </cell>
          <cell r="N2124">
            <v>14821</v>
          </cell>
          <cell r="O2124">
            <v>0</v>
          </cell>
          <cell r="P2124">
            <v>303140</v>
          </cell>
          <cell r="Q2124">
            <v>303140</v>
          </cell>
          <cell r="R2124"/>
          <cell r="S2124">
            <v>303140</v>
          </cell>
          <cell r="T2124">
            <v>0</v>
          </cell>
          <cell r="U2124">
            <v>3173</v>
          </cell>
          <cell r="V2124">
            <v>3173</v>
          </cell>
          <cell r="W2124"/>
          <cell r="X2124">
            <v>3173</v>
          </cell>
          <cell r="Y2124"/>
          <cell r="Z2124"/>
          <cell r="AA2124">
            <v>5573</v>
          </cell>
          <cell r="AB2124">
            <v>7500</v>
          </cell>
          <cell r="AC2124">
            <v>13073</v>
          </cell>
          <cell r="AD2124">
            <v>0</v>
          </cell>
          <cell r="AE2124">
            <v>185558</v>
          </cell>
          <cell r="AF2124">
            <v>185558</v>
          </cell>
          <cell r="AG2124"/>
          <cell r="AH2124">
            <v>185558</v>
          </cell>
          <cell r="AI2124">
            <v>0</v>
          </cell>
          <cell r="AJ2124">
            <v>3836</v>
          </cell>
          <cell r="AK2124">
            <v>3836</v>
          </cell>
          <cell r="AL2124"/>
          <cell r="AM2124">
            <v>3836</v>
          </cell>
        </row>
        <row r="2125">
          <cell r="I2125" t="str">
            <v>LIR</v>
          </cell>
          <cell r="J2125"/>
          <cell r="K2125"/>
          <cell r="L2125"/>
          <cell r="M2125"/>
          <cell r="N2125"/>
          <cell r="O2125">
            <v>1414317</v>
          </cell>
          <cell r="P2125">
            <v>29545</v>
          </cell>
          <cell r="Q2125">
            <v>1443862</v>
          </cell>
          <cell r="R2125"/>
          <cell r="S2125">
            <v>1443862</v>
          </cell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>
            <v>811264</v>
          </cell>
          <cell r="AE2125">
            <v>15915</v>
          </cell>
          <cell r="AF2125">
            <v>827179</v>
          </cell>
          <cell r="AG2125"/>
          <cell r="AH2125">
            <v>827179</v>
          </cell>
          <cell r="AI2125"/>
          <cell r="AJ2125"/>
          <cell r="AK2125"/>
          <cell r="AL2125"/>
          <cell r="AM2125"/>
        </row>
        <row r="2126">
          <cell r="I2126" t="str">
            <v>SJO</v>
          </cell>
          <cell r="J2126">
            <v>57036</v>
          </cell>
          <cell r="K2126">
            <v>5757</v>
          </cell>
          <cell r="L2126">
            <v>62793</v>
          </cell>
          <cell r="M2126">
            <v>12223</v>
          </cell>
          <cell r="N2126">
            <v>75016</v>
          </cell>
          <cell r="O2126">
            <v>4423688</v>
          </cell>
          <cell r="P2126">
            <v>191051</v>
          </cell>
          <cell r="Q2126">
            <v>4614739</v>
          </cell>
          <cell r="R2126"/>
          <cell r="S2126">
            <v>4614739</v>
          </cell>
          <cell r="T2126">
            <v>101120</v>
          </cell>
          <cell r="U2126"/>
          <cell r="V2126">
            <v>101120</v>
          </cell>
          <cell r="W2126"/>
          <cell r="X2126">
            <v>101120</v>
          </cell>
          <cell r="Y2126">
            <v>56018</v>
          </cell>
          <cell r="Z2126">
            <v>6018</v>
          </cell>
          <cell r="AA2126">
            <v>62036</v>
          </cell>
          <cell r="AB2126"/>
          <cell r="AC2126">
            <v>62036</v>
          </cell>
          <cell r="AD2126">
            <v>2860436</v>
          </cell>
          <cell r="AE2126">
            <v>152781</v>
          </cell>
          <cell r="AF2126">
            <v>3013217</v>
          </cell>
          <cell r="AG2126">
            <v>870</v>
          </cell>
          <cell r="AH2126">
            <v>3014087</v>
          </cell>
          <cell r="AI2126">
            <v>94935</v>
          </cell>
          <cell r="AJ2126"/>
          <cell r="AK2126">
            <v>94935</v>
          </cell>
          <cell r="AL2126"/>
          <cell r="AM2126">
            <v>94935</v>
          </cell>
        </row>
        <row r="2127">
          <cell r="I2127" t="str">
            <v>CMW</v>
          </cell>
          <cell r="J2127">
            <v>1517</v>
          </cell>
          <cell r="K2127">
            <v>56</v>
          </cell>
          <cell r="L2127">
            <v>1573</v>
          </cell>
          <cell r="M2127">
            <v>306</v>
          </cell>
          <cell r="N2127">
            <v>1879</v>
          </cell>
          <cell r="O2127">
            <v>114142</v>
          </cell>
          <cell r="P2127">
            <v>2474</v>
          </cell>
          <cell r="Q2127">
            <v>116616</v>
          </cell>
          <cell r="R2127">
            <v>853</v>
          </cell>
          <cell r="S2127">
            <v>117469</v>
          </cell>
          <cell r="T2127">
            <v>2486</v>
          </cell>
          <cell r="U2127">
            <v>32</v>
          </cell>
          <cell r="V2127">
            <v>2518</v>
          </cell>
          <cell r="W2127"/>
          <cell r="X2127">
            <v>2518</v>
          </cell>
          <cell r="Y2127">
            <v>226</v>
          </cell>
          <cell r="Z2127">
            <v>0</v>
          </cell>
          <cell r="AA2127">
            <v>226</v>
          </cell>
          <cell r="AB2127">
            <v>88</v>
          </cell>
          <cell r="AC2127">
            <v>314</v>
          </cell>
          <cell r="AD2127">
            <v>8027</v>
          </cell>
          <cell r="AE2127">
            <v>703</v>
          </cell>
          <cell r="AF2127">
            <v>8730</v>
          </cell>
          <cell r="AG2127">
            <v>364</v>
          </cell>
          <cell r="AH2127">
            <v>9094</v>
          </cell>
          <cell r="AI2127">
            <v>187</v>
          </cell>
          <cell r="AJ2127">
            <v>5</v>
          </cell>
          <cell r="AK2127">
            <v>192</v>
          </cell>
          <cell r="AL2127"/>
          <cell r="AM2127">
            <v>192</v>
          </cell>
        </row>
        <row r="2128">
          <cell r="I2128" t="str">
            <v>CYO</v>
          </cell>
          <cell r="J2128">
            <v>377</v>
          </cell>
          <cell r="K2128">
            <v>0</v>
          </cell>
          <cell r="L2128">
            <v>377</v>
          </cell>
          <cell r="M2128">
            <v>256</v>
          </cell>
          <cell r="N2128">
            <v>633</v>
          </cell>
          <cell r="O2128">
            <v>6096</v>
          </cell>
          <cell r="P2128">
            <v>9530</v>
          </cell>
          <cell r="Q2128">
            <v>15626</v>
          </cell>
          <cell r="R2128">
            <v>1134</v>
          </cell>
          <cell r="S2128">
            <v>16760</v>
          </cell>
          <cell r="T2128">
            <v>3</v>
          </cell>
          <cell r="U2128">
            <v>134</v>
          </cell>
          <cell r="V2128">
            <v>137</v>
          </cell>
          <cell r="W2128"/>
          <cell r="X2128">
            <v>137</v>
          </cell>
          <cell r="Y2128">
            <v>246</v>
          </cell>
          <cell r="Z2128">
            <v>0</v>
          </cell>
          <cell r="AA2128">
            <v>246</v>
          </cell>
          <cell r="AB2128">
            <v>86</v>
          </cell>
          <cell r="AC2128">
            <v>332</v>
          </cell>
          <cell r="AD2128">
            <v>0</v>
          </cell>
          <cell r="AE2128">
            <v>6347</v>
          </cell>
          <cell r="AF2128">
            <v>6347</v>
          </cell>
          <cell r="AG2128">
            <v>8</v>
          </cell>
          <cell r="AH2128">
            <v>6355</v>
          </cell>
          <cell r="AI2128">
            <v>0</v>
          </cell>
          <cell r="AJ2128">
            <v>6</v>
          </cell>
          <cell r="AK2128">
            <v>6</v>
          </cell>
          <cell r="AL2128"/>
          <cell r="AM2128">
            <v>6</v>
          </cell>
        </row>
        <row r="2129">
          <cell r="I2129" t="str">
            <v>CCC</v>
          </cell>
          <cell r="J2129">
            <v>2800</v>
          </cell>
          <cell r="K2129"/>
          <cell r="L2129">
            <v>2800</v>
          </cell>
          <cell r="M2129"/>
          <cell r="N2129">
            <v>2800</v>
          </cell>
          <cell r="O2129">
            <v>336380</v>
          </cell>
          <cell r="P2129">
            <v>489</v>
          </cell>
          <cell r="Q2129">
            <v>336869</v>
          </cell>
          <cell r="R2129">
            <v>7898</v>
          </cell>
          <cell r="S2129">
            <v>344767</v>
          </cell>
          <cell r="T2129">
            <v>1</v>
          </cell>
          <cell r="U2129"/>
          <cell r="V2129">
            <v>1</v>
          </cell>
          <cell r="W2129"/>
          <cell r="X2129">
            <v>1</v>
          </cell>
          <cell r="Y2129">
            <v>1273</v>
          </cell>
          <cell r="Z2129">
            <v>0</v>
          </cell>
          <cell r="AA2129">
            <v>1273</v>
          </cell>
          <cell r="AB2129"/>
          <cell r="AC2129">
            <v>1273</v>
          </cell>
          <cell r="AD2129">
            <v>198982</v>
          </cell>
          <cell r="AE2129">
            <v>508</v>
          </cell>
          <cell r="AF2129">
            <v>199490</v>
          </cell>
          <cell r="AG2129">
            <v>701</v>
          </cell>
          <cell r="AH2129">
            <v>200191</v>
          </cell>
          <cell r="AI2129">
            <v>1</v>
          </cell>
          <cell r="AJ2129"/>
          <cell r="AK2129">
            <v>1</v>
          </cell>
          <cell r="AL2129"/>
          <cell r="AM2129">
            <v>1</v>
          </cell>
        </row>
        <row r="2130">
          <cell r="I2130" t="str">
            <v>CFG</v>
          </cell>
          <cell r="J2130">
            <v>514</v>
          </cell>
          <cell r="K2130"/>
          <cell r="L2130">
            <v>514</v>
          </cell>
          <cell r="M2130"/>
          <cell r="N2130">
            <v>514</v>
          </cell>
          <cell r="O2130">
            <v>125</v>
          </cell>
          <cell r="P2130">
            <v>822</v>
          </cell>
          <cell r="Q2130">
            <v>947</v>
          </cell>
          <cell r="R2130">
            <v>80</v>
          </cell>
          <cell r="S2130">
            <v>1027</v>
          </cell>
          <cell r="T2130"/>
          <cell r="U2130"/>
          <cell r="V2130"/>
          <cell r="W2130"/>
          <cell r="X2130"/>
          <cell r="Y2130">
            <v>198</v>
          </cell>
          <cell r="Z2130"/>
          <cell r="AA2130">
            <v>198</v>
          </cell>
          <cell r="AB2130"/>
          <cell r="AC2130">
            <v>198</v>
          </cell>
          <cell r="AD2130">
            <v>40</v>
          </cell>
          <cell r="AE2130">
            <v>797</v>
          </cell>
          <cell r="AF2130">
            <v>837</v>
          </cell>
          <cell r="AG2130">
            <v>54</v>
          </cell>
          <cell r="AH2130">
            <v>891</v>
          </cell>
          <cell r="AI2130"/>
          <cell r="AJ2130"/>
          <cell r="AK2130"/>
          <cell r="AL2130"/>
          <cell r="AM2130"/>
        </row>
        <row r="2131">
          <cell r="I2131" t="str">
            <v>HOG</v>
          </cell>
          <cell r="J2131">
            <v>2843</v>
          </cell>
          <cell r="K2131"/>
          <cell r="L2131">
            <v>2843</v>
          </cell>
          <cell r="M2131"/>
          <cell r="N2131">
            <v>2843</v>
          </cell>
          <cell r="O2131">
            <v>283459</v>
          </cell>
          <cell r="P2131">
            <v>9167</v>
          </cell>
          <cell r="Q2131">
            <v>292626</v>
          </cell>
          <cell r="R2131">
            <v>2080</v>
          </cell>
          <cell r="S2131">
            <v>294706</v>
          </cell>
          <cell r="T2131">
            <v>201</v>
          </cell>
          <cell r="U2131">
            <v>2</v>
          </cell>
          <cell r="V2131">
            <v>203</v>
          </cell>
          <cell r="W2131">
            <v>1</v>
          </cell>
          <cell r="X2131">
            <v>204</v>
          </cell>
          <cell r="Y2131">
            <v>416</v>
          </cell>
          <cell r="Z2131"/>
          <cell r="AA2131">
            <v>416</v>
          </cell>
          <cell r="AB2131"/>
          <cell r="AC2131">
            <v>416</v>
          </cell>
          <cell r="AD2131">
            <v>34488</v>
          </cell>
          <cell r="AE2131">
            <v>586</v>
          </cell>
          <cell r="AF2131">
            <v>35074</v>
          </cell>
          <cell r="AG2131">
            <v>178</v>
          </cell>
          <cell r="AH2131">
            <v>35252</v>
          </cell>
          <cell r="AI2131">
            <v>18</v>
          </cell>
          <cell r="AJ2131">
            <v>0</v>
          </cell>
          <cell r="AK2131">
            <v>18</v>
          </cell>
          <cell r="AL2131">
            <v>0</v>
          </cell>
          <cell r="AM2131">
            <v>18</v>
          </cell>
        </row>
        <row r="2132">
          <cell r="I2132" t="str">
            <v>HAV</v>
          </cell>
          <cell r="J2132">
            <v>28410</v>
          </cell>
          <cell r="K2132">
            <v>1244</v>
          </cell>
          <cell r="L2132">
            <v>29654</v>
          </cell>
          <cell r="M2132">
            <v>715</v>
          </cell>
          <cell r="N2132">
            <v>30369</v>
          </cell>
          <cell r="O2132">
            <v>2927484</v>
          </cell>
          <cell r="P2132">
            <v>41046</v>
          </cell>
          <cell r="Q2132">
            <v>2968530</v>
          </cell>
          <cell r="R2132">
            <v>28203</v>
          </cell>
          <cell r="S2132">
            <v>2996733</v>
          </cell>
          <cell r="T2132">
            <v>14516</v>
          </cell>
          <cell r="U2132">
            <v>107</v>
          </cell>
          <cell r="V2132">
            <v>14623</v>
          </cell>
          <cell r="W2132">
            <v>670</v>
          </cell>
          <cell r="X2132">
            <v>15293</v>
          </cell>
          <cell r="Y2132">
            <v>5978</v>
          </cell>
          <cell r="Z2132">
            <v>875</v>
          </cell>
          <cell r="AA2132">
            <v>6853</v>
          </cell>
          <cell r="AB2132">
            <v>790</v>
          </cell>
          <cell r="AC2132">
            <v>7643</v>
          </cell>
          <cell r="AD2132">
            <v>595769</v>
          </cell>
          <cell r="AE2132">
            <v>14574</v>
          </cell>
          <cell r="AF2132">
            <v>610343</v>
          </cell>
          <cell r="AG2132">
            <v>8318</v>
          </cell>
          <cell r="AH2132">
            <v>618661</v>
          </cell>
          <cell r="AI2132">
            <v>15633</v>
          </cell>
          <cell r="AJ2132">
            <v>113</v>
          </cell>
          <cell r="AK2132">
            <v>15746</v>
          </cell>
          <cell r="AL2132">
            <v>367</v>
          </cell>
          <cell r="AM2132">
            <v>16113</v>
          </cell>
        </row>
        <row r="2133">
          <cell r="I2133" t="str">
            <v>MZO</v>
          </cell>
          <cell r="J2133">
            <v>52</v>
          </cell>
          <cell r="K2133"/>
          <cell r="L2133">
            <v>52</v>
          </cell>
          <cell r="M2133"/>
          <cell r="N2133">
            <v>52</v>
          </cell>
          <cell r="O2133">
            <v>2</v>
          </cell>
          <cell r="P2133">
            <v>273</v>
          </cell>
          <cell r="Q2133">
            <v>275</v>
          </cell>
          <cell r="R2133">
            <v>9</v>
          </cell>
          <cell r="S2133">
            <v>284</v>
          </cell>
          <cell r="T2133"/>
          <cell r="U2133"/>
          <cell r="V2133"/>
          <cell r="W2133"/>
          <cell r="X2133"/>
          <cell r="Y2133">
            <v>66</v>
          </cell>
          <cell r="Z2133"/>
          <cell r="AA2133">
            <v>66</v>
          </cell>
          <cell r="AB2133"/>
          <cell r="AC2133">
            <v>66</v>
          </cell>
          <cell r="AD2133">
            <v>0</v>
          </cell>
          <cell r="AE2133">
            <v>284</v>
          </cell>
          <cell r="AF2133">
            <v>284</v>
          </cell>
          <cell r="AG2133">
            <v>123</v>
          </cell>
          <cell r="AH2133">
            <v>407</v>
          </cell>
          <cell r="AI2133"/>
          <cell r="AJ2133"/>
          <cell r="AK2133"/>
          <cell r="AL2133"/>
          <cell r="AM2133"/>
        </row>
        <row r="2134">
          <cell r="I2134" t="str">
            <v>SNU</v>
          </cell>
          <cell r="J2134">
            <v>3066</v>
          </cell>
          <cell r="K2134">
            <v>68</v>
          </cell>
          <cell r="L2134">
            <v>3134</v>
          </cell>
          <cell r="M2134"/>
          <cell r="N2134">
            <v>3134</v>
          </cell>
          <cell r="O2134">
            <v>315594</v>
          </cell>
          <cell r="P2134">
            <v>97</v>
          </cell>
          <cell r="Q2134">
            <v>315691</v>
          </cell>
          <cell r="R2134">
            <v>7995</v>
          </cell>
          <cell r="S2134">
            <v>323686</v>
          </cell>
          <cell r="T2134"/>
          <cell r="U2134"/>
          <cell r="V2134"/>
          <cell r="W2134"/>
          <cell r="X2134"/>
          <cell r="Y2134">
            <v>262</v>
          </cell>
          <cell r="Z2134"/>
          <cell r="AA2134">
            <v>262</v>
          </cell>
          <cell r="AB2134"/>
          <cell r="AC2134">
            <v>262</v>
          </cell>
          <cell r="AD2134">
            <v>20810</v>
          </cell>
          <cell r="AE2134">
            <v>7</v>
          </cell>
          <cell r="AF2134">
            <v>20817</v>
          </cell>
          <cell r="AG2134">
            <v>327</v>
          </cell>
          <cell r="AH2134">
            <v>21144</v>
          </cell>
          <cell r="AI2134"/>
          <cell r="AJ2134"/>
          <cell r="AK2134"/>
          <cell r="AL2134"/>
          <cell r="AM2134"/>
        </row>
        <row r="2135">
          <cell r="I2135" t="str">
            <v>SCU</v>
          </cell>
          <cell r="J2135">
            <v>3144</v>
          </cell>
          <cell r="K2135">
            <v>2</v>
          </cell>
          <cell r="L2135">
            <v>3146</v>
          </cell>
          <cell r="M2135">
            <v>36</v>
          </cell>
          <cell r="N2135">
            <v>3182</v>
          </cell>
          <cell r="O2135">
            <v>122206</v>
          </cell>
          <cell r="P2135">
            <v>15570</v>
          </cell>
          <cell r="Q2135">
            <v>137776</v>
          </cell>
          <cell r="R2135">
            <v>2830</v>
          </cell>
          <cell r="S2135">
            <v>140606</v>
          </cell>
          <cell r="T2135">
            <v>41</v>
          </cell>
          <cell r="U2135">
            <v>9</v>
          </cell>
          <cell r="V2135">
            <v>50</v>
          </cell>
          <cell r="W2135"/>
          <cell r="X2135">
            <v>50</v>
          </cell>
          <cell r="Y2135">
            <v>1315</v>
          </cell>
          <cell r="Z2135">
            <v>46</v>
          </cell>
          <cell r="AA2135">
            <v>1361</v>
          </cell>
          <cell r="AB2135">
            <v>36</v>
          </cell>
          <cell r="AC2135">
            <v>1397</v>
          </cell>
          <cell r="AD2135">
            <v>21506</v>
          </cell>
          <cell r="AE2135">
            <v>4216</v>
          </cell>
          <cell r="AF2135">
            <v>25722</v>
          </cell>
          <cell r="AG2135">
            <v>2343</v>
          </cell>
          <cell r="AH2135">
            <v>28065</v>
          </cell>
          <cell r="AI2135">
            <v>167</v>
          </cell>
          <cell r="AJ2135">
            <v>94</v>
          </cell>
          <cell r="AK2135">
            <v>261</v>
          </cell>
          <cell r="AL2135"/>
          <cell r="AM2135">
            <v>261</v>
          </cell>
        </row>
        <row r="2136">
          <cell r="I2136" t="str">
            <v>VRA</v>
          </cell>
          <cell r="J2136">
            <v>5335</v>
          </cell>
          <cell r="K2136">
            <v>186</v>
          </cell>
          <cell r="L2136">
            <v>5521</v>
          </cell>
          <cell r="M2136">
            <v>712</v>
          </cell>
          <cell r="N2136">
            <v>6233</v>
          </cell>
          <cell r="O2136">
            <v>781668</v>
          </cell>
          <cell r="P2136">
            <v>3147</v>
          </cell>
          <cell r="Q2136">
            <v>784815</v>
          </cell>
          <cell r="R2136">
            <v>43587</v>
          </cell>
          <cell r="S2136">
            <v>828402</v>
          </cell>
          <cell r="T2136">
            <v>556</v>
          </cell>
          <cell r="U2136">
            <v>57</v>
          </cell>
          <cell r="V2136">
            <v>613</v>
          </cell>
          <cell r="W2136">
            <v>7</v>
          </cell>
          <cell r="X2136">
            <v>620</v>
          </cell>
          <cell r="Y2136">
            <v>1686</v>
          </cell>
          <cell r="Z2136">
            <v>43</v>
          </cell>
          <cell r="AA2136">
            <v>1729</v>
          </cell>
          <cell r="AB2136">
            <v>493</v>
          </cell>
          <cell r="AC2136">
            <v>2222</v>
          </cell>
          <cell r="AD2136">
            <v>336573</v>
          </cell>
          <cell r="AE2136">
            <v>3423</v>
          </cell>
          <cell r="AF2136">
            <v>339996</v>
          </cell>
          <cell r="AG2136">
            <v>30653</v>
          </cell>
          <cell r="AH2136">
            <v>370649</v>
          </cell>
          <cell r="AI2136">
            <v>343</v>
          </cell>
          <cell r="AJ2136">
            <v>9</v>
          </cell>
          <cell r="AK2136">
            <v>352</v>
          </cell>
          <cell r="AL2136">
            <v>0</v>
          </cell>
          <cell r="AM2136">
            <v>352</v>
          </cell>
        </row>
        <row r="2137">
          <cell r="I2137" t="str">
            <v>CUR</v>
          </cell>
          <cell r="J2137">
            <v>22312</v>
          </cell>
          <cell r="K2137">
            <v>3126</v>
          </cell>
          <cell r="L2137">
            <v>25438</v>
          </cell>
          <cell r="M2137">
            <v>3279</v>
          </cell>
          <cell r="N2137">
            <v>28717</v>
          </cell>
          <cell r="O2137">
            <v>1164296</v>
          </cell>
          <cell r="P2137">
            <v>224489</v>
          </cell>
          <cell r="Q2137">
            <v>1388785</v>
          </cell>
          <cell r="R2137">
            <v>152986</v>
          </cell>
          <cell r="S2137">
            <v>1541771</v>
          </cell>
          <cell r="T2137">
            <v>13203</v>
          </cell>
          <cell r="U2137"/>
          <cell r="V2137">
            <v>13203</v>
          </cell>
          <cell r="W2137"/>
          <cell r="X2137">
            <v>13203</v>
          </cell>
          <cell r="Y2137">
            <v>17936</v>
          </cell>
          <cell r="Z2137">
            <v>2604</v>
          </cell>
          <cell r="AA2137">
            <v>20540</v>
          </cell>
          <cell r="AB2137">
            <v>5060</v>
          </cell>
          <cell r="AC2137">
            <v>25600</v>
          </cell>
          <cell r="AD2137">
            <v>662860</v>
          </cell>
          <cell r="AE2137">
            <v>125909</v>
          </cell>
          <cell r="AF2137">
            <v>788769</v>
          </cell>
          <cell r="AG2137">
            <v>48471</v>
          </cell>
          <cell r="AH2137">
            <v>837240</v>
          </cell>
          <cell r="AI2137">
            <v>11512</v>
          </cell>
          <cell r="AJ2137"/>
          <cell r="AK2137">
            <v>11512</v>
          </cell>
          <cell r="AL2137"/>
          <cell r="AM2137">
            <v>11512</v>
          </cell>
        </row>
        <row r="2138">
          <cell r="I2138" t="str">
            <v>BRX</v>
          </cell>
          <cell r="J2138">
            <v>20</v>
          </cell>
          <cell r="K2138">
            <v>0</v>
          </cell>
          <cell r="L2138">
            <v>20</v>
          </cell>
          <cell r="M2138">
            <v>897</v>
          </cell>
          <cell r="N2138">
            <v>917</v>
          </cell>
          <cell r="O2138">
            <v>53</v>
          </cell>
          <cell r="P2138">
            <v>654</v>
          </cell>
          <cell r="Q2138">
            <v>707</v>
          </cell>
          <cell r="R2138">
            <v>0</v>
          </cell>
          <cell r="S2138">
            <v>707</v>
          </cell>
          <cell r="T2138"/>
          <cell r="U2138"/>
          <cell r="V2138"/>
          <cell r="W2138"/>
          <cell r="X2138"/>
          <cell r="Y2138">
            <v>26</v>
          </cell>
          <cell r="Z2138">
            <v>0</v>
          </cell>
          <cell r="AA2138">
            <v>26</v>
          </cell>
          <cell r="AB2138">
            <v>736</v>
          </cell>
          <cell r="AC2138">
            <v>762</v>
          </cell>
          <cell r="AD2138">
            <v>6</v>
          </cell>
          <cell r="AE2138">
            <v>222</v>
          </cell>
          <cell r="AF2138">
            <v>228</v>
          </cell>
          <cell r="AG2138">
            <v>0</v>
          </cell>
          <cell r="AH2138">
            <v>228</v>
          </cell>
          <cell r="AI2138"/>
          <cell r="AJ2138"/>
          <cell r="AK2138"/>
          <cell r="AL2138"/>
          <cell r="AM2138"/>
        </row>
        <row r="2139">
          <cell r="I2139" t="str">
            <v>LRM</v>
          </cell>
          <cell r="J2139">
            <v>2218</v>
          </cell>
          <cell r="K2139"/>
          <cell r="L2139">
            <v>2218</v>
          </cell>
          <cell r="M2139"/>
          <cell r="N2139">
            <v>2218</v>
          </cell>
          <cell r="O2139">
            <v>218676</v>
          </cell>
          <cell r="P2139"/>
          <cell r="Q2139">
            <v>218676</v>
          </cell>
          <cell r="R2139"/>
          <cell r="S2139">
            <v>218676</v>
          </cell>
          <cell r="T2139"/>
          <cell r="U2139"/>
          <cell r="V2139"/>
          <cell r="W2139"/>
          <cell r="X2139"/>
          <cell r="Y2139">
            <v>2504</v>
          </cell>
          <cell r="Z2139"/>
          <cell r="AA2139">
            <v>2504</v>
          </cell>
          <cell r="AB2139"/>
          <cell r="AC2139">
            <v>2504</v>
          </cell>
          <cell r="AD2139">
            <v>321860</v>
          </cell>
          <cell r="AE2139"/>
          <cell r="AF2139">
            <v>321860</v>
          </cell>
          <cell r="AG2139"/>
          <cell r="AH2139">
            <v>321860</v>
          </cell>
          <cell r="AI2139"/>
          <cell r="AJ2139"/>
          <cell r="AK2139"/>
          <cell r="AL2139"/>
          <cell r="AM2139"/>
        </row>
        <row r="2140">
          <cell r="I2140" t="str">
            <v>POP</v>
          </cell>
          <cell r="J2140">
            <v>4807</v>
          </cell>
          <cell r="K2140">
            <v>0</v>
          </cell>
          <cell r="L2140">
            <v>4807</v>
          </cell>
          <cell r="M2140">
            <v>2802</v>
          </cell>
          <cell r="N2140">
            <v>7609</v>
          </cell>
          <cell r="O2140">
            <v>637802</v>
          </cell>
          <cell r="P2140">
            <v>3101</v>
          </cell>
          <cell r="Q2140">
            <v>640903</v>
          </cell>
          <cell r="R2140">
            <v>23869</v>
          </cell>
          <cell r="S2140">
            <v>664772</v>
          </cell>
          <cell r="T2140">
            <v>1090</v>
          </cell>
          <cell r="U2140">
            <v>0</v>
          </cell>
          <cell r="V2140">
            <v>1090</v>
          </cell>
          <cell r="W2140">
            <v>0</v>
          </cell>
          <cell r="X2140">
            <v>1090</v>
          </cell>
          <cell r="Y2140">
            <v>3481</v>
          </cell>
          <cell r="Z2140">
            <v>0</v>
          </cell>
          <cell r="AA2140">
            <v>3481</v>
          </cell>
          <cell r="AB2140">
            <v>2650</v>
          </cell>
          <cell r="AC2140">
            <v>6131</v>
          </cell>
          <cell r="AD2140">
            <v>385285</v>
          </cell>
          <cell r="AE2140">
            <v>1035</v>
          </cell>
          <cell r="AF2140">
            <v>386320</v>
          </cell>
          <cell r="AG2140">
            <v>8947</v>
          </cell>
          <cell r="AH2140">
            <v>395267</v>
          </cell>
          <cell r="AI2140">
            <v>458</v>
          </cell>
          <cell r="AJ2140">
            <v>0</v>
          </cell>
          <cell r="AK2140">
            <v>458</v>
          </cell>
          <cell r="AL2140">
            <v>0</v>
          </cell>
          <cell r="AM2140">
            <v>458</v>
          </cell>
        </row>
        <row r="2141">
          <cell r="I2141" t="str">
            <v>PUJ</v>
          </cell>
          <cell r="J2141">
            <v>48824</v>
          </cell>
          <cell r="K2141">
            <v>6</v>
          </cell>
          <cell r="L2141">
            <v>48830</v>
          </cell>
          <cell r="M2141">
            <v>3854</v>
          </cell>
          <cell r="N2141">
            <v>52684</v>
          </cell>
          <cell r="O2141">
            <v>8197284</v>
          </cell>
          <cell r="P2141">
            <v>4266</v>
          </cell>
          <cell r="Q2141">
            <v>8201550</v>
          </cell>
          <cell r="R2141">
            <v>73612</v>
          </cell>
          <cell r="S2141">
            <v>8275162</v>
          </cell>
          <cell r="T2141">
            <v>21582</v>
          </cell>
          <cell r="U2141"/>
          <cell r="V2141">
            <v>21582</v>
          </cell>
          <cell r="W2141"/>
          <cell r="X2141">
            <v>21582</v>
          </cell>
          <cell r="Y2141">
            <v>29730</v>
          </cell>
          <cell r="Z2141"/>
          <cell r="AA2141">
            <v>29730</v>
          </cell>
          <cell r="AB2141">
            <v>4208</v>
          </cell>
          <cell r="AC2141">
            <v>33938</v>
          </cell>
          <cell r="AD2141">
            <v>4278207</v>
          </cell>
          <cell r="AE2141">
            <v>4497</v>
          </cell>
          <cell r="AF2141">
            <v>4282704</v>
          </cell>
          <cell r="AG2141">
            <v>86617</v>
          </cell>
          <cell r="AH2141">
            <v>4369321</v>
          </cell>
          <cell r="AI2141">
            <v>12026</v>
          </cell>
          <cell r="AJ2141"/>
          <cell r="AK2141">
            <v>12026</v>
          </cell>
          <cell r="AL2141"/>
          <cell r="AM2141">
            <v>12026</v>
          </cell>
        </row>
        <row r="2142">
          <cell r="I2142" t="str">
            <v>EPS</v>
          </cell>
          <cell r="J2142">
            <v>64</v>
          </cell>
          <cell r="K2142">
            <v>0</v>
          </cell>
          <cell r="L2142">
            <v>64</v>
          </cell>
          <cell r="M2142">
            <v>293</v>
          </cell>
          <cell r="N2142">
            <v>357</v>
          </cell>
          <cell r="O2142">
            <v>0</v>
          </cell>
          <cell r="P2142">
            <v>475</v>
          </cell>
          <cell r="Q2142">
            <v>475</v>
          </cell>
          <cell r="R2142">
            <v>0</v>
          </cell>
          <cell r="S2142">
            <v>475</v>
          </cell>
          <cell r="T2142"/>
          <cell r="U2142"/>
          <cell r="V2142"/>
          <cell r="W2142"/>
          <cell r="X2142"/>
          <cell r="Y2142">
            <v>116</v>
          </cell>
          <cell r="Z2142">
            <v>0</v>
          </cell>
          <cell r="AA2142">
            <v>116</v>
          </cell>
          <cell r="AB2142">
            <v>242</v>
          </cell>
          <cell r="AC2142">
            <v>358</v>
          </cell>
          <cell r="AD2142">
            <v>0</v>
          </cell>
          <cell r="AE2142">
            <v>583</v>
          </cell>
          <cell r="AF2142">
            <v>583</v>
          </cell>
          <cell r="AG2142">
            <v>0</v>
          </cell>
          <cell r="AH2142">
            <v>583</v>
          </cell>
          <cell r="AI2142"/>
          <cell r="AJ2142"/>
          <cell r="AK2142"/>
          <cell r="AL2142"/>
          <cell r="AM2142"/>
        </row>
        <row r="2143">
          <cell r="I2143" t="str">
            <v>AZS</v>
          </cell>
          <cell r="J2143">
            <v>705</v>
          </cell>
          <cell r="K2143">
            <v>0</v>
          </cell>
          <cell r="L2143">
            <v>705</v>
          </cell>
          <cell r="M2143">
            <v>1030</v>
          </cell>
          <cell r="N2143">
            <v>1735</v>
          </cell>
          <cell r="O2143">
            <v>61655</v>
          </cell>
          <cell r="P2143">
            <v>614</v>
          </cell>
          <cell r="Q2143">
            <v>62269</v>
          </cell>
          <cell r="R2143">
            <v>0</v>
          </cell>
          <cell r="S2143">
            <v>62269</v>
          </cell>
          <cell r="T2143">
            <v>0</v>
          </cell>
          <cell r="U2143"/>
          <cell r="V2143">
            <v>0</v>
          </cell>
          <cell r="W2143"/>
          <cell r="X2143">
            <v>0</v>
          </cell>
          <cell r="Y2143">
            <v>484</v>
          </cell>
          <cell r="Z2143">
            <v>0</v>
          </cell>
          <cell r="AA2143">
            <v>484</v>
          </cell>
          <cell r="AB2143">
            <v>1131</v>
          </cell>
          <cell r="AC2143">
            <v>1615</v>
          </cell>
          <cell r="AD2143">
            <v>22593</v>
          </cell>
          <cell r="AE2143">
            <v>382</v>
          </cell>
          <cell r="AF2143">
            <v>22975</v>
          </cell>
          <cell r="AG2143">
            <v>362</v>
          </cell>
          <cell r="AH2143">
            <v>23337</v>
          </cell>
          <cell r="AI2143">
            <v>0</v>
          </cell>
          <cell r="AJ2143"/>
          <cell r="AK2143">
            <v>0</v>
          </cell>
          <cell r="AL2143"/>
          <cell r="AM2143">
            <v>0</v>
          </cell>
        </row>
        <row r="2144">
          <cell r="I2144" t="str">
            <v>STI</v>
          </cell>
          <cell r="J2144">
            <v>12630</v>
          </cell>
          <cell r="K2144">
            <v>819</v>
          </cell>
          <cell r="L2144">
            <v>13449</v>
          </cell>
          <cell r="M2144">
            <v>718</v>
          </cell>
          <cell r="N2144">
            <v>14167</v>
          </cell>
          <cell r="O2144">
            <v>1798568</v>
          </cell>
          <cell r="P2144">
            <v>0</v>
          </cell>
          <cell r="Q2144">
            <v>1798568</v>
          </cell>
          <cell r="R2144"/>
          <cell r="S2144">
            <v>1798568</v>
          </cell>
          <cell r="T2144">
            <v>9839</v>
          </cell>
          <cell r="U2144"/>
          <cell r="V2144">
            <v>9839</v>
          </cell>
          <cell r="W2144"/>
          <cell r="X2144">
            <v>9839</v>
          </cell>
          <cell r="Y2144">
            <v>16661</v>
          </cell>
          <cell r="Z2144">
            <v>513</v>
          </cell>
          <cell r="AA2144">
            <v>17174</v>
          </cell>
          <cell r="AB2144">
            <v>858</v>
          </cell>
          <cell r="AC2144">
            <v>18032</v>
          </cell>
          <cell r="AD2144">
            <v>1885441</v>
          </cell>
          <cell r="AE2144">
            <v>0</v>
          </cell>
          <cell r="AF2144">
            <v>1885441</v>
          </cell>
          <cell r="AG2144"/>
          <cell r="AH2144">
            <v>1885441</v>
          </cell>
          <cell r="AI2144">
            <v>9997</v>
          </cell>
          <cell r="AJ2144"/>
          <cell r="AK2144">
            <v>9997</v>
          </cell>
          <cell r="AL2144"/>
          <cell r="AM2144">
            <v>9997</v>
          </cell>
        </row>
        <row r="2145">
          <cell r="I2145" t="str">
            <v>JBQ</v>
          </cell>
          <cell r="J2145">
            <v>7293</v>
          </cell>
          <cell r="K2145">
            <v>142</v>
          </cell>
          <cell r="L2145">
            <v>7435</v>
          </cell>
          <cell r="M2145">
            <v>15866</v>
          </cell>
          <cell r="N2145">
            <v>23301</v>
          </cell>
          <cell r="O2145">
            <v>85649</v>
          </cell>
          <cell r="P2145">
            <v>1291</v>
          </cell>
          <cell r="Q2145">
            <v>86940</v>
          </cell>
          <cell r="R2145">
            <v>218</v>
          </cell>
          <cell r="S2145">
            <v>87158</v>
          </cell>
          <cell r="T2145">
            <v>4</v>
          </cell>
          <cell r="U2145">
            <v>0</v>
          </cell>
          <cell r="V2145">
            <v>4</v>
          </cell>
          <cell r="W2145">
            <v>0</v>
          </cell>
          <cell r="X2145">
            <v>4</v>
          </cell>
          <cell r="Y2145">
            <v>7299</v>
          </cell>
          <cell r="Z2145">
            <v>64</v>
          </cell>
          <cell r="AA2145">
            <v>7363</v>
          </cell>
          <cell r="AB2145">
            <v>15674</v>
          </cell>
          <cell r="AC2145">
            <v>23037</v>
          </cell>
          <cell r="AD2145">
            <v>69593</v>
          </cell>
          <cell r="AE2145">
            <v>714</v>
          </cell>
          <cell r="AF2145">
            <v>70307</v>
          </cell>
          <cell r="AG2145">
            <v>76</v>
          </cell>
          <cell r="AH2145">
            <v>70383</v>
          </cell>
          <cell r="AI2145">
            <v>21</v>
          </cell>
          <cell r="AJ2145">
            <v>0</v>
          </cell>
          <cell r="AK2145">
            <v>21</v>
          </cell>
          <cell r="AL2145">
            <v>0</v>
          </cell>
          <cell r="AM2145">
            <v>21</v>
          </cell>
        </row>
        <row r="2146">
          <cell r="I2146" t="str">
            <v>SDQ</v>
          </cell>
          <cell r="J2146">
            <v>42298</v>
          </cell>
          <cell r="K2146">
            <v>5091</v>
          </cell>
          <cell r="L2146">
            <v>47389</v>
          </cell>
          <cell r="M2146">
            <v>1829</v>
          </cell>
          <cell r="N2146">
            <v>49218</v>
          </cell>
          <cell r="O2146">
            <v>5084632</v>
          </cell>
          <cell r="P2146">
            <v>483</v>
          </cell>
          <cell r="Q2146">
            <v>5085115</v>
          </cell>
          <cell r="R2146">
            <v>73362</v>
          </cell>
          <cell r="S2146">
            <v>5158477</v>
          </cell>
          <cell r="T2146">
            <v>67066</v>
          </cell>
          <cell r="U2146">
            <v>0</v>
          </cell>
          <cell r="V2146">
            <v>67066</v>
          </cell>
          <cell r="W2146"/>
          <cell r="X2146">
            <v>67066</v>
          </cell>
          <cell r="Y2146">
            <v>36328</v>
          </cell>
          <cell r="Z2146">
            <v>4812</v>
          </cell>
          <cell r="AA2146">
            <v>41140</v>
          </cell>
          <cell r="AB2146">
            <v>1757</v>
          </cell>
          <cell r="AC2146">
            <v>42897</v>
          </cell>
          <cell r="AD2146">
            <v>4123698</v>
          </cell>
          <cell r="AE2146">
            <v>1974</v>
          </cell>
          <cell r="AF2146">
            <v>4125672</v>
          </cell>
          <cell r="AG2146">
            <v>36484</v>
          </cell>
          <cell r="AH2146">
            <v>4162156</v>
          </cell>
          <cell r="AI2146">
            <v>79076</v>
          </cell>
          <cell r="AJ2146">
            <v>0</v>
          </cell>
          <cell r="AK2146">
            <v>79076</v>
          </cell>
          <cell r="AL2146"/>
          <cell r="AM2146">
            <v>79076</v>
          </cell>
        </row>
        <row r="2147">
          <cell r="I2147" t="str">
            <v>GPS</v>
          </cell>
          <cell r="J2147">
            <v>4468</v>
          </cell>
          <cell r="K2147">
            <v>0</v>
          </cell>
          <cell r="L2147">
            <v>4468</v>
          </cell>
          <cell r="M2147">
            <v>1348</v>
          </cell>
          <cell r="N2147">
            <v>5816</v>
          </cell>
          <cell r="O2147">
            <v>0</v>
          </cell>
          <cell r="P2147">
            <v>478840</v>
          </cell>
          <cell r="Q2147">
            <v>478840</v>
          </cell>
          <cell r="R2147">
            <v>1425</v>
          </cell>
          <cell r="S2147">
            <v>480265</v>
          </cell>
          <cell r="T2147">
            <v>0</v>
          </cell>
          <cell r="U2147">
            <v>4533</v>
          </cell>
          <cell r="V2147">
            <v>4533</v>
          </cell>
          <cell r="W2147">
            <v>0</v>
          </cell>
          <cell r="X2147">
            <v>4533</v>
          </cell>
          <cell r="Y2147">
            <v>2325</v>
          </cell>
          <cell r="Z2147">
            <v>0</v>
          </cell>
          <cell r="AA2147">
            <v>2325</v>
          </cell>
          <cell r="AB2147">
            <v>824</v>
          </cell>
          <cell r="AC2147">
            <v>3149</v>
          </cell>
          <cell r="AD2147">
            <v>0</v>
          </cell>
          <cell r="AE2147">
            <v>250265</v>
          </cell>
          <cell r="AF2147">
            <v>250265</v>
          </cell>
          <cell r="AG2147">
            <v>226</v>
          </cell>
          <cell r="AH2147">
            <v>250491</v>
          </cell>
          <cell r="AI2147">
            <v>0</v>
          </cell>
          <cell r="AJ2147">
            <v>2894</v>
          </cell>
          <cell r="AK2147">
            <v>2894</v>
          </cell>
          <cell r="AL2147">
            <v>0</v>
          </cell>
          <cell r="AM2147">
            <v>2894</v>
          </cell>
        </row>
        <row r="2148">
          <cell r="I2148" t="str">
            <v>CUE</v>
          </cell>
          <cell r="J2148"/>
          <cell r="K2148"/>
          <cell r="L2148"/>
          <cell r="M2148"/>
          <cell r="N2148">
            <v>1931</v>
          </cell>
          <cell r="O2148">
            <v>0</v>
          </cell>
          <cell r="P2148">
            <v>398567</v>
          </cell>
          <cell r="Q2148">
            <v>398567</v>
          </cell>
          <cell r="R2148"/>
          <cell r="S2148">
            <v>398567</v>
          </cell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>
            <v>889</v>
          </cell>
          <cell r="AD2148">
            <v>0</v>
          </cell>
          <cell r="AE2148">
            <v>205549</v>
          </cell>
          <cell r="AF2148">
            <v>205549</v>
          </cell>
          <cell r="AG2148"/>
          <cell r="AH2148">
            <v>205549</v>
          </cell>
          <cell r="AI2148"/>
          <cell r="AJ2148"/>
          <cell r="AK2148"/>
          <cell r="AL2148"/>
          <cell r="AM2148"/>
        </row>
        <row r="2149">
          <cell r="I2149" t="str">
            <v>GYE</v>
          </cell>
          <cell r="J2149">
            <v>35702</v>
          </cell>
          <cell r="K2149">
            <v>1630</v>
          </cell>
          <cell r="L2149">
            <v>37332</v>
          </cell>
          <cell r="M2149">
            <v>33808</v>
          </cell>
          <cell r="N2149">
            <v>71140</v>
          </cell>
          <cell r="O2149">
            <v>2023187</v>
          </cell>
          <cell r="P2149">
            <v>1652838</v>
          </cell>
          <cell r="Q2149">
            <v>3676025</v>
          </cell>
          <cell r="R2149">
            <v>70529</v>
          </cell>
          <cell r="S2149">
            <v>3746554</v>
          </cell>
          <cell r="T2149">
            <v>25021</v>
          </cell>
          <cell r="U2149">
            <v>3703</v>
          </cell>
          <cell r="V2149">
            <v>28725</v>
          </cell>
          <cell r="W2149">
            <v>125</v>
          </cell>
          <cell r="X2149">
            <v>28849</v>
          </cell>
          <cell r="Y2149">
            <v>20405</v>
          </cell>
          <cell r="Z2149">
            <v>1639</v>
          </cell>
          <cell r="AA2149">
            <v>22044</v>
          </cell>
          <cell r="AB2149">
            <v>30689</v>
          </cell>
          <cell r="AC2149">
            <v>52733</v>
          </cell>
          <cell r="AD2149">
            <v>1421648</v>
          </cell>
          <cell r="AE2149">
            <v>802876</v>
          </cell>
          <cell r="AF2149">
            <v>2224524</v>
          </cell>
          <cell r="AG2149">
            <v>36741</v>
          </cell>
          <cell r="AH2149">
            <v>2261265</v>
          </cell>
          <cell r="AI2149">
            <v>17367</v>
          </cell>
          <cell r="AJ2149">
            <v>2707</v>
          </cell>
          <cell r="AK2149">
            <v>20075</v>
          </cell>
          <cell r="AL2149">
            <v>59</v>
          </cell>
          <cell r="AM2149">
            <v>20134</v>
          </cell>
        </row>
        <row r="2150">
          <cell r="I2150" t="str">
            <v>LTX</v>
          </cell>
          <cell r="J2150">
            <v>166</v>
          </cell>
          <cell r="K2150">
            <v>0</v>
          </cell>
          <cell r="L2150">
            <v>166</v>
          </cell>
          <cell r="M2150">
            <v>2959</v>
          </cell>
          <cell r="N2150">
            <v>3125</v>
          </cell>
          <cell r="O2150">
            <v>0</v>
          </cell>
          <cell r="P2150">
            <v>866</v>
          </cell>
          <cell r="Q2150">
            <v>866</v>
          </cell>
          <cell r="R2150">
            <v>211</v>
          </cell>
          <cell r="S2150">
            <v>1077</v>
          </cell>
          <cell r="T2150">
            <v>0</v>
          </cell>
          <cell r="U2150">
            <v>272</v>
          </cell>
          <cell r="V2150">
            <v>272</v>
          </cell>
          <cell r="W2150">
            <v>0</v>
          </cell>
          <cell r="X2150">
            <v>272</v>
          </cell>
          <cell r="Y2150">
            <v>216</v>
          </cell>
          <cell r="Z2150">
            <v>0</v>
          </cell>
          <cell r="AA2150">
            <v>216</v>
          </cell>
          <cell r="AB2150">
            <v>2572</v>
          </cell>
          <cell r="AC2150">
            <v>2788</v>
          </cell>
          <cell r="AD2150">
            <v>6150</v>
          </cell>
          <cell r="AE2150">
            <v>997</v>
          </cell>
          <cell r="AF2150">
            <v>7147</v>
          </cell>
          <cell r="AG2150">
            <v>33</v>
          </cell>
          <cell r="AH2150">
            <v>7180</v>
          </cell>
          <cell r="AI2150">
            <v>0</v>
          </cell>
          <cell r="AJ2150">
            <v>1</v>
          </cell>
          <cell r="AK2150">
            <v>1</v>
          </cell>
          <cell r="AL2150">
            <v>0</v>
          </cell>
          <cell r="AM2150">
            <v>1</v>
          </cell>
        </row>
        <row r="2151">
          <cell r="I2151" t="str">
            <v>MEC</v>
          </cell>
          <cell r="J2151">
            <v>1260</v>
          </cell>
          <cell r="K2151"/>
          <cell r="L2151">
            <v>1260</v>
          </cell>
          <cell r="M2151">
            <v>2980</v>
          </cell>
          <cell r="N2151">
            <v>4240</v>
          </cell>
          <cell r="O2151">
            <v>583</v>
          </cell>
          <cell r="P2151">
            <v>104576</v>
          </cell>
          <cell r="Q2151">
            <v>105159</v>
          </cell>
          <cell r="R2151">
            <v>223</v>
          </cell>
          <cell r="S2151">
            <v>105382</v>
          </cell>
          <cell r="T2151">
            <v>0</v>
          </cell>
          <cell r="U2151">
            <v>17</v>
          </cell>
          <cell r="V2151">
            <v>17</v>
          </cell>
          <cell r="W2151"/>
          <cell r="X2151">
            <v>17</v>
          </cell>
          <cell r="Y2151">
            <v>588</v>
          </cell>
          <cell r="Z2151"/>
          <cell r="AA2151">
            <v>588</v>
          </cell>
          <cell r="AB2151">
            <v>2901</v>
          </cell>
          <cell r="AC2151">
            <v>3489</v>
          </cell>
          <cell r="AD2151">
            <v>51</v>
          </cell>
          <cell r="AE2151">
            <v>35889</v>
          </cell>
          <cell r="AF2151">
            <v>35940</v>
          </cell>
          <cell r="AG2151">
            <v>333</v>
          </cell>
          <cell r="AH2151">
            <v>36273</v>
          </cell>
          <cell r="AI2151">
            <v>0</v>
          </cell>
          <cell r="AJ2151">
            <v>8</v>
          </cell>
          <cell r="AK2151">
            <v>8</v>
          </cell>
          <cell r="AL2151"/>
          <cell r="AM2151">
            <v>8</v>
          </cell>
        </row>
        <row r="2152">
          <cell r="I2152" t="str">
            <v>UIO</v>
          </cell>
          <cell r="J2152">
            <v>44121</v>
          </cell>
          <cell r="K2152">
            <v>9238</v>
          </cell>
          <cell r="L2152">
            <v>53359</v>
          </cell>
          <cell r="M2152">
            <v>1399</v>
          </cell>
          <cell r="N2152">
            <v>54758</v>
          </cell>
          <cell r="O2152">
            <v>1868279</v>
          </cell>
          <cell r="P2152">
            <v>2541420</v>
          </cell>
          <cell r="Q2152">
            <v>4409699</v>
          </cell>
          <cell r="R2152">
            <v>76738</v>
          </cell>
          <cell r="S2152">
            <v>4486437</v>
          </cell>
          <cell r="T2152">
            <v>289726</v>
          </cell>
          <cell r="U2152">
            <v>4178</v>
          </cell>
          <cell r="V2152">
            <v>293904</v>
          </cell>
          <cell r="W2152"/>
          <cell r="X2152">
            <v>293904</v>
          </cell>
          <cell r="Y2152">
            <v>25310</v>
          </cell>
          <cell r="Z2152">
            <v>8808</v>
          </cell>
          <cell r="AA2152">
            <v>34118</v>
          </cell>
          <cell r="AB2152">
            <v>1396</v>
          </cell>
          <cell r="AC2152">
            <v>35514</v>
          </cell>
          <cell r="AD2152">
            <v>1226415</v>
          </cell>
          <cell r="AE2152">
            <v>1127506</v>
          </cell>
          <cell r="AF2152">
            <v>2353921</v>
          </cell>
          <cell r="AG2152">
            <v>47866</v>
          </cell>
          <cell r="AH2152">
            <v>2401787</v>
          </cell>
          <cell r="AI2152">
            <v>280379</v>
          </cell>
          <cell r="AJ2152">
            <v>2208</v>
          </cell>
          <cell r="AK2152">
            <v>282587</v>
          </cell>
          <cell r="AL2152"/>
          <cell r="AM2152">
            <v>282587</v>
          </cell>
        </row>
        <row r="2153">
          <cell r="I2153" t="str">
            <v>ILS</v>
          </cell>
          <cell r="J2153"/>
          <cell r="K2153"/>
          <cell r="L2153"/>
          <cell r="M2153"/>
          <cell r="N2153">
            <v>69119</v>
          </cell>
          <cell r="O2153"/>
          <cell r="P2153">
            <v>7939</v>
          </cell>
          <cell r="Q2153">
            <v>7939</v>
          </cell>
          <cell r="R2153">
            <v>95</v>
          </cell>
          <cell r="S2153">
            <v>8034</v>
          </cell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>
            <v>73574</v>
          </cell>
          <cell r="AD2153"/>
          <cell r="AE2153">
            <v>7135</v>
          </cell>
          <cell r="AF2153">
            <v>7135</v>
          </cell>
          <cell r="AG2153">
            <v>127</v>
          </cell>
          <cell r="AH2153">
            <v>7262</v>
          </cell>
          <cell r="AI2153"/>
          <cell r="AJ2153"/>
          <cell r="AK2153"/>
          <cell r="AL2153"/>
          <cell r="AM2153"/>
        </row>
        <row r="2154">
          <cell r="I2154" t="str">
            <v>SAL</v>
          </cell>
          <cell r="J2154">
            <v>38232</v>
          </cell>
          <cell r="K2154"/>
          <cell r="L2154">
            <v>38232</v>
          </cell>
          <cell r="M2154">
            <v>4195</v>
          </cell>
          <cell r="N2154">
            <v>42427</v>
          </cell>
          <cell r="O2154">
            <v>3411951</v>
          </cell>
          <cell r="P2154"/>
          <cell r="Q2154">
            <v>3411951</v>
          </cell>
          <cell r="R2154">
            <v>30788</v>
          </cell>
          <cell r="S2154">
            <v>3442739</v>
          </cell>
          <cell r="T2154">
            <v>30425</v>
          </cell>
          <cell r="U2154"/>
          <cell r="V2154">
            <v>30425</v>
          </cell>
          <cell r="W2154">
            <v>349</v>
          </cell>
          <cell r="X2154">
            <v>30774</v>
          </cell>
          <cell r="Y2154">
            <v>32580</v>
          </cell>
          <cell r="Z2154"/>
          <cell r="AA2154">
            <v>32580</v>
          </cell>
          <cell r="AB2154">
            <v>4617</v>
          </cell>
          <cell r="AC2154">
            <v>37197</v>
          </cell>
          <cell r="AD2154">
            <v>2498710</v>
          </cell>
          <cell r="AE2154"/>
          <cell r="AF2154">
            <v>2498710</v>
          </cell>
          <cell r="AG2154">
            <v>18290</v>
          </cell>
          <cell r="AH2154">
            <v>2517000</v>
          </cell>
          <cell r="AI2154">
            <v>35077</v>
          </cell>
          <cell r="AJ2154"/>
          <cell r="AK2154">
            <v>35077</v>
          </cell>
          <cell r="AL2154">
            <v>451</v>
          </cell>
          <cell r="AM2154">
            <v>35528</v>
          </cell>
        </row>
        <row r="2155">
          <cell r="I2155" t="str">
            <v>CAY</v>
          </cell>
          <cell r="J2155">
            <v>5594</v>
          </cell>
          <cell r="K2155">
            <v>387</v>
          </cell>
          <cell r="L2155">
            <v>5981</v>
          </cell>
          <cell r="M2155">
            <v>660</v>
          </cell>
          <cell r="N2155">
            <v>6641</v>
          </cell>
          <cell r="O2155">
            <v>1683</v>
          </cell>
          <cell r="P2155">
            <v>487930</v>
          </cell>
          <cell r="Q2155">
            <v>489613</v>
          </cell>
          <cell r="R2155"/>
          <cell r="S2155">
            <v>489613</v>
          </cell>
          <cell r="T2155">
            <v>0</v>
          </cell>
          <cell r="U2155">
            <v>2400</v>
          </cell>
          <cell r="V2155">
            <v>2400</v>
          </cell>
          <cell r="W2155">
            <v>398</v>
          </cell>
          <cell r="X2155">
            <v>2798</v>
          </cell>
          <cell r="Y2155">
            <v>4863</v>
          </cell>
          <cell r="Z2155">
            <v>338</v>
          </cell>
          <cell r="AA2155">
            <v>5201</v>
          </cell>
          <cell r="AB2155">
            <v>637</v>
          </cell>
          <cell r="AC2155">
            <v>5838</v>
          </cell>
          <cell r="AD2155">
            <v>594</v>
          </cell>
          <cell r="AE2155">
            <v>334213</v>
          </cell>
          <cell r="AF2155">
            <v>334807</v>
          </cell>
          <cell r="AG2155"/>
          <cell r="AH2155">
            <v>334807</v>
          </cell>
          <cell r="AI2155">
            <v>0</v>
          </cell>
          <cell r="AJ2155">
            <v>2319</v>
          </cell>
          <cell r="AK2155">
            <v>2319</v>
          </cell>
          <cell r="AL2155">
            <v>584</v>
          </cell>
          <cell r="AM2155">
            <v>2903</v>
          </cell>
        </row>
        <row r="2156">
          <cell r="I2156" t="str">
            <v>GSI</v>
          </cell>
          <cell r="J2156">
            <v>1049</v>
          </cell>
          <cell r="K2156">
            <v>0</v>
          </cell>
          <cell r="L2156">
            <v>1049</v>
          </cell>
          <cell r="M2156">
            <v>160</v>
          </cell>
          <cell r="N2156">
            <v>1209</v>
          </cell>
          <cell r="O2156">
            <v>0</v>
          </cell>
          <cell r="P2156">
            <v>5469</v>
          </cell>
          <cell r="Q2156">
            <v>5469</v>
          </cell>
          <cell r="R2156">
            <v>0</v>
          </cell>
          <cell r="S2156">
            <v>5469</v>
          </cell>
          <cell r="T2156"/>
          <cell r="U2156"/>
          <cell r="V2156">
            <v>1</v>
          </cell>
          <cell r="W2156">
            <v>0</v>
          </cell>
          <cell r="X2156">
            <v>1</v>
          </cell>
          <cell r="Y2156">
            <v>1085</v>
          </cell>
          <cell r="Z2156">
            <v>0</v>
          </cell>
          <cell r="AA2156">
            <v>1085</v>
          </cell>
          <cell r="AB2156">
            <v>0</v>
          </cell>
          <cell r="AC2156">
            <v>1085</v>
          </cell>
          <cell r="AD2156">
            <v>0</v>
          </cell>
          <cell r="AE2156">
            <v>5250</v>
          </cell>
          <cell r="AF2156">
            <v>5250</v>
          </cell>
          <cell r="AG2156">
            <v>0</v>
          </cell>
          <cell r="AH2156">
            <v>5250</v>
          </cell>
          <cell r="AI2156"/>
          <cell r="AJ2156"/>
          <cell r="AK2156">
            <v>135</v>
          </cell>
          <cell r="AL2156">
            <v>242</v>
          </cell>
          <cell r="AM2156">
            <v>377</v>
          </cell>
        </row>
        <row r="2157">
          <cell r="I2157" t="str">
            <v>MPY</v>
          </cell>
          <cell r="J2157">
            <v>3428</v>
          </cell>
          <cell r="K2157">
            <v>178</v>
          </cell>
          <cell r="L2157">
            <v>3606</v>
          </cell>
          <cell r="M2157"/>
          <cell r="N2157">
            <v>3606</v>
          </cell>
          <cell r="O2157"/>
          <cell r="P2157">
            <v>30037</v>
          </cell>
          <cell r="Q2157">
            <v>30037</v>
          </cell>
          <cell r="R2157">
            <v>4600</v>
          </cell>
          <cell r="S2157">
            <v>34637</v>
          </cell>
          <cell r="T2157"/>
          <cell r="U2157">
            <v>193</v>
          </cell>
          <cell r="V2157">
            <v>193</v>
          </cell>
          <cell r="W2157">
            <v>11</v>
          </cell>
          <cell r="X2157">
            <v>204</v>
          </cell>
          <cell r="Y2157">
            <v>3428</v>
          </cell>
          <cell r="Z2157">
            <v>178</v>
          </cell>
          <cell r="AA2157">
            <v>3606</v>
          </cell>
          <cell r="AB2157"/>
          <cell r="AC2157">
            <v>3606</v>
          </cell>
          <cell r="AD2157"/>
          <cell r="AE2157">
            <v>30037</v>
          </cell>
          <cell r="AF2157">
            <v>30037</v>
          </cell>
          <cell r="AG2157">
            <v>4600</v>
          </cell>
          <cell r="AH2157">
            <v>34637</v>
          </cell>
          <cell r="AI2157"/>
          <cell r="AJ2157">
            <v>193</v>
          </cell>
          <cell r="AK2157">
            <v>193</v>
          </cell>
          <cell r="AL2157">
            <v>11</v>
          </cell>
          <cell r="AM2157">
            <v>204</v>
          </cell>
        </row>
        <row r="2158">
          <cell r="I2158" t="str">
            <v>OYP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/>
          <cell r="S2158">
            <v>0</v>
          </cell>
          <cell r="T2158"/>
          <cell r="U2158"/>
          <cell r="V2158"/>
          <cell r="W2158"/>
          <cell r="X2158"/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/>
          <cell r="AH2158">
            <v>0</v>
          </cell>
          <cell r="AI2158"/>
          <cell r="AJ2158"/>
          <cell r="AK2158"/>
          <cell r="AL2158"/>
          <cell r="AM2158"/>
        </row>
        <row r="2159">
          <cell r="I2159" t="str">
            <v>LDX</v>
          </cell>
          <cell r="J2159">
            <v>555</v>
          </cell>
          <cell r="K2159">
            <v>0</v>
          </cell>
          <cell r="L2159">
            <v>555</v>
          </cell>
          <cell r="M2159">
            <v>179</v>
          </cell>
          <cell r="N2159">
            <v>734</v>
          </cell>
          <cell r="O2159">
            <v>0</v>
          </cell>
          <cell r="P2159">
            <v>6399</v>
          </cell>
          <cell r="Q2159">
            <v>6399</v>
          </cell>
          <cell r="R2159"/>
          <cell r="S2159">
            <v>6399</v>
          </cell>
          <cell r="T2159"/>
          <cell r="U2159"/>
          <cell r="V2159">
            <v>0</v>
          </cell>
          <cell r="W2159">
            <v>0</v>
          </cell>
          <cell r="X2159">
            <v>0</v>
          </cell>
          <cell r="Y2159">
            <v>562</v>
          </cell>
          <cell r="Z2159">
            <v>0</v>
          </cell>
          <cell r="AA2159">
            <v>562</v>
          </cell>
          <cell r="AB2159">
            <v>0</v>
          </cell>
          <cell r="AC2159">
            <v>562</v>
          </cell>
          <cell r="AD2159">
            <v>0</v>
          </cell>
          <cell r="AE2159">
            <v>6530</v>
          </cell>
          <cell r="AF2159">
            <v>6530</v>
          </cell>
          <cell r="AG2159"/>
          <cell r="AH2159">
            <v>6530</v>
          </cell>
          <cell r="AI2159"/>
          <cell r="AJ2159"/>
          <cell r="AK2159">
            <v>10</v>
          </cell>
          <cell r="AL2159">
            <v>98</v>
          </cell>
          <cell r="AM2159">
            <v>108</v>
          </cell>
        </row>
        <row r="2160">
          <cell r="I2160" t="str">
            <v>XAU</v>
          </cell>
          <cell r="J2160">
            <v>1126</v>
          </cell>
          <cell r="K2160">
            <v>170</v>
          </cell>
          <cell r="L2160">
            <v>1296</v>
          </cell>
          <cell r="M2160"/>
          <cell r="N2160">
            <v>1296</v>
          </cell>
          <cell r="O2160"/>
          <cell r="P2160">
            <v>7591</v>
          </cell>
          <cell r="Q2160">
            <v>7591</v>
          </cell>
          <cell r="R2160">
            <v>984</v>
          </cell>
          <cell r="S2160">
            <v>8575</v>
          </cell>
          <cell r="T2160"/>
          <cell r="U2160">
            <v>123</v>
          </cell>
          <cell r="V2160">
            <v>123</v>
          </cell>
          <cell r="W2160">
            <v>1</v>
          </cell>
          <cell r="X2160">
            <v>124</v>
          </cell>
          <cell r="Y2160">
            <v>1074</v>
          </cell>
          <cell r="Z2160">
            <v>121</v>
          </cell>
          <cell r="AA2160">
            <v>1195</v>
          </cell>
          <cell r="AB2160"/>
          <cell r="AC2160">
            <v>1195</v>
          </cell>
          <cell r="AD2160"/>
          <cell r="AE2160">
            <v>5713</v>
          </cell>
          <cell r="AF2160">
            <v>5713</v>
          </cell>
          <cell r="AG2160">
            <v>871</v>
          </cell>
          <cell r="AH2160">
            <v>6584</v>
          </cell>
          <cell r="AI2160"/>
          <cell r="AJ2160">
            <v>93</v>
          </cell>
          <cell r="AK2160">
            <v>93</v>
          </cell>
          <cell r="AL2160">
            <v>3</v>
          </cell>
          <cell r="AM2160">
            <v>96</v>
          </cell>
        </row>
        <row r="2161">
          <cell r="I2161" t="str">
            <v>GND</v>
          </cell>
          <cell r="J2161">
            <v>4606</v>
          </cell>
          <cell r="K2161">
            <v>1774</v>
          </cell>
          <cell r="L2161">
            <v>6380</v>
          </cell>
          <cell r="M2161">
            <v>2474</v>
          </cell>
          <cell r="N2161">
            <v>8854</v>
          </cell>
          <cell r="O2161">
            <v>329030</v>
          </cell>
          <cell r="P2161">
            <v>4172</v>
          </cell>
          <cell r="Q2161">
            <v>333202</v>
          </cell>
          <cell r="R2161"/>
          <cell r="S2161">
            <v>333202</v>
          </cell>
          <cell r="T2161">
            <v>2170</v>
          </cell>
          <cell r="U2161">
            <v>0</v>
          </cell>
          <cell r="V2161">
            <v>2170</v>
          </cell>
          <cell r="W2161">
            <v>36</v>
          </cell>
          <cell r="X2161">
            <v>2206</v>
          </cell>
          <cell r="Y2161">
            <v>3088</v>
          </cell>
          <cell r="Z2161">
            <v>1254</v>
          </cell>
          <cell r="AA2161">
            <v>4342</v>
          </cell>
          <cell r="AB2161">
            <v>1813</v>
          </cell>
          <cell r="AC2161">
            <v>6155</v>
          </cell>
          <cell r="AD2161">
            <v>110107</v>
          </cell>
          <cell r="AE2161">
            <v>2412</v>
          </cell>
          <cell r="AF2161">
            <v>112519</v>
          </cell>
          <cell r="AG2161"/>
          <cell r="AH2161">
            <v>112519</v>
          </cell>
          <cell r="AI2161">
            <v>2217</v>
          </cell>
          <cell r="AJ2161">
            <v>0</v>
          </cell>
          <cell r="AK2161">
            <v>2217</v>
          </cell>
          <cell r="AL2161">
            <v>41</v>
          </cell>
          <cell r="AM2161">
            <v>2258</v>
          </cell>
        </row>
        <row r="2162">
          <cell r="I2162" t="str">
            <v>BBR</v>
          </cell>
          <cell r="J2162"/>
          <cell r="K2162"/>
          <cell r="L2162"/>
          <cell r="M2162">
            <v>108</v>
          </cell>
          <cell r="N2162">
            <v>108</v>
          </cell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>
            <v>136</v>
          </cell>
          <cell r="AC2162">
            <v>136</v>
          </cell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</row>
        <row r="2163">
          <cell r="I2163" t="str">
            <v>DSD</v>
          </cell>
          <cell r="J2163"/>
          <cell r="K2163"/>
          <cell r="L2163">
            <v>0</v>
          </cell>
          <cell r="M2163">
            <v>1850</v>
          </cell>
          <cell r="N2163">
            <v>1850</v>
          </cell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>
            <v>0</v>
          </cell>
          <cell r="AB2163">
            <v>2634</v>
          </cell>
          <cell r="AC2163">
            <v>2634</v>
          </cell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</row>
        <row r="2164">
          <cell r="I2164" t="str">
            <v>LSS</v>
          </cell>
          <cell r="J2164">
            <v>0</v>
          </cell>
          <cell r="K2164">
            <v>0</v>
          </cell>
          <cell r="L2164">
            <v>0</v>
          </cell>
          <cell r="M2164">
            <v>248</v>
          </cell>
          <cell r="N2164">
            <v>248</v>
          </cell>
          <cell r="O2164">
            <v>0</v>
          </cell>
          <cell r="P2164">
            <v>0</v>
          </cell>
          <cell r="Q2164">
            <v>0</v>
          </cell>
          <cell r="R2164"/>
          <cell r="S2164">
            <v>0</v>
          </cell>
          <cell r="T2164"/>
          <cell r="U2164"/>
          <cell r="V2164"/>
          <cell r="W2164"/>
          <cell r="X2164"/>
          <cell r="Y2164">
            <v>0</v>
          </cell>
          <cell r="Z2164">
            <v>0</v>
          </cell>
          <cell r="AA2164">
            <v>0</v>
          </cell>
          <cell r="AB2164">
            <v>356</v>
          </cell>
          <cell r="AC2164">
            <v>356</v>
          </cell>
          <cell r="AD2164">
            <v>0</v>
          </cell>
          <cell r="AE2164">
            <v>0</v>
          </cell>
          <cell r="AF2164">
            <v>0</v>
          </cell>
          <cell r="AG2164"/>
          <cell r="AH2164">
            <v>0</v>
          </cell>
          <cell r="AI2164"/>
          <cell r="AJ2164"/>
          <cell r="AK2164"/>
          <cell r="AL2164"/>
          <cell r="AM2164"/>
        </row>
        <row r="2165">
          <cell r="I2165" t="str">
            <v>GBJ</v>
          </cell>
          <cell r="J2165">
            <v>0</v>
          </cell>
          <cell r="K2165">
            <v>0</v>
          </cell>
          <cell r="L2165">
            <v>0</v>
          </cell>
          <cell r="M2165">
            <v>4384</v>
          </cell>
          <cell r="N2165">
            <v>4384</v>
          </cell>
          <cell r="O2165">
            <v>0</v>
          </cell>
          <cell r="P2165">
            <v>0</v>
          </cell>
          <cell r="Q2165">
            <v>0</v>
          </cell>
          <cell r="R2165"/>
          <cell r="S2165">
            <v>0</v>
          </cell>
          <cell r="T2165"/>
          <cell r="U2165"/>
          <cell r="V2165"/>
          <cell r="W2165"/>
          <cell r="X2165"/>
          <cell r="Y2165">
            <v>0</v>
          </cell>
          <cell r="Z2165">
            <v>0</v>
          </cell>
          <cell r="AA2165">
            <v>0</v>
          </cell>
          <cell r="AB2165">
            <v>3455</v>
          </cell>
          <cell r="AC2165">
            <v>3455</v>
          </cell>
          <cell r="AD2165">
            <v>0</v>
          </cell>
          <cell r="AE2165">
            <v>0</v>
          </cell>
          <cell r="AF2165">
            <v>0</v>
          </cell>
          <cell r="AG2165"/>
          <cell r="AH2165">
            <v>0</v>
          </cell>
          <cell r="AI2165"/>
          <cell r="AJ2165"/>
          <cell r="AK2165"/>
          <cell r="AL2165"/>
          <cell r="AM2165"/>
        </row>
        <row r="2166">
          <cell r="I2166" t="str">
            <v>PTP</v>
          </cell>
          <cell r="J2166">
            <v>24086</v>
          </cell>
          <cell r="K2166">
            <v>2263</v>
          </cell>
          <cell r="L2166">
            <v>26349</v>
          </cell>
          <cell r="M2166">
            <v>9009</v>
          </cell>
          <cell r="N2166">
            <v>35358</v>
          </cell>
          <cell r="O2166">
            <v>148668</v>
          </cell>
          <cell r="P2166">
            <v>1876021</v>
          </cell>
          <cell r="Q2166">
            <v>2024689</v>
          </cell>
          <cell r="R2166">
            <v>52544</v>
          </cell>
          <cell r="S2166">
            <v>2077233</v>
          </cell>
          <cell r="T2166">
            <v>74</v>
          </cell>
          <cell r="U2166">
            <v>11031</v>
          </cell>
          <cell r="V2166">
            <v>11105</v>
          </cell>
          <cell r="W2166">
            <v>1895</v>
          </cell>
          <cell r="X2166">
            <v>13000</v>
          </cell>
          <cell r="Y2166">
            <v>17279</v>
          </cell>
          <cell r="Z2166">
            <v>2275</v>
          </cell>
          <cell r="AA2166">
            <v>19554</v>
          </cell>
          <cell r="AB2166">
            <v>9720</v>
          </cell>
          <cell r="AC2166">
            <v>29274</v>
          </cell>
          <cell r="AD2166">
            <v>36880</v>
          </cell>
          <cell r="AE2166">
            <v>1205339</v>
          </cell>
          <cell r="AF2166">
            <v>1242219</v>
          </cell>
          <cell r="AG2166">
            <v>37044</v>
          </cell>
          <cell r="AH2166">
            <v>1279263</v>
          </cell>
          <cell r="AI2166">
            <v>41</v>
          </cell>
          <cell r="AJ2166">
            <v>10531</v>
          </cell>
          <cell r="AK2166">
            <v>10572</v>
          </cell>
          <cell r="AL2166">
            <v>2589</v>
          </cell>
          <cell r="AM2166">
            <v>13161</v>
          </cell>
        </row>
        <row r="2167">
          <cell r="I2167" t="str">
            <v>FRS</v>
          </cell>
          <cell r="J2167">
            <v>6085</v>
          </cell>
          <cell r="K2167"/>
          <cell r="L2167">
            <v>6085</v>
          </cell>
          <cell r="M2167">
            <v>1224</v>
          </cell>
          <cell r="N2167">
            <v>7309</v>
          </cell>
          <cell r="O2167">
            <v>8850</v>
          </cell>
          <cell r="P2167">
            <v>137914</v>
          </cell>
          <cell r="Q2167">
            <v>146764</v>
          </cell>
          <cell r="R2167"/>
          <cell r="S2167">
            <v>146764</v>
          </cell>
          <cell r="T2167"/>
          <cell r="U2167"/>
          <cell r="V2167"/>
          <cell r="W2167"/>
          <cell r="X2167"/>
          <cell r="Y2167">
            <v>4951</v>
          </cell>
          <cell r="Z2167"/>
          <cell r="AA2167">
            <v>4951</v>
          </cell>
          <cell r="AB2167">
            <v>1347</v>
          </cell>
          <cell r="AC2167">
            <v>6298</v>
          </cell>
          <cell r="AD2167">
            <v>5904</v>
          </cell>
          <cell r="AE2167">
            <v>66355</v>
          </cell>
          <cell r="AF2167">
            <v>72259</v>
          </cell>
          <cell r="AG2167"/>
          <cell r="AH2167">
            <v>72259</v>
          </cell>
          <cell r="AI2167"/>
          <cell r="AJ2167"/>
          <cell r="AK2167"/>
          <cell r="AL2167"/>
          <cell r="AM2167"/>
        </row>
        <row r="2168">
          <cell r="I2168" t="str">
            <v>GUA</v>
          </cell>
          <cell r="J2168">
            <v>27861</v>
          </cell>
          <cell r="K2168"/>
          <cell r="L2168">
            <v>27861</v>
          </cell>
          <cell r="M2168"/>
          <cell r="N2168">
            <v>27861</v>
          </cell>
          <cell r="O2168">
            <v>3245698</v>
          </cell>
          <cell r="P2168"/>
          <cell r="Q2168">
            <v>3245698</v>
          </cell>
          <cell r="R2168"/>
          <cell r="S2168">
            <v>3245698</v>
          </cell>
          <cell r="T2168">
            <v>53581</v>
          </cell>
          <cell r="U2168"/>
          <cell r="V2168">
            <v>53581</v>
          </cell>
          <cell r="W2168"/>
          <cell r="X2168">
            <v>53581</v>
          </cell>
          <cell r="Y2168">
            <v>20976</v>
          </cell>
          <cell r="Z2168"/>
          <cell r="AA2168">
            <v>20976</v>
          </cell>
          <cell r="AB2168"/>
          <cell r="AC2168">
            <v>20976</v>
          </cell>
          <cell r="AD2168">
            <v>2127335</v>
          </cell>
          <cell r="AE2168"/>
          <cell r="AF2168">
            <v>2127335</v>
          </cell>
          <cell r="AG2168"/>
          <cell r="AH2168">
            <v>2127335</v>
          </cell>
          <cell r="AI2168">
            <v>70579</v>
          </cell>
          <cell r="AJ2168"/>
          <cell r="AK2168">
            <v>70579</v>
          </cell>
          <cell r="AL2168"/>
          <cell r="AM2168">
            <v>70579</v>
          </cell>
        </row>
        <row r="2169">
          <cell r="I2169" t="str">
            <v>GEO</v>
          </cell>
          <cell r="J2169">
            <v>4215</v>
          </cell>
          <cell r="K2169">
            <v>256</v>
          </cell>
          <cell r="L2169">
            <v>4471</v>
          </cell>
          <cell r="M2169">
            <v>0</v>
          </cell>
          <cell r="N2169">
            <v>4471</v>
          </cell>
          <cell r="O2169">
            <v>657249</v>
          </cell>
          <cell r="P2169">
            <v>0</v>
          </cell>
          <cell r="Q2169">
            <v>657249</v>
          </cell>
          <cell r="R2169">
            <v>24203</v>
          </cell>
          <cell r="S2169">
            <v>681452</v>
          </cell>
          <cell r="T2169">
            <v>8880</v>
          </cell>
          <cell r="U2169">
            <v>0</v>
          </cell>
          <cell r="V2169">
            <v>8880</v>
          </cell>
          <cell r="W2169">
            <v>44</v>
          </cell>
          <cell r="X2169">
            <v>8924</v>
          </cell>
          <cell r="Y2169">
            <v>3388</v>
          </cell>
          <cell r="Z2169">
            <v>216</v>
          </cell>
          <cell r="AA2169">
            <v>3604</v>
          </cell>
          <cell r="AB2169">
            <v>0</v>
          </cell>
          <cell r="AC2169">
            <v>3604</v>
          </cell>
          <cell r="AD2169">
            <v>370194</v>
          </cell>
          <cell r="AE2169">
            <v>0</v>
          </cell>
          <cell r="AF2169">
            <v>370194</v>
          </cell>
          <cell r="AG2169">
            <v>24062</v>
          </cell>
          <cell r="AH2169">
            <v>394256</v>
          </cell>
          <cell r="AI2169">
            <v>9112</v>
          </cell>
          <cell r="AJ2169">
            <v>0</v>
          </cell>
          <cell r="AK2169">
            <v>9112</v>
          </cell>
          <cell r="AL2169">
            <v>105</v>
          </cell>
          <cell r="AM2169">
            <v>9217</v>
          </cell>
        </row>
        <row r="2170">
          <cell r="I2170" t="str">
            <v>KIN</v>
          </cell>
          <cell r="J2170">
            <v>14517</v>
          </cell>
          <cell r="K2170">
            <v>1609</v>
          </cell>
          <cell r="L2170">
            <v>16126</v>
          </cell>
          <cell r="M2170">
            <v>3248</v>
          </cell>
          <cell r="N2170">
            <v>19374</v>
          </cell>
          <cell r="O2170">
            <v>1549957</v>
          </cell>
          <cell r="P2170">
            <v>896</v>
          </cell>
          <cell r="Q2170">
            <v>1550853</v>
          </cell>
          <cell r="R2170">
            <v>49805</v>
          </cell>
          <cell r="S2170">
            <v>1600658</v>
          </cell>
          <cell r="T2170">
            <v>12215</v>
          </cell>
          <cell r="U2170">
            <v>369</v>
          </cell>
          <cell r="V2170">
            <v>12583</v>
          </cell>
          <cell r="W2170">
            <v>1121</v>
          </cell>
          <cell r="X2170">
            <v>13705</v>
          </cell>
          <cell r="Y2170">
            <v>8386</v>
          </cell>
          <cell r="Z2170">
            <v>1708</v>
          </cell>
          <cell r="AA2170">
            <v>10094</v>
          </cell>
          <cell r="AB2170">
            <v>2805</v>
          </cell>
          <cell r="AC2170">
            <v>12899</v>
          </cell>
          <cell r="AD2170">
            <v>823434</v>
          </cell>
          <cell r="AE2170">
            <v>791</v>
          </cell>
          <cell r="AF2170">
            <v>824225</v>
          </cell>
          <cell r="AG2170">
            <v>85</v>
          </cell>
          <cell r="AH2170">
            <v>824310</v>
          </cell>
          <cell r="AI2170">
            <v>11425</v>
          </cell>
          <cell r="AJ2170">
            <v>399</v>
          </cell>
          <cell r="AK2170">
            <v>11824</v>
          </cell>
          <cell r="AL2170">
            <v>994</v>
          </cell>
          <cell r="AM2170">
            <v>12818</v>
          </cell>
        </row>
        <row r="2171">
          <cell r="I2171" t="str">
            <v>MBJ</v>
          </cell>
          <cell r="J2171">
            <v>28318</v>
          </cell>
          <cell r="K2171">
            <v>970</v>
          </cell>
          <cell r="L2171">
            <v>29288</v>
          </cell>
          <cell r="M2171">
            <v>8670</v>
          </cell>
          <cell r="N2171">
            <v>37958</v>
          </cell>
          <cell r="O2171">
            <v>4339646</v>
          </cell>
          <cell r="P2171">
            <v>0</v>
          </cell>
          <cell r="Q2171">
            <v>4339646</v>
          </cell>
          <cell r="R2171">
            <v>48053</v>
          </cell>
          <cell r="S2171">
            <v>4387699</v>
          </cell>
          <cell r="T2171">
            <v>5372</v>
          </cell>
          <cell r="U2171">
            <v>21</v>
          </cell>
          <cell r="V2171">
            <v>5393</v>
          </cell>
          <cell r="W2171">
            <v>0</v>
          </cell>
          <cell r="X2171">
            <v>5393</v>
          </cell>
          <cell r="Y2171">
            <v>21384</v>
          </cell>
          <cell r="Z2171">
            <v>634</v>
          </cell>
          <cell r="AA2171">
            <v>22018</v>
          </cell>
          <cell r="AB2171">
            <v>6373</v>
          </cell>
          <cell r="AC2171">
            <v>28391</v>
          </cell>
          <cell r="AD2171">
            <v>2570534</v>
          </cell>
          <cell r="AE2171">
            <v>0</v>
          </cell>
          <cell r="AF2171">
            <v>2570534</v>
          </cell>
          <cell r="AG2171">
            <v>7354</v>
          </cell>
          <cell r="AH2171">
            <v>2577888</v>
          </cell>
          <cell r="AI2171">
            <v>4412</v>
          </cell>
          <cell r="AJ2171">
            <v>0</v>
          </cell>
          <cell r="AK2171">
            <v>4412</v>
          </cell>
          <cell r="AL2171">
            <v>0</v>
          </cell>
          <cell r="AM2171">
            <v>4412</v>
          </cell>
        </row>
        <row r="2172">
          <cell r="I2172" t="str">
            <v>FDF</v>
          </cell>
          <cell r="J2172">
            <v>14821</v>
          </cell>
          <cell r="K2172">
            <v>611</v>
          </cell>
          <cell r="L2172">
            <v>15432</v>
          </cell>
          <cell r="M2172">
            <v>132</v>
          </cell>
          <cell r="N2172">
            <v>15564</v>
          </cell>
          <cell r="O2172">
            <v>95275</v>
          </cell>
          <cell r="P2172">
            <v>1603301</v>
          </cell>
          <cell r="Q2172">
            <v>1698576</v>
          </cell>
          <cell r="R2172">
            <v>54379</v>
          </cell>
          <cell r="S2172">
            <v>1752955</v>
          </cell>
          <cell r="T2172">
            <v>95</v>
          </cell>
          <cell r="U2172">
            <v>10855</v>
          </cell>
          <cell r="V2172">
            <v>10950</v>
          </cell>
          <cell r="W2172">
            <v>1686</v>
          </cell>
          <cell r="X2172">
            <v>12636</v>
          </cell>
          <cell r="Y2172">
            <v>9037</v>
          </cell>
          <cell r="Z2172">
            <v>1584</v>
          </cell>
          <cell r="AA2172">
            <v>10621</v>
          </cell>
          <cell r="AB2172">
            <v>176</v>
          </cell>
          <cell r="AC2172">
            <v>10797</v>
          </cell>
          <cell r="AD2172">
            <v>16608</v>
          </cell>
          <cell r="AE2172">
            <v>952269</v>
          </cell>
          <cell r="AF2172">
            <v>968877</v>
          </cell>
          <cell r="AG2172">
            <v>28560</v>
          </cell>
          <cell r="AH2172">
            <v>997437</v>
          </cell>
          <cell r="AI2172">
            <v>73</v>
          </cell>
          <cell r="AJ2172">
            <v>10155</v>
          </cell>
          <cell r="AK2172">
            <v>10227</v>
          </cell>
          <cell r="AL2172">
            <v>2214</v>
          </cell>
          <cell r="AM2172">
            <v>12441</v>
          </cell>
        </row>
        <row r="2173">
          <cell r="I2173" t="str">
            <v>ACA</v>
          </cell>
          <cell r="J2173">
            <v>8550</v>
          </cell>
          <cell r="K2173">
            <v>124</v>
          </cell>
          <cell r="L2173">
            <v>8674</v>
          </cell>
          <cell r="M2173">
            <v>9453</v>
          </cell>
          <cell r="N2173">
            <v>18127</v>
          </cell>
          <cell r="O2173">
            <v>65145</v>
          </cell>
          <cell r="P2173">
            <v>773846</v>
          </cell>
          <cell r="Q2173">
            <v>838991</v>
          </cell>
          <cell r="R2173">
            <v>7048</v>
          </cell>
          <cell r="S2173">
            <v>846039</v>
          </cell>
          <cell r="T2173">
            <v>0</v>
          </cell>
          <cell r="U2173">
            <v>78</v>
          </cell>
          <cell r="V2173">
            <v>78</v>
          </cell>
          <cell r="W2173">
            <v>0</v>
          </cell>
          <cell r="X2173">
            <v>78</v>
          </cell>
          <cell r="Y2173">
            <v>7944</v>
          </cell>
          <cell r="Z2173">
            <v>566</v>
          </cell>
          <cell r="AA2173">
            <v>8510</v>
          </cell>
          <cell r="AB2173">
            <v>9850</v>
          </cell>
          <cell r="AC2173">
            <v>18360</v>
          </cell>
          <cell r="AD2173">
            <v>46476</v>
          </cell>
          <cell r="AE2173">
            <v>623763</v>
          </cell>
          <cell r="AF2173">
            <v>670239</v>
          </cell>
          <cell r="AG2173">
            <v>6180</v>
          </cell>
          <cell r="AH2173">
            <v>676419</v>
          </cell>
          <cell r="AI2173">
            <v>0</v>
          </cell>
          <cell r="AJ2173">
            <v>258</v>
          </cell>
          <cell r="AK2173">
            <v>258</v>
          </cell>
          <cell r="AL2173">
            <v>0</v>
          </cell>
          <cell r="AM2173">
            <v>258</v>
          </cell>
        </row>
        <row r="2174">
          <cell r="I2174" t="str">
            <v>AGU</v>
          </cell>
          <cell r="J2174">
            <v>11241</v>
          </cell>
          <cell r="K2174">
            <v>91</v>
          </cell>
          <cell r="L2174">
            <v>11332</v>
          </cell>
          <cell r="M2174">
            <v>5017</v>
          </cell>
          <cell r="N2174">
            <v>16349</v>
          </cell>
          <cell r="O2174">
            <v>233551</v>
          </cell>
          <cell r="P2174">
            <v>688561</v>
          </cell>
          <cell r="Q2174">
            <v>922112</v>
          </cell>
          <cell r="R2174">
            <v>3542</v>
          </cell>
          <cell r="S2174">
            <v>925654</v>
          </cell>
          <cell r="T2174">
            <v>35</v>
          </cell>
          <cell r="U2174">
            <v>241</v>
          </cell>
          <cell r="V2174">
            <v>276</v>
          </cell>
          <cell r="W2174">
            <v>0</v>
          </cell>
          <cell r="X2174">
            <v>276</v>
          </cell>
          <cell r="Y2174">
            <v>9938</v>
          </cell>
          <cell r="Z2174">
            <v>199</v>
          </cell>
          <cell r="AA2174">
            <v>10137</v>
          </cell>
          <cell r="AB2174">
            <v>3788</v>
          </cell>
          <cell r="AC2174">
            <v>13925</v>
          </cell>
          <cell r="AD2174">
            <v>209802</v>
          </cell>
          <cell r="AE2174">
            <v>578600</v>
          </cell>
          <cell r="AF2174">
            <v>788402</v>
          </cell>
          <cell r="AG2174">
            <v>3128</v>
          </cell>
          <cell r="AH2174">
            <v>791530</v>
          </cell>
          <cell r="AI2174">
            <v>110</v>
          </cell>
          <cell r="AJ2174">
            <v>245</v>
          </cell>
          <cell r="AK2174">
            <v>355</v>
          </cell>
          <cell r="AL2174">
            <v>0</v>
          </cell>
          <cell r="AM2174">
            <v>355</v>
          </cell>
        </row>
        <row r="2175">
          <cell r="I2175" t="str">
            <v>CPE</v>
          </cell>
          <cell r="J2175">
            <v>1835</v>
          </cell>
          <cell r="K2175">
            <v>4</v>
          </cell>
          <cell r="L2175">
            <v>1839</v>
          </cell>
          <cell r="M2175">
            <v>1573</v>
          </cell>
          <cell r="N2175">
            <v>3412</v>
          </cell>
          <cell r="O2175">
            <v>113</v>
          </cell>
          <cell r="P2175">
            <v>142850</v>
          </cell>
          <cell r="Q2175">
            <v>142963</v>
          </cell>
          <cell r="R2175">
            <v>0</v>
          </cell>
          <cell r="S2175">
            <v>142963</v>
          </cell>
          <cell r="T2175">
            <v>0</v>
          </cell>
          <cell r="U2175">
            <v>323</v>
          </cell>
          <cell r="V2175">
            <v>323</v>
          </cell>
          <cell r="W2175">
            <v>0</v>
          </cell>
          <cell r="X2175">
            <v>323</v>
          </cell>
          <cell r="Y2175">
            <v>1853</v>
          </cell>
          <cell r="Z2175">
            <v>0</v>
          </cell>
          <cell r="AA2175">
            <v>1853</v>
          </cell>
          <cell r="AB2175">
            <v>2643</v>
          </cell>
          <cell r="AC2175">
            <v>4496</v>
          </cell>
          <cell r="AD2175">
            <v>158</v>
          </cell>
          <cell r="AE2175">
            <v>132476</v>
          </cell>
          <cell r="AF2175">
            <v>132634</v>
          </cell>
          <cell r="AG2175">
            <v>0</v>
          </cell>
          <cell r="AH2175">
            <v>132634</v>
          </cell>
          <cell r="AI2175">
            <v>0</v>
          </cell>
          <cell r="AJ2175">
            <v>234</v>
          </cell>
          <cell r="AK2175">
            <v>234</v>
          </cell>
          <cell r="AL2175">
            <v>0</v>
          </cell>
          <cell r="AM2175">
            <v>234</v>
          </cell>
        </row>
        <row r="2176">
          <cell r="I2176" t="str">
            <v>CUN</v>
          </cell>
          <cell r="J2176">
            <v>198010</v>
          </cell>
          <cell r="K2176">
            <v>3667</v>
          </cell>
          <cell r="L2176">
            <v>201677</v>
          </cell>
          <cell r="M2176">
            <v>12697</v>
          </cell>
          <cell r="N2176">
            <v>214374</v>
          </cell>
          <cell r="O2176">
            <v>19662694</v>
          </cell>
          <cell r="P2176">
            <v>10718323</v>
          </cell>
          <cell r="Q2176">
            <v>30381017</v>
          </cell>
          <cell r="R2176">
            <v>103077</v>
          </cell>
          <cell r="S2176">
            <v>30484094</v>
          </cell>
          <cell r="T2176">
            <v>34610</v>
          </cell>
          <cell r="U2176">
            <v>11947</v>
          </cell>
          <cell r="V2176">
            <v>46557</v>
          </cell>
          <cell r="W2176">
            <v>4</v>
          </cell>
          <cell r="X2176">
            <v>46561</v>
          </cell>
          <cell r="Y2176">
            <v>161459</v>
          </cell>
          <cell r="Z2176">
            <v>3590</v>
          </cell>
          <cell r="AA2176">
            <v>165049</v>
          </cell>
          <cell r="AB2176">
            <v>11500</v>
          </cell>
          <cell r="AC2176">
            <v>176549</v>
          </cell>
          <cell r="AD2176">
            <v>13261951</v>
          </cell>
          <cell r="AE2176">
            <v>9093519</v>
          </cell>
          <cell r="AF2176">
            <v>22355470</v>
          </cell>
          <cell r="AG2176">
            <v>38436</v>
          </cell>
          <cell r="AH2176">
            <v>22393906</v>
          </cell>
          <cell r="AI2176">
            <v>18311</v>
          </cell>
          <cell r="AJ2176">
            <v>12555</v>
          </cell>
          <cell r="AK2176">
            <v>30866</v>
          </cell>
          <cell r="AL2176">
            <v>5</v>
          </cell>
          <cell r="AM2176">
            <v>30871</v>
          </cell>
        </row>
        <row r="2177">
          <cell r="I2177" t="str">
            <v>CTM</v>
          </cell>
          <cell r="J2177">
            <v>3284</v>
          </cell>
          <cell r="K2177">
            <v>0</v>
          </cell>
          <cell r="L2177">
            <v>3284</v>
          </cell>
          <cell r="M2177">
            <v>2060</v>
          </cell>
          <cell r="N2177">
            <v>5344</v>
          </cell>
          <cell r="O2177">
            <v>6517</v>
          </cell>
          <cell r="P2177">
            <v>360431</v>
          </cell>
          <cell r="Q2177">
            <v>366948</v>
          </cell>
          <cell r="R2177">
            <v>0</v>
          </cell>
          <cell r="S2177">
            <v>366948</v>
          </cell>
          <cell r="T2177">
            <v>0</v>
          </cell>
          <cell r="U2177">
            <v>400</v>
          </cell>
          <cell r="V2177">
            <v>400</v>
          </cell>
          <cell r="W2177">
            <v>0</v>
          </cell>
          <cell r="X2177">
            <v>400</v>
          </cell>
          <cell r="Y2177">
            <v>2836</v>
          </cell>
          <cell r="Z2177">
            <v>0</v>
          </cell>
          <cell r="AA2177">
            <v>2836</v>
          </cell>
          <cell r="AB2177">
            <v>1616</v>
          </cell>
          <cell r="AC2177">
            <v>4452</v>
          </cell>
          <cell r="AD2177">
            <v>640</v>
          </cell>
          <cell r="AE2177">
            <v>276688</v>
          </cell>
          <cell r="AF2177">
            <v>277328</v>
          </cell>
          <cell r="AG2177">
            <v>0</v>
          </cell>
          <cell r="AH2177">
            <v>277328</v>
          </cell>
          <cell r="AI2177">
            <v>0</v>
          </cell>
          <cell r="AJ2177">
            <v>31</v>
          </cell>
          <cell r="AK2177">
            <v>31</v>
          </cell>
          <cell r="AL2177">
            <v>0</v>
          </cell>
          <cell r="AM2177">
            <v>31</v>
          </cell>
        </row>
        <row r="2178">
          <cell r="I2178" t="str">
            <v>CUU</v>
          </cell>
          <cell r="J2178">
            <v>13960</v>
          </cell>
          <cell r="K2178">
            <v>790</v>
          </cell>
          <cell r="L2178">
            <v>14750</v>
          </cell>
          <cell r="M2178">
            <v>12916</v>
          </cell>
          <cell r="N2178">
            <v>27666</v>
          </cell>
          <cell r="O2178">
            <v>133734</v>
          </cell>
          <cell r="P2178">
            <v>1593272</v>
          </cell>
          <cell r="Q2178">
            <v>1727006</v>
          </cell>
          <cell r="R2178">
            <v>978</v>
          </cell>
          <cell r="S2178">
            <v>1727984</v>
          </cell>
          <cell r="T2178">
            <v>1954</v>
          </cell>
          <cell r="U2178">
            <v>7441</v>
          </cell>
          <cell r="V2178">
            <v>9395</v>
          </cell>
          <cell r="W2178">
            <v>1</v>
          </cell>
          <cell r="X2178">
            <v>9396</v>
          </cell>
          <cell r="Y2178">
            <v>12473</v>
          </cell>
          <cell r="Z2178">
            <v>828</v>
          </cell>
          <cell r="AA2178">
            <v>13301</v>
          </cell>
          <cell r="AB2178">
            <v>14065</v>
          </cell>
          <cell r="AC2178">
            <v>27366</v>
          </cell>
          <cell r="AD2178">
            <v>130247</v>
          </cell>
          <cell r="AE2178">
            <v>1233690</v>
          </cell>
          <cell r="AF2178">
            <v>1363937</v>
          </cell>
          <cell r="AG2178">
            <v>768</v>
          </cell>
          <cell r="AH2178">
            <v>1364705</v>
          </cell>
          <cell r="AI2178">
            <v>1654</v>
          </cell>
          <cell r="AJ2178">
            <v>7394</v>
          </cell>
          <cell r="AK2178">
            <v>9048</v>
          </cell>
          <cell r="AL2178">
            <v>1</v>
          </cell>
          <cell r="AM2178">
            <v>9049</v>
          </cell>
        </row>
        <row r="2179">
          <cell r="I2179" t="str">
            <v>CME</v>
          </cell>
          <cell r="J2179">
            <v>41555</v>
          </cell>
          <cell r="K2179">
            <v>4</v>
          </cell>
          <cell r="L2179">
            <v>41559</v>
          </cell>
          <cell r="M2179">
            <v>797</v>
          </cell>
          <cell r="N2179">
            <v>42356</v>
          </cell>
          <cell r="O2179">
            <v>6268</v>
          </cell>
          <cell r="P2179">
            <v>333227</v>
          </cell>
          <cell r="Q2179">
            <v>339495</v>
          </cell>
          <cell r="R2179">
            <v>0</v>
          </cell>
          <cell r="S2179">
            <v>339495</v>
          </cell>
          <cell r="T2179">
            <v>0</v>
          </cell>
          <cell r="U2179">
            <v>389</v>
          </cell>
          <cell r="V2179">
            <v>389</v>
          </cell>
          <cell r="W2179">
            <v>0</v>
          </cell>
          <cell r="X2179">
            <v>389</v>
          </cell>
          <cell r="Y2179">
            <v>42456</v>
          </cell>
          <cell r="Z2179">
            <v>4</v>
          </cell>
          <cell r="AA2179">
            <v>42460</v>
          </cell>
          <cell r="AB2179">
            <v>463</v>
          </cell>
          <cell r="AC2179">
            <v>42923</v>
          </cell>
          <cell r="AD2179">
            <v>5862</v>
          </cell>
          <cell r="AE2179">
            <v>314722</v>
          </cell>
          <cell r="AF2179">
            <v>320584</v>
          </cell>
          <cell r="AG2179">
            <v>0</v>
          </cell>
          <cell r="AH2179">
            <v>320584</v>
          </cell>
          <cell r="AI2179">
            <v>0</v>
          </cell>
          <cell r="AJ2179">
            <v>365</v>
          </cell>
          <cell r="AK2179">
            <v>365</v>
          </cell>
          <cell r="AL2179">
            <v>0</v>
          </cell>
          <cell r="AM2179">
            <v>365</v>
          </cell>
        </row>
        <row r="2180">
          <cell r="I2180" t="str">
            <v>CJS</v>
          </cell>
          <cell r="J2180">
            <v>14281</v>
          </cell>
          <cell r="K2180">
            <v>465</v>
          </cell>
          <cell r="L2180">
            <v>14746</v>
          </cell>
          <cell r="M2180">
            <v>6012</v>
          </cell>
          <cell r="N2180">
            <v>20758</v>
          </cell>
          <cell r="O2180">
            <v>6539</v>
          </cell>
          <cell r="P2180">
            <v>1997985</v>
          </cell>
          <cell r="Q2180">
            <v>2004524</v>
          </cell>
          <cell r="R2180">
            <v>5278</v>
          </cell>
          <cell r="S2180">
            <v>2009802</v>
          </cell>
          <cell r="T2180">
            <v>1</v>
          </cell>
          <cell r="U2180">
            <v>6839</v>
          </cell>
          <cell r="V2180">
            <v>6840</v>
          </cell>
          <cell r="W2180">
            <v>0</v>
          </cell>
          <cell r="X2180">
            <v>6840</v>
          </cell>
          <cell r="Y2180">
            <v>11463</v>
          </cell>
          <cell r="Z2180">
            <v>443</v>
          </cell>
          <cell r="AA2180">
            <v>11906</v>
          </cell>
          <cell r="AB2180">
            <v>6337</v>
          </cell>
          <cell r="AC2180">
            <v>18243</v>
          </cell>
          <cell r="AD2180">
            <v>12535</v>
          </cell>
          <cell r="AE2180">
            <v>1487306</v>
          </cell>
          <cell r="AF2180">
            <v>1499841</v>
          </cell>
          <cell r="AG2180">
            <v>813</v>
          </cell>
          <cell r="AH2180">
            <v>1500654</v>
          </cell>
          <cell r="AI2180">
            <v>5</v>
          </cell>
          <cell r="AJ2180">
            <v>6936</v>
          </cell>
          <cell r="AK2180">
            <v>6941</v>
          </cell>
          <cell r="AL2180">
            <v>1</v>
          </cell>
          <cell r="AM2180">
            <v>6942</v>
          </cell>
        </row>
        <row r="2181">
          <cell r="I2181" t="str">
            <v>CEN</v>
          </cell>
          <cell r="J2181">
            <v>4077</v>
          </cell>
          <cell r="K2181">
            <v>36</v>
          </cell>
          <cell r="L2181">
            <v>4113</v>
          </cell>
          <cell r="M2181">
            <v>5837</v>
          </cell>
          <cell r="N2181">
            <v>9950</v>
          </cell>
          <cell r="O2181">
            <v>5915</v>
          </cell>
          <cell r="P2181">
            <v>398527</v>
          </cell>
          <cell r="Q2181">
            <v>404442</v>
          </cell>
          <cell r="R2181">
            <v>0</v>
          </cell>
          <cell r="S2181">
            <v>404442</v>
          </cell>
          <cell r="T2181">
            <v>4</v>
          </cell>
          <cell r="U2181">
            <v>290</v>
          </cell>
          <cell r="V2181">
            <v>294</v>
          </cell>
          <cell r="W2181">
            <v>0</v>
          </cell>
          <cell r="X2181">
            <v>294</v>
          </cell>
          <cell r="Y2181">
            <v>3958</v>
          </cell>
          <cell r="Z2181">
            <v>58</v>
          </cell>
          <cell r="AA2181">
            <v>4016</v>
          </cell>
          <cell r="AB2181">
            <v>6175</v>
          </cell>
          <cell r="AC2181">
            <v>10191</v>
          </cell>
          <cell r="AD2181">
            <v>9298</v>
          </cell>
          <cell r="AE2181">
            <v>326508</v>
          </cell>
          <cell r="AF2181">
            <v>335806</v>
          </cell>
          <cell r="AG2181">
            <v>657</v>
          </cell>
          <cell r="AH2181">
            <v>336463</v>
          </cell>
          <cell r="AI2181">
            <v>9</v>
          </cell>
          <cell r="AJ2181">
            <v>279</v>
          </cell>
          <cell r="AK2181">
            <v>287</v>
          </cell>
          <cell r="AL2181">
            <v>0</v>
          </cell>
          <cell r="AM2181">
            <v>287</v>
          </cell>
        </row>
        <row r="2182">
          <cell r="I2182" t="str">
            <v>CVM</v>
          </cell>
          <cell r="J2182">
            <v>838</v>
          </cell>
          <cell r="K2182">
            <v>0</v>
          </cell>
          <cell r="L2182">
            <v>838</v>
          </cell>
          <cell r="M2182">
            <v>2904</v>
          </cell>
          <cell r="N2182">
            <v>3742</v>
          </cell>
          <cell r="O2182">
            <v>28</v>
          </cell>
          <cell r="P2182">
            <v>9621</v>
          </cell>
          <cell r="Q2182">
            <v>9649</v>
          </cell>
          <cell r="R2182">
            <v>0</v>
          </cell>
          <cell r="S2182">
            <v>9649</v>
          </cell>
          <cell r="T2182">
            <v>0</v>
          </cell>
          <cell r="U2182">
            <v>30</v>
          </cell>
          <cell r="V2182">
            <v>30</v>
          </cell>
          <cell r="W2182">
            <v>0</v>
          </cell>
          <cell r="X2182">
            <v>30</v>
          </cell>
          <cell r="Y2182">
            <v>782</v>
          </cell>
          <cell r="Z2182">
            <v>0</v>
          </cell>
          <cell r="AA2182">
            <v>782</v>
          </cell>
          <cell r="AB2182">
            <v>3561</v>
          </cell>
          <cell r="AC2182">
            <v>4343</v>
          </cell>
          <cell r="AD2182">
            <v>1</v>
          </cell>
          <cell r="AE2182">
            <v>8704</v>
          </cell>
          <cell r="AF2182">
            <v>8705</v>
          </cell>
          <cell r="AG2182">
            <v>0</v>
          </cell>
          <cell r="AH2182">
            <v>8705</v>
          </cell>
          <cell r="AI2182">
            <v>0</v>
          </cell>
          <cell r="AJ2182">
            <v>34</v>
          </cell>
          <cell r="AK2182">
            <v>34</v>
          </cell>
          <cell r="AL2182">
            <v>0</v>
          </cell>
          <cell r="AM2182">
            <v>34</v>
          </cell>
        </row>
        <row r="2183">
          <cell r="I2183" t="str">
            <v>CLQ</v>
          </cell>
          <cell r="J2183">
            <v>2220</v>
          </cell>
          <cell r="K2183">
            <v>8</v>
          </cell>
          <cell r="L2183">
            <v>2228</v>
          </cell>
          <cell r="M2183">
            <v>1493</v>
          </cell>
          <cell r="N2183">
            <v>3721</v>
          </cell>
          <cell r="O2183">
            <v>0</v>
          </cell>
          <cell r="P2183">
            <v>166129</v>
          </cell>
          <cell r="Q2183">
            <v>166129</v>
          </cell>
          <cell r="R2183">
            <v>0</v>
          </cell>
          <cell r="S2183">
            <v>166129</v>
          </cell>
          <cell r="T2183">
            <v>0</v>
          </cell>
          <cell r="U2183">
            <v>49</v>
          </cell>
          <cell r="V2183">
            <v>49</v>
          </cell>
          <cell r="W2183">
            <v>0</v>
          </cell>
          <cell r="X2183">
            <v>49</v>
          </cell>
          <cell r="Y2183">
            <v>2176</v>
          </cell>
          <cell r="Z2183">
            <v>0</v>
          </cell>
          <cell r="AA2183">
            <v>2176</v>
          </cell>
          <cell r="AB2183">
            <v>1373</v>
          </cell>
          <cell r="AC2183">
            <v>3549</v>
          </cell>
          <cell r="AD2183">
            <v>0</v>
          </cell>
          <cell r="AE2183">
            <v>141188</v>
          </cell>
          <cell r="AF2183">
            <v>141188</v>
          </cell>
          <cell r="AG2183">
            <v>0</v>
          </cell>
          <cell r="AH2183">
            <v>141188</v>
          </cell>
          <cell r="AI2183">
            <v>0</v>
          </cell>
          <cell r="AJ2183">
            <v>47</v>
          </cell>
          <cell r="AK2183">
            <v>47</v>
          </cell>
          <cell r="AL2183">
            <v>0</v>
          </cell>
          <cell r="AM2183">
            <v>47</v>
          </cell>
        </row>
        <row r="2184">
          <cell r="I2184" t="str">
            <v>CZM</v>
          </cell>
          <cell r="J2184">
            <v>7363</v>
          </cell>
          <cell r="K2184">
            <v>120</v>
          </cell>
          <cell r="L2184">
            <v>7483</v>
          </cell>
          <cell r="M2184">
            <v>5640</v>
          </cell>
          <cell r="N2184">
            <v>13123</v>
          </cell>
          <cell r="O2184">
            <v>491411</v>
          </cell>
          <cell r="P2184">
            <v>175391</v>
          </cell>
          <cell r="Q2184">
            <v>666802</v>
          </cell>
          <cell r="R2184">
            <v>4637</v>
          </cell>
          <cell r="S2184">
            <v>671439</v>
          </cell>
          <cell r="T2184">
            <v>0</v>
          </cell>
          <cell r="U2184">
            <v>87</v>
          </cell>
          <cell r="V2184">
            <v>87</v>
          </cell>
          <cell r="W2184">
            <v>0</v>
          </cell>
          <cell r="X2184">
            <v>87</v>
          </cell>
          <cell r="Y2184">
            <v>10083</v>
          </cell>
          <cell r="Z2184">
            <v>1</v>
          </cell>
          <cell r="AA2184">
            <v>10084</v>
          </cell>
          <cell r="AB2184">
            <v>5062</v>
          </cell>
          <cell r="AC2184">
            <v>15146</v>
          </cell>
          <cell r="AD2184">
            <v>358748</v>
          </cell>
          <cell r="AE2184">
            <v>175703</v>
          </cell>
          <cell r="AF2184">
            <v>534451</v>
          </cell>
          <cell r="AG2184">
            <v>4374</v>
          </cell>
          <cell r="AH2184">
            <v>538825</v>
          </cell>
          <cell r="AI2184">
            <v>0</v>
          </cell>
          <cell r="AJ2184">
            <v>0</v>
          </cell>
          <cell r="AK2184">
            <v>0</v>
          </cell>
          <cell r="AL2184">
            <v>0</v>
          </cell>
          <cell r="AM2184">
            <v>0</v>
          </cell>
        </row>
        <row r="2185">
          <cell r="I2185" t="str">
            <v>CUL</v>
          </cell>
          <cell r="J2185">
            <v>18138</v>
          </cell>
          <cell r="K2185">
            <v>3322</v>
          </cell>
          <cell r="L2185">
            <v>21460</v>
          </cell>
          <cell r="M2185">
            <v>16207</v>
          </cell>
          <cell r="N2185">
            <v>37667</v>
          </cell>
          <cell r="O2185">
            <v>33057</v>
          </cell>
          <cell r="P2185">
            <v>2392946</v>
          </cell>
          <cell r="Q2185">
            <v>2426003</v>
          </cell>
          <cell r="R2185">
            <v>7758</v>
          </cell>
          <cell r="S2185">
            <v>2433761</v>
          </cell>
          <cell r="T2185">
            <v>1</v>
          </cell>
          <cell r="U2185">
            <v>6518</v>
          </cell>
          <cell r="V2185">
            <v>6519</v>
          </cell>
          <cell r="W2185">
            <v>1</v>
          </cell>
          <cell r="X2185">
            <v>6520</v>
          </cell>
          <cell r="Y2185">
            <v>15141</v>
          </cell>
          <cell r="Z2185">
            <v>3527</v>
          </cell>
          <cell r="AA2185">
            <v>18668</v>
          </cell>
          <cell r="AB2185">
            <v>17244</v>
          </cell>
          <cell r="AC2185">
            <v>35912</v>
          </cell>
          <cell r="AD2185">
            <v>50017</v>
          </cell>
          <cell r="AE2185">
            <v>1920194</v>
          </cell>
          <cell r="AF2185">
            <v>1970211</v>
          </cell>
          <cell r="AG2185">
            <v>9197</v>
          </cell>
          <cell r="AH2185">
            <v>1979408</v>
          </cell>
          <cell r="AI2185">
            <v>0</v>
          </cell>
          <cell r="AJ2185">
            <v>7238</v>
          </cell>
          <cell r="AK2185">
            <v>7238</v>
          </cell>
          <cell r="AL2185">
            <v>2</v>
          </cell>
          <cell r="AM2185">
            <v>7240</v>
          </cell>
        </row>
        <row r="2186">
          <cell r="I2186" t="str">
            <v>DGO</v>
          </cell>
          <cell r="J2186">
            <v>5176</v>
          </cell>
          <cell r="K2186">
            <v>0</v>
          </cell>
          <cell r="L2186">
            <v>5176</v>
          </cell>
          <cell r="M2186">
            <v>9955</v>
          </cell>
          <cell r="N2186">
            <v>15131</v>
          </cell>
          <cell r="O2186">
            <v>103222</v>
          </cell>
          <cell r="P2186">
            <v>382302</v>
          </cell>
          <cell r="Q2186">
            <v>485524</v>
          </cell>
          <cell r="R2186">
            <v>761</v>
          </cell>
          <cell r="S2186">
            <v>486285</v>
          </cell>
          <cell r="T2186">
            <v>0</v>
          </cell>
          <cell r="U2186">
            <v>211</v>
          </cell>
          <cell r="V2186">
            <v>211</v>
          </cell>
          <cell r="W2186">
            <v>0</v>
          </cell>
          <cell r="X2186">
            <v>211</v>
          </cell>
          <cell r="Y2186">
            <v>4904</v>
          </cell>
          <cell r="Z2186">
            <v>0</v>
          </cell>
          <cell r="AA2186">
            <v>4904</v>
          </cell>
          <cell r="AB2186">
            <v>9081</v>
          </cell>
          <cell r="AC2186">
            <v>13985</v>
          </cell>
          <cell r="AD2186">
            <v>95387</v>
          </cell>
          <cell r="AE2186">
            <v>350643</v>
          </cell>
          <cell r="AF2186">
            <v>446030</v>
          </cell>
          <cell r="AG2186">
            <v>789</v>
          </cell>
          <cell r="AH2186">
            <v>446819</v>
          </cell>
          <cell r="AI2186">
            <v>0</v>
          </cell>
          <cell r="AJ2186">
            <v>181</v>
          </cell>
          <cell r="AK2186">
            <v>181</v>
          </cell>
          <cell r="AL2186">
            <v>0</v>
          </cell>
          <cell r="AM2186">
            <v>181</v>
          </cell>
        </row>
        <row r="2187">
          <cell r="I2187" t="str">
            <v>GDL</v>
          </cell>
          <cell r="J2187">
            <v>108030</v>
          </cell>
          <cell r="K2187">
            <v>12044</v>
          </cell>
          <cell r="L2187">
            <v>120074</v>
          </cell>
          <cell r="M2187">
            <v>55687</v>
          </cell>
          <cell r="N2187">
            <v>175761</v>
          </cell>
          <cell r="O2187">
            <v>4448923</v>
          </cell>
          <cell r="P2187">
            <v>11140319</v>
          </cell>
          <cell r="Q2187">
            <v>15589242</v>
          </cell>
          <cell r="R2187">
            <v>13829</v>
          </cell>
          <cell r="S2187">
            <v>15603071</v>
          </cell>
          <cell r="T2187">
            <v>134460</v>
          </cell>
          <cell r="U2187">
            <v>42319</v>
          </cell>
          <cell r="V2187">
            <v>176779</v>
          </cell>
          <cell r="W2187">
            <v>13</v>
          </cell>
          <cell r="X2187">
            <v>176792</v>
          </cell>
          <cell r="Y2187">
            <v>88430</v>
          </cell>
          <cell r="Z2187">
            <v>11990</v>
          </cell>
          <cell r="AA2187">
            <v>100420</v>
          </cell>
          <cell r="AB2187">
            <v>49067</v>
          </cell>
          <cell r="AC2187">
            <v>149487</v>
          </cell>
          <cell r="AD2187">
            <v>3700498</v>
          </cell>
          <cell r="AE2187">
            <v>8527240</v>
          </cell>
          <cell r="AF2187">
            <v>12227738</v>
          </cell>
          <cell r="AG2187">
            <v>17001</v>
          </cell>
          <cell r="AH2187">
            <v>12244739</v>
          </cell>
          <cell r="AI2187">
            <v>145392</v>
          </cell>
          <cell r="AJ2187">
            <v>51827</v>
          </cell>
          <cell r="AK2187">
            <v>197219</v>
          </cell>
          <cell r="AL2187">
            <v>8</v>
          </cell>
          <cell r="AM2187">
            <v>197227</v>
          </cell>
        </row>
        <row r="2188">
          <cell r="I2188" t="str">
            <v>GYM</v>
          </cell>
          <cell r="J2188">
            <v>311</v>
          </cell>
          <cell r="K2188">
            <v>0</v>
          </cell>
          <cell r="L2188">
            <v>311</v>
          </cell>
          <cell r="M2188">
            <v>2108</v>
          </cell>
          <cell r="N2188">
            <v>2419</v>
          </cell>
          <cell r="O2188">
            <v>4</v>
          </cell>
          <cell r="P2188">
            <v>1916</v>
          </cell>
          <cell r="Q2188">
            <v>1920</v>
          </cell>
          <cell r="R2188">
            <v>0</v>
          </cell>
          <cell r="S2188">
            <v>1920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207</v>
          </cell>
          <cell r="Z2188">
            <v>0</v>
          </cell>
          <cell r="AA2188">
            <v>207</v>
          </cell>
          <cell r="AB2188">
            <v>2082</v>
          </cell>
          <cell r="AC2188">
            <v>2289</v>
          </cell>
          <cell r="AD2188">
            <v>0</v>
          </cell>
          <cell r="AE2188">
            <v>1542</v>
          </cell>
          <cell r="AF2188">
            <v>1542</v>
          </cell>
          <cell r="AG2188">
            <v>0</v>
          </cell>
          <cell r="AH2188">
            <v>1542</v>
          </cell>
          <cell r="AI2188">
            <v>0</v>
          </cell>
          <cell r="AJ2188">
            <v>0</v>
          </cell>
          <cell r="AK2188">
            <v>0</v>
          </cell>
          <cell r="AL2188">
            <v>0</v>
          </cell>
          <cell r="AM2188">
            <v>0</v>
          </cell>
        </row>
        <row r="2189">
          <cell r="I2189" t="str">
            <v>HMO</v>
          </cell>
          <cell r="J2189">
            <v>15652</v>
          </cell>
          <cell r="K2189">
            <v>5596</v>
          </cell>
          <cell r="L2189">
            <v>21248</v>
          </cell>
          <cell r="M2189">
            <v>16306</v>
          </cell>
          <cell r="N2189">
            <v>37554</v>
          </cell>
          <cell r="O2189">
            <v>73810</v>
          </cell>
          <cell r="P2189">
            <v>1852826</v>
          </cell>
          <cell r="Q2189">
            <v>1926636</v>
          </cell>
          <cell r="R2189">
            <v>30437</v>
          </cell>
          <cell r="S2189">
            <v>1957073</v>
          </cell>
          <cell r="T2189">
            <v>1924</v>
          </cell>
          <cell r="U2189">
            <v>12346</v>
          </cell>
          <cell r="V2189">
            <v>14270</v>
          </cell>
          <cell r="W2189">
            <v>0</v>
          </cell>
          <cell r="X2189">
            <v>14270</v>
          </cell>
          <cell r="Y2189">
            <v>14401</v>
          </cell>
          <cell r="Z2189">
            <v>3998</v>
          </cell>
          <cell r="AA2189">
            <v>18399</v>
          </cell>
          <cell r="AB2189">
            <v>18081</v>
          </cell>
          <cell r="AC2189">
            <v>36480</v>
          </cell>
          <cell r="AD2189">
            <v>92757</v>
          </cell>
          <cell r="AE2189">
            <v>1443430</v>
          </cell>
          <cell r="AF2189">
            <v>1536187</v>
          </cell>
          <cell r="AG2189">
            <v>27590</v>
          </cell>
          <cell r="AH2189">
            <v>1563777</v>
          </cell>
          <cell r="AI2189">
            <v>1331</v>
          </cell>
          <cell r="AJ2189">
            <v>11136</v>
          </cell>
          <cell r="AK2189">
            <v>12468</v>
          </cell>
          <cell r="AL2189">
            <v>0</v>
          </cell>
          <cell r="AM2189">
            <v>12468</v>
          </cell>
        </row>
        <row r="2190">
          <cell r="I2190" t="str">
            <v>HUX</v>
          </cell>
          <cell r="J2190">
            <v>8911</v>
          </cell>
          <cell r="K2190">
            <v>0</v>
          </cell>
          <cell r="L2190">
            <v>8911</v>
          </cell>
          <cell r="M2190">
            <v>992</v>
          </cell>
          <cell r="N2190">
            <v>9903</v>
          </cell>
          <cell r="O2190">
            <v>92164</v>
          </cell>
          <cell r="P2190">
            <v>880440</v>
          </cell>
          <cell r="Q2190">
            <v>972604</v>
          </cell>
          <cell r="R2190">
            <v>1545</v>
          </cell>
          <cell r="S2190">
            <v>974149</v>
          </cell>
          <cell r="T2190">
            <v>0</v>
          </cell>
          <cell r="U2190">
            <v>109</v>
          </cell>
          <cell r="V2190">
            <v>109</v>
          </cell>
          <cell r="W2190">
            <v>0</v>
          </cell>
          <cell r="X2190">
            <v>109</v>
          </cell>
          <cell r="Y2190">
            <v>6874</v>
          </cell>
          <cell r="Z2190">
            <v>0</v>
          </cell>
          <cell r="AA2190">
            <v>6874</v>
          </cell>
          <cell r="AB2190">
            <v>1060</v>
          </cell>
          <cell r="AC2190">
            <v>7934</v>
          </cell>
          <cell r="AD2190">
            <v>36761</v>
          </cell>
          <cell r="AE2190">
            <v>656939</v>
          </cell>
          <cell r="AF2190">
            <v>693700</v>
          </cell>
          <cell r="AG2190">
            <v>668</v>
          </cell>
          <cell r="AH2190">
            <v>694368</v>
          </cell>
          <cell r="AI2190">
            <v>0</v>
          </cell>
          <cell r="AJ2190">
            <v>80</v>
          </cell>
          <cell r="AK2190">
            <v>80</v>
          </cell>
          <cell r="AL2190">
            <v>0</v>
          </cell>
          <cell r="AM2190">
            <v>80</v>
          </cell>
        </row>
        <row r="2191">
          <cell r="I2191" t="str">
            <v>IZT</v>
          </cell>
          <cell r="J2191">
            <v>387</v>
          </cell>
          <cell r="K2191">
            <v>0</v>
          </cell>
          <cell r="L2191">
            <v>387</v>
          </cell>
          <cell r="M2191">
            <v>21</v>
          </cell>
          <cell r="N2191">
            <v>408</v>
          </cell>
          <cell r="O2191">
            <v>0</v>
          </cell>
          <cell r="P2191">
            <v>7608</v>
          </cell>
          <cell r="Q2191">
            <v>7608</v>
          </cell>
          <cell r="R2191">
            <v>0</v>
          </cell>
          <cell r="S2191">
            <v>7608</v>
          </cell>
          <cell r="T2191">
            <v>0</v>
          </cell>
          <cell r="U2191">
            <v>8</v>
          </cell>
          <cell r="V2191">
            <v>8</v>
          </cell>
          <cell r="W2191">
            <v>0</v>
          </cell>
          <cell r="X2191">
            <v>9</v>
          </cell>
          <cell r="Y2191">
            <v>360</v>
          </cell>
          <cell r="Z2191">
            <v>0</v>
          </cell>
          <cell r="AA2191">
            <v>360</v>
          </cell>
          <cell r="AB2191">
            <v>36</v>
          </cell>
          <cell r="AC2191">
            <v>396</v>
          </cell>
          <cell r="AD2191">
            <v>0</v>
          </cell>
          <cell r="AE2191">
            <v>6692</v>
          </cell>
          <cell r="AF2191">
            <v>6692</v>
          </cell>
          <cell r="AG2191">
            <v>0</v>
          </cell>
          <cell r="AH2191">
            <v>6692</v>
          </cell>
          <cell r="AI2191">
            <v>0</v>
          </cell>
          <cell r="AJ2191">
            <v>14</v>
          </cell>
          <cell r="AK2191">
            <v>14</v>
          </cell>
          <cell r="AL2191">
            <v>0</v>
          </cell>
          <cell r="AM2191">
            <v>14</v>
          </cell>
        </row>
        <row r="2192">
          <cell r="I2192" t="str">
            <v>LAP</v>
          </cell>
          <cell r="J2192">
            <v>10437</v>
          </cell>
          <cell r="K2192">
            <v>1269</v>
          </cell>
          <cell r="L2192">
            <v>11706</v>
          </cell>
          <cell r="M2192">
            <v>7415</v>
          </cell>
          <cell r="N2192">
            <v>19121</v>
          </cell>
          <cell r="O2192">
            <v>23466</v>
          </cell>
          <cell r="P2192">
            <v>1048744</v>
          </cell>
          <cell r="Q2192">
            <v>1072210</v>
          </cell>
          <cell r="R2192">
            <v>4341</v>
          </cell>
          <cell r="S2192">
            <v>1076551</v>
          </cell>
          <cell r="T2192">
            <v>3</v>
          </cell>
          <cell r="U2192">
            <v>1946</v>
          </cell>
          <cell r="V2192">
            <v>1949</v>
          </cell>
          <cell r="W2192">
            <v>0</v>
          </cell>
          <cell r="X2192">
            <v>1949</v>
          </cell>
          <cell r="Y2192">
            <v>10377</v>
          </cell>
          <cell r="Z2192">
            <v>1623</v>
          </cell>
          <cell r="AA2192">
            <v>12000</v>
          </cell>
          <cell r="AB2192">
            <v>7266</v>
          </cell>
          <cell r="AC2192">
            <v>19266</v>
          </cell>
          <cell r="AD2192">
            <v>15891</v>
          </cell>
          <cell r="AE2192">
            <v>894328</v>
          </cell>
          <cell r="AF2192">
            <v>910219</v>
          </cell>
          <cell r="AG2192">
            <v>4088</v>
          </cell>
          <cell r="AH2192">
            <v>914307</v>
          </cell>
          <cell r="AI2192">
            <v>1</v>
          </cell>
          <cell r="AJ2192">
            <v>2059</v>
          </cell>
          <cell r="AK2192">
            <v>2059</v>
          </cell>
          <cell r="AL2192">
            <v>0</v>
          </cell>
          <cell r="AM2192">
            <v>2060</v>
          </cell>
        </row>
        <row r="2193">
          <cell r="I2193" t="str">
            <v>BJX</v>
          </cell>
          <cell r="J2193">
            <v>20982</v>
          </cell>
          <cell r="K2193">
            <v>1082</v>
          </cell>
          <cell r="L2193">
            <v>22064</v>
          </cell>
          <cell r="M2193">
            <v>11619</v>
          </cell>
          <cell r="N2193">
            <v>33683</v>
          </cell>
          <cell r="O2193">
            <v>771931</v>
          </cell>
          <cell r="P2193">
            <v>1818811</v>
          </cell>
          <cell r="Q2193">
            <v>2590742</v>
          </cell>
          <cell r="R2193">
            <v>10694</v>
          </cell>
          <cell r="S2193">
            <v>2601436</v>
          </cell>
          <cell r="T2193">
            <v>796</v>
          </cell>
          <cell r="U2193">
            <v>1237</v>
          </cell>
          <cell r="V2193">
            <v>2033</v>
          </cell>
          <cell r="W2193">
            <v>0</v>
          </cell>
          <cell r="X2193">
            <v>2034</v>
          </cell>
          <cell r="Y2193">
            <v>17488</v>
          </cell>
          <cell r="Z2193">
            <v>721</v>
          </cell>
          <cell r="AA2193">
            <v>18209</v>
          </cell>
          <cell r="AB2193">
            <v>10817</v>
          </cell>
          <cell r="AC2193">
            <v>29026</v>
          </cell>
          <cell r="AD2193">
            <v>629056</v>
          </cell>
          <cell r="AE2193">
            <v>1479872</v>
          </cell>
          <cell r="AF2193">
            <v>2108928</v>
          </cell>
          <cell r="AG2193">
            <v>8711</v>
          </cell>
          <cell r="AH2193">
            <v>2117639</v>
          </cell>
          <cell r="AI2193">
            <v>552</v>
          </cell>
          <cell r="AJ2193">
            <v>1109</v>
          </cell>
          <cell r="AK2193">
            <v>1661</v>
          </cell>
          <cell r="AL2193">
            <v>0</v>
          </cell>
          <cell r="AM2193">
            <v>1661</v>
          </cell>
        </row>
        <row r="2194">
          <cell r="I2194" t="str">
            <v>LTO</v>
          </cell>
          <cell r="J2194">
            <v>2154</v>
          </cell>
          <cell r="K2194">
            <v>0</v>
          </cell>
          <cell r="L2194">
            <v>2154</v>
          </cell>
          <cell r="M2194">
            <v>2906</v>
          </cell>
          <cell r="N2194">
            <v>5060</v>
          </cell>
          <cell r="O2194">
            <v>76368</v>
          </cell>
          <cell r="P2194">
            <v>50236</v>
          </cell>
          <cell r="Q2194">
            <v>126604</v>
          </cell>
          <cell r="R2194">
            <v>0</v>
          </cell>
          <cell r="S2194">
            <v>126604</v>
          </cell>
          <cell r="T2194"/>
          <cell r="U2194"/>
          <cell r="V2194"/>
          <cell r="W2194"/>
          <cell r="X2194"/>
          <cell r="Y2194">
            <v>1948</v>
          </cell>
          <cell r="Z2194">
            <v>0</v>
          </cell>
          <cell r="AA2194">
            <v>1948</v>
          </cell>
          <cell r="AB2194">
            <v>2758</v>
          </cell>
          <cell r="AC2194">
            <v>4706</v>
          </cell>
          <cell r="AD2194">
            <v>51396</v>
          </cell>
          <cell r="AE2194">
            <v>45735</v>
          </cell>
          <cell r="AF2194">
            <v>97131</v>
          </cell>
          <cell r="AG2194">
            <v>0</v>
          </cell>
          <cell r="AH2194">
            <v>97131</v>
          </cell>
          <cell r="AI2194"/>
          <cell r="AJ2194"/>
          <cell r="AK2194"/>
          <cell r="AL2194"/>
          <cell r="AM2194"/>
        </row>
        <row r="2195">
          <cell r="I2195" t="str">
            <v>LMM</v>
          </cell>
          <cell r="J2195">
            <v>4754</v>
          </cell>
          <cell r="K2195"/>
          <cell r="L2195">
            <v>4754</v>
          </cell>
          <cell r="M2195">
            <v>4577</v>
          </cell>
          <cell r="N2195">
            <v>9331</v>
          </cell>
          <cell r="O2195">
            <v>6555</v>
          </cell>
          <cell r="P2195">
            <v>413730</v>
          </cell>
          <cell r="Q2195">
            <v>420285</v>
          </cell>
          <cell r="R2195">
            <v>7438</v>
          </cell>
          <cell r="S2195">
            <v>427723</v>
          </cell>
          <cell r="T2195">
            <v>0</v>
          </cell>
          <cell r="U2195">
            <v>903</v>
          </cell>
          <cell r="V2195">
            <v>903</v>
          </cell>
          <cell r="W2195">
            <v>0</v>
          </cell>
          <cell r="X2195">
            <v>903</v>
          </cell>
          <cell r="Y2195">
            <v>4681</v>
          </cell>
          <cell r="Z2195"/>
          <cell r="AA2195">
            <v>4681</v>
          </cell>
          <cell r="AB2195">
            <v>5191</v>
          </cell>
          <cell r="AC2195">
            <v>9872</v>
          </cell>
          <cell r="AD2195">
            <v>7977</v>
          </cell>
          <cell r="AE2195">
            <v>355088</v>
          </cell>
          <cell r="AF2195">
            <v>363065</v>
          </cell>
          <cell r="AG2195">
            <v>7148</v>
          </cell>
          <cell r="AH2195">
            <v>370213</v>
          </cell>
          <cell r="AI2195">
            <v>0</v>
          </cell>
          <cell r="AJ2195">
            <v>644</v>
          </cell>
          <cell r="AK2195">
            <v>644</v>
          </cell>
          <cell r="AL2195">
            <v>0</v>
          </cell>
          <cell r="AM2195">
            <v>644</v>
          </cell>
        </row>
        <row r="2196">
          <cell r="I2196" t="str">
            <v>ZLO</v>
          </cell>
          <cell r="J2196">
            <v>2161</v>
          </cell>
          <cell r="K2196">
            <v>0</v>
          </cell>
          <cell r="L2196">
            <v>2161</v>
          </cell>
          <cell r="M2196">
            <v>3076</v>
          </cell>
          <cell r="N2196">
            <v>5237</v>
          </cell>
          <cell r="O2196">
            <v>66978</v>
          </cell>
          <cell r="P2196">
            <v>93922</v>
          </cell>
          <cell r="Q2196">
            <v>160900</v>
          </cell>
          <cell r="R2196">
            <v>2460</v>
          </cell>
          <cell r="S2196">
            <v>163360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1916</v>
          </cell>
          <cell r="Z2196">
            <v>196</v>
          </cell>
          <cell r="AA2196">
            <v>2112</v>
          </cell>
          <cell r="AB2196">
            <v>3057</v>
          </cell>
          <cell r="AC2196">
            <v>5169</v>
          </cell>
          <cell r="AD2196">
            <v>45329</v>
          </cell>
          <cell r="AE2196">
            <v>83983</v>
          </cell>
          <cell r="AF2196">
            <v>129312</v>
          </cell>
          <cell r="AG2196">
            <v>343</v>
          </cell>
          <cell r="AH2196">
            <v>129655</v>
          </cell>
          <cell r="AI2196">
            <v>0</v>
          </cell>
          <cell r="AJ2196">
            <v>50</v>
          </cell>
          <cell r="AK2196">
            <v>50</v>
          </cell>
          <cell r="AL2196">
            <v>0</v>
          </cell>
          <cell r="AM2196">
            <v>50</v>
          </cell>
        </row>
        <row r="2197">
          <cell r="I2197" t="str">
            <v>MAM</v>
          </cell>
          <cell r="J2197">
            <v>995</v>
          </cell>
          <cell r="K2197">
            <v>31</v>
          </cell>
          <cell r="L2197">
            <v>1026</v>
          </cell>
          <cell r="M2197">
            <v>983</v>
          </cell>
          <cell r="N2197">
            <v>2009</v>
          </cell>
          <cell r="O2197">
            <v>891</v>
          </cell>
          <cell r="P2197">
            <v>49348</v>
          </cell>
          <cell r="Q2197">
            <v>50239</v>
          </cell>
          <cell r="R2197">
            <v>115</v>
          </cell>
          <cell r="S2197">
            <v>50354</v>
          </cell>
          <cell r="T2197">
            <v>0</v>
          </cell>
          <cell r="U2197">
            <v>7</v>
          </cell>
          <cell r="V2197">
            <v>7</v>
          </cell>
          <cell r="W2197">
            <v>0</v>
          </cell>
          <cell r="X2197">
            <v>7</v>
          </cell>
          <cell r="Y2197">
            <v>1023</v>
          </cell>
          <cell r="Z2197">
            <v>11</v>
          </cell>
          <cell r="AA2197">
            <v>1034</v>
          </cell>
          <cell r="AB2197">
            <v>1160</v>
          </cell>
          <cell r="AC2197">
            <v>2194</v>
          </cell>
          <cell r="AD2197">
            <v>109</v>
          </cell>
          <cell r="AE2197">
            <v>48803</v>
          </cell>
          <cell r="AF2197">
            <v>48912</v>
          </cell>
          <cell r="AG2197">
            <v>520</v>
          </cell>
          <cell r="AH2197">
            <v>49432</v>
          </cell>
          <cell r="AI2197">
            <v>0</v>
          </cell>
          <cell r="AJ2197">
            <v>0</v>
          </cell>
          <cell r="AK2197">
            <v>0</v>
          </cell>
          <cell r="AL2197">
            <v>0</v>
          </cell>
          <cell r="AM2197">
            <v>0</v>
          </cell>
        </row>
        <row r="2198">
          <cell r="I2198" t="str">
            <v>MZT</v>
          </cell>
          <cell r="J2198">
            <v>12915</v>
          </cell>
          <cell r="K2198">
            <v>2</v>
          </cell>
          <cell r="L2198">
            <v>12917</v>
          </cell>
          <cell r="M2198">
            <v>6099</v>
          </cell>
          <cell r="N2198">
            <v>19016</v>
          </cell>
          <cell r="O2198">
            <v>298284</v>
          </cell>
          <cell r="P2198">
            <v>1152660</v>
          </cell>
          <cell r="Q2198">
            <v>1450944</v>
          </cell>
          <cell r="R2198">
            <v>17539</v>
          </cell>
          <cell r="S2198">
            <v>1468483</v>
          </cell>
          <cell r="T2198">
            <v>38</v>
          </cell>
          <cell r="U2198">
            <v>2059</v>
          </cell>
          <cell r="V2198">
            <v>2097</v>
          </cell>
          <cell r="W2198">
            <v>0</v>
          </cell>
          <cell r="X2198">
            <v>2097</v>
          </cell>
          <cell r="Y2198">
            <v>11385</v>
          </cell>
          <cell r="Z2198">
            <v>0</v>
          </cell>
          <cell r="AA2198">
            <v>11385</v>
          </cell>
          <cell r="AB2198">
            <v>6940</v>
          </cell>
          <cell r="AC2198">
            <v>18325</v>
          </cell>
          <cell r="AD2198">
            <v>171762</v>
          </cell>
          <cell r="AE2198">
            <v>934309</v>
          </cell>
          <cell r="AF2198">
            <v>1106071</v>
          </cell>
          <cell r="AG2198">
            <v>13108</v>
          </cell>
          <cell r="AH2198">
            <v>1119179</v>
          </cell>
          <cell r="AI2198">
            <v>8</v>
          </cell>
          <cell r="AJ2198">
            <v>2267</v>
          </cell>
          <cell r="AK2198">
            <v>2275</v>
          </cell>
          <cell r="AL2198">
            <v>0</v>
          </cell>
          <cell r="AM2198">
            <v>2275</v>
          </cell>
        </row>
        <row r="2199">
          <cell r="I2199" t="str">
            <v>MID</v>
          </cell>
          <cell r="J2199">
            <v>22976</v>
          </cell>
          <cell r="K2199">
            <v>5466</v>
          </cell>
          <cell r="L2199">
            <v>28442</v>
          </cell>
          <cell r="M2199">
            <v>23147</v>
          </cell>
          <cell r="N2199">
            <v>51589</v>
          </cell>
          <cell r="O2199">
            <v>269907</v>
          </cell>
          <cell r="P2199">
            <v>2815779</v>
          </cell>
          <cell r="Q2199">
            <v>3085686</v>
          </cell>
          <cell r="R2199">
            <v>7265</v>
          </cell>
          <cell r="S2199">
            <v>3092951</v>
          </cell>
          <cell r="T2199">
            <v>5679</v>
          </cell>
          <cell r="U2199">
            <v>18447</v>
          </cell>
          <cell r="V2199">
            <v>24126</v>
          </cell>
          <cell r="W2199">
            <v>0</v>
          </cell>
          <cell r="X2199">
            <v>24126</v>
          </cell>
          <cell r="Y2199">
            <v>18227</v>
          </cell>
          <cell r="Z2199">
            <v>5332</v>
          </cell>
          <cell r="AA2199">
            <v>23559</v>
          </cell>
          <cell r="AB2199">
            <v>15714</v>
          </cell>
          <cell r="AC2199">
            <v>39273</v>
          </cell>
          <cell r="AD2199">
            <v>190878</v>
          </cell>
          <cell r="AE2199">
            <v>1893073</v>
          </cell>
          <cell r="AF2199">
            <v>2083951</v>
          </cell>
          <cell r="AG2199">
            <v>19373</v>
          </cell>
          <cell r="AH2199">
            <v>2103324</v>
          </cell>
          <cell r="AI2199">
            <v>6242</v>
          </cell>
          <cell r="AJ2199">
            <v>16217</v>
          </cell>
          <cell r="AK2199">
            <v>22459</v>
          </cell>
          <cell r="AL2199">
            <v>0</v>
          </cell>
          <cell r="AM2199">
            <v>22459</v>
          </cell>
        </row>
        <row r="2200">
          <cell r="I2200" t="str">
            <v>MXL</v>
          </cell>
          <cell r="J2200">
            <v>9255</v>
          </cell>
          <cell r="K2200">
            <v>256</v>
          </cell>
          <cell r="L2200">
            <v>9511</v>
          </cell>
          <cell r="M2200">
            <v>3535</v>
          </cell>
          <cell r="N2200">
            <v>13046</v>
          </cell>
          <cell r="O2200">
            <v>5278</v>
          </cell>
          <cell r="P2200">
            <v>1285192</v>
          </cell>
          <cell r="Q2200">
            <v>1290470</v>
          </cell>
          <cell r="R2200">
            <v>8572</v>
          </cell>
          <cell r="S2200">
            <v>1299042</v>
          </cell>
          <cell r="T2200">
            <v>0</v>
          </cell>
          <cell r="U2200">
            <v>2845</v>
          </cell>
          <cell r="V2200">
            <v>2845</v>
          </cell>
          <cell r="W2200">
            <v>2</v>
          </cell>
          <cell r="X2200">
            <v>2846</v>
          </cell>
          <cell r="Y2200">
            <v>7431</v>
          </cell>
          <cell r="Z2200">
            <v>567</v>
          </cell>
          <cell r="AA2200">
            <v>7998</v>
          </cell>
          <cell r="AB2200">
            <v>3102</v>
          </cell>
          <cell r="AC2200">
            <v>11100</v>
          </cell>
          <cell r="AD2200">
            <v>4547</v>
          </cell>
          <cell r="AE2200">
            <v>1083238</v>
          </cell>
          <cell r="AF2200">
            <v>1087785</v>
          </cell>
          <cell r="AG2200">
            <v>4467</v>
          </cell>
          <cell r="AH2200">
            <v>1092252</v>
          </cell>
          <cell r="AI2200">
            <v>0</v>
          </cell>
          <cell r="AJ2200">
            <v>3273</v>
          </cell>
          <cell r="AK2200">
            <v>3273</v>
          </cell>
          <cell r="AL2200">
            <v>0</v>
          </cell>
          <cell r="AM2200">
            <v>3273</v>
          </cell>
        </row>
        <row r="2201">
          <cell r="I2201" t="str">
            <v>MEX</v>
          </cell>
          <cell r="J2201">
            <v>351882</v>
          </cell>
          <cell r="K2201">
            <v>12028</v>
          </cell>
          <cell r="L2201">
            <v>363910</v>
          </cell>
          <cell r="M2201">
            <v>23540</v>
          </cell>
          <cell r="N2201">
            <v>387450</v>
          </cell>
          <cell r="O2201">
            <v>14506074</v>
          </cell>
          <cell r="P2201">
            <v>31694455</v>
          </cell>
          <cell r="Q2201">
            <v>46200529</v>
          </cell>
          <cell r="R2201">
            <v>57992</v>
          </cell>
          <cell r="S2201">
            <v>46258521</v>
          </cell>
          <cell r="T2201">
            <v>483707</v>
          </cell>
          <cell r="U2201">
            <v>87101</v>
          </cell>
          <cell r="V2201">
            <v>570808</v>
          </cell>
          <cell r="W2201">
            <v>3142</v>
          </cell>
          <cell r="X2201">
            <v>573951</v>
          </cell>
          <cell r="Y2201">
            <v>293030</v>
          </cell>
          <cell r="Z2201">
            <v>12779</v>
          </cell>
          <cell r="AA2201">
            <v>305809</v>
          </cell>
          <cell r="AB2201">
            <v>22080</v>
          </cell>
          <cell r="AC2201">
            <v>327889</v>
          </cell>
          <cell r="AD2201">
            <v>10144928</v>
          </cell>
          <cell r="AE2201">
            <v>25883461</v>
          </cell>
          <cell r="AF2201">
            <v>36028389</v>
          </cell>
          <cell r="AG2201">
            <v>28225</v>
          </cell>
          <cell r="AH2201">
            <v>36056614</v>
          </cell>
          <cell r="AI2201">
            <v>472401</v>
          </cell>
          <cell r="AJ2201">
            <v>95378</v>
          </cell>
          <cell r="AK2201">
            <v>567779</v>
          </cell>
          <cell r="AL2201">
            <v>3550</v>
          </cell>
          <cell r="AM2201">
            <v>571328</v>
          </cell>
        </row>
        <row r="2202">
          <cell r="I2202" t="str">
            <v>MTT</v>
          </cell>
          <cell r="J2202">
            <v>2468</v>
          </cell>
          <cell r="K2202">
            <v>0</v>
          </cell>
          <cell r="L2202">
            <v>2468</v>
          </cell>
          <cell r="M2202">
            <v>832</v>
          </cell>
          <cell r="N2202">
            <v>3300</v>
          </cell>
          <cell r="O2202">
            <v>11279</v>
          </cell>
          <cell r="P2202">
            <v>101867</v>
          </cell>
          <cell r="Q2202">
            <v>113146</v>
          </cell>
          <cell r="R2202">
            <v>77</v>
          </cell>
          <cell r="S2202">
            <v>113223</v>
          </cell>
          <cell r="T2202">
            <v>1</v>
          </cell>
          <cell r="U2202">
            <v>235</v>
          </cell>
          <cell r="V2202">
            <v>236</v>
          </cell>
          <cell r="W2202">
            <v>0</v>
          </cell>
          <cell r="X2202">
            <v>236</v>
          </cell>
          <cell r="Y2202">
            <v>2093</v>
          </cell>
          <cell r="Z2202">
            <v>0</v>
          </cell>
          <cell r="AA2202">
            <v>2093</v>
          </cell>
          <cell r="AB2202">
            <v>952</v>
          </cell>
          <cell r="AC2202">
            <v>3045</v>
          </cell>
          <cell r="AD2202">
            <v>5866</v>
          </cell>
          <cell r="AE2202">
            <v>94217</v>
          </cell>
          <cell r="AF2202">
            <v>100083</v>
          </cell>
          <cell r="AG2202">
            <v>72</v>
          </cell>
          <cell r="AH2202">
            <v>100155</v>
          </cell>
          <cell r="AI2202">
            <v>0</v>
          </cell>
          <cell r="AJ2202">
            <v>237</v>
          </cell>
          <cell r="AK2202">
            <v>237</v>
          </cell>
          <cell r="AL2202">
            <v>0</v>
          </cell>
          <cell r="AM2202">
            <v>237</v>
          </cell>
        </row>
        <row r="2203">
          <cell r="I2203" t="str">
            <v>MTY</v>
          </cell>
          <cell r="J2203">
            <v>77526</v>
          </cell>
          <cell r="K2203">
            <v>2956</v>
          </cell>
          <cell r="L2203">
            <v>80482</v>
          </cell>
          <cell r="M2203">
            <v>10468</v>
          </cell>
          <cell r="N2203">
            <v>90950</v>
          </cell>
          <cell r="O2203">
            <v>1397955</v>
          </cell>
          <cell r="P2203">
            <v>9545231</v>
          </cell>
          <cell r="Q2203">
            <v>10943186</v>
          </cell>
          <cell r="R2203">
            <v>9733</v>
          </cell>
          <cell r="S2203">
            <v>10952919</v>
          </cell>
          <cell r="T2203">
            <v>46995</v>
          </cell>
          <cell r="U2203">
            <v>30769</v>
          </cell>
          <cell r="V2203">
            <v>77764</v>
          </cell>
          <cell r="W2203">
            <v>3</v>
          </cell>
          <cell r="X2203">
            <v>77767</v>
          </cell>
          <cell r="Y2203">
            <v>64788</v>
          </cell>
          <cell r="Z2203">
            <v>2642</v>
          </cell>
          <cell r="AA2203">
            <v>67430</v>
          </cell>
          <cell r="AB2203">
            <v>10430</v>
          </cell>
          <cell r="AC2203">
            <v>77860</v>
          </cell>
          <cell r="AD2203">
            <v>1294525</v>
          </cell>
          <cell r="AE2203">
            <v>6975309</v>
          </cell>
          <cell r="AF2203">
            <v>8269834</v>
          </cell>
          <cell r="AG2203">
            <v>8066</v>
          </cell>
          <cell r="AH2203">
            <v>8277900</v>
          </cell>
          <cell r="AI2203">
            <v>42757</v>
          </cell>
          <cell r="AJ2203">
            <v>24869</v>
          </cell>
          <cell r="AK2203">
            <v>67626</v>
          </cell>
          <cell r="AL2203">
            <v>4</v>
          </cell>
          <cell r="AM2203">
            <v>67630</v>
          </cell>
        </row>
        <row r="2204">
          <cell r="I2204" t="str">
            <v>MLM</v>
          </cell>
          <cell r="J2204">
            <v>8847</v>
          </cell>
          <cell r="K2204">
            <v>0</v>
          </cell>
          <cell r="L2204">
            <v>8847</v>
          </cell>
          <cell r="M2204">
            <v>4184</v>
          </cell>
          <cell r="N2204">
            <v>13031</v>
          </cell>
          <cell r="O2204">
            <v>499296</v>
          </cell>
          <cell r="P2204">
            <v>670454</v>
          </cell>
          <cell r="Q2204">
            <v>1169750</v>
          </cell>
          <cell r="R2204">
            <v>6653</v>
          </cell>
          <cell r="S2204">
            <v>1176403</v>
          </cell>
          <cell r="T2204">
            <v>1</v>
          </cell>
          <cell r="U2204">
            <v>17</v>
          </cell>
          <cell r="V2204">
            <v>17</v>
          </cell>
          <cell r="W2204">
            <v>0</v>
          </cell>
          <cell r="X2204">
            <v>17</v>
          </cell>
          <cell r="Y2204">
            <v>7491</v>
          </cell>
          <cell r="Z2204">
            <v>0</v>
          </cell>
          <cell r="AA2204">
            <v>7491</v>
          </cell>
          <cell r="AB2204">
            <v>4843</v>
          </cell>
          <cell r="AC2204">
            <v>12334</v>
          </cell>
          <cell r="AD2204">
            <v>405832</v>
          </cell>
          <cell r="AE2204">
            <v>538235</v>
          </cell>
          <cell r="AF2204">
            <v>944067</v>
          </cell>
          <cell r="AG2204">
            <v>2536</v>
          </cell>
          <cell r="AH2204">
            <v>946603</v>
          </cell>
          <cell r="AI2204">
            <v>1</v>
          </cell>
          <cell r="AJ2204">
            <v>22</v>
          </cell>
          <cell r="AK2204">
            <v>24</v>
          </cell>
          <cell r="AL2204">
            <v>0</v>
          </cell>
          <cell r="AM2204">
            <v>24</v>
          </cell>
        </row>
        <row r="2205">
          <cell r="I2205" t="str">
            <v>NOG</v>
          </cell>
          <cell r="J2205">
            <v>84</v>
          </cell>
          <cell r="K2205">
            <v>0</v>
          </cell>
          <cell r="L2205">
            <v>84</v>
          </cell>
          <cell r="M2205">
            <v>1141</v>
          </cell>
          <cell r="N2205">
            <v>1225</v>
          </cell>
          <cell r="O2205">
            <v>2</v>
          </cell>
          <cell r="P2205">
            <v>198</v>
          </cell>
          <cell r="Q2205">
            <v>200</v>
          </cell>
          <cell r="R2205">
            <v>0</v>
          </cell>
          <cell r="S2205">
            <v>200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128</v>
          </cell>
          <cell r="Z2205">
            <v>0</v>
          </cell>
          <cell r="AA2205">
            <v>128</v>
          </cell>
          <cell r="AB2205">
            <v>2109</v>
          </cell>
          <cell r="AC2205">
            <v>2237</v>
          </cell>
          <cell r="AD2205">
            <v>0</v>
          </cell>
          <cell r="AE2205">
            <v>347</v>
          </cell>
          <cell r="AF2205">
            <v>347</v>
          </cell>
          <cell r="AG2205">
            <v>0</v>
          </cell>
          <cell r="AH2205">
            <v>347</v>
          </cell>
          <cell r="AI2205">
            <v>0</v>
          </cell>
          <cell r="AJ2205">
            <v>0</v>
          </cell>
          <cell r="AK2205">
            <v>0</v>
          </cell>
          <cell r="AL2205">
            <v>0</v>
          </cell>
          <cell r="AM2205">
            <v>0</v>
          </cell>
        </row>
        <row r="2206">
          <cell r="I2206" t="str">
            <v>NLD</v>
          </cell>
          <cell r="J2206">
            <v>1114</v>
          </cell>
          <cell r="K2206">
            <v>42</v>
          </cell>
          <cell r="L2206">
            <v>1156</v>
          </cell>
          <cell r="M2206">
            <v>1395</v>
          </cell>
          <cell r="N2206">
            <v>2551</v>
          </cell>
          <cell r="O2206">
            <v>91</v>
          </cell>
          <cell r="P2206">
            <v>99257</v>
          </cell>
          <cell r="Q2206">
            <v>99348</v>
          </cell>
          <cell r="R2206">
            <v>0</v>
          </cell>
          <cell r="S2206">
            <v>99348</v>
          </cell>
          <cell r="T2206">
            <v>0</v>
          </cell>
          <cell r="U2206">
            <v>16</v>
          </cell>
          <cell r="V2206">
            <v>16</v>
          </cell>
          <cell r="W2206">
            <v>0</v>
          </cell>
          <cell r="X2206">
            <v>16</v>
          </cell>
          <cell r="Y2206">
            <v>842</v>
          </cell>
          <cell r="Z2206">
            <v>194</v>
          </cell>
          <cell r="AA2206">
            <v>1036</v>
          </cell>
          <cell r="AB2206">
            <v>1710</v>
          </cell>
          <cell r="AC2206">
            <v>2746</v>
          </cell>
          <cell r="AD2206">
            <v>36</v>
          </cell>
          <cell r="AE2206">
            <v>49356</v>
          </cell>
          <cell r="AF2206">
            <v>49392</v>
          </cell>
          <cell r="AG2206">
            <v>31</v>
          </cell>
          <cell r="AH2206">
            <v>49423</v>
          </cell>
          <cell r="AI2206">
            <v>0</v>
          </cell>
          <cell r="AJ2206">
            <v>83</v>
          </cell>
          <cell r="AK2206">
            <v>83</v>
          </cell>
          <cell r="AL2206">
            <v>0</v>
          </cell>
          <cell r="AM2206">
            <v>83</v>
          </cell>
        </row>
        <row r="2207">
          <cell r="I2207" t="str">
            <v>OAX</v>
          </cell>
          <cell r="J2207">
            <v>14560</v>
          </cell>
          <cell r="K2207">
            <v>106</v>
          </cell>
          <cell r="L2207">
            <v>14666</v>
          </cell>
          <cell r="M2207">
            <v>4121</v>
          </cell>
          <cell r="N2207">
            <v>18787</v>
          </cell>
          <cell r="O2207">
            <v>192939</v>
          </cell>
          <cell r="P2207">
            <v>1123832</v>
          </cell>
          <cell r="Q2207">
            <v>1316771</v>
          </cell>
          <cell r="R2207">
            <v>388</v>
          </cell>
          <cell r="S2207">
            <v>1317159</v>
          </cell>
          <cell r="T2207">
            <v>0</v>
          </cell>
          <cell r="U2207">
            <v>3158</v>
          </cell>
          <cell r="V2207">
            <v>3158</v>
          </cell>
          <cell r="W2207">
            <v>0</v>
          </cell>
          <cell r="X2207">
            <v>3158</v>
          </cell>
          <cell r="Y2207">
            <v>11446</v>
          </cell>
          <cell r="Z2207">
            <v>613</v>
          </cell>
          <cell r="AA2207">
            <v>12059</v>
          </cell>
          <cell r="AB2207">
            <v>3840</v>
          </cell>
          <cell r="AC2207">
            <v>15899</v>
          </cell>
          <cell r="AD2207">
            <v>127504</v>
          </cell>
          <cell r="AE2207">
            <v>795382</v>
          </cell>
          <cell r="AF2207">
            <v>922886</v>
          </cell>
          <cell r="AG2207">
            <v>376</v>
          </cell>
          <cell r="AH2207">
            <v>923262</v>
          </cell>
          <cell r="AI2207">
            <v>0</v>
          </cell>
          <cell r="AJ2207">
            <v>3465</v>
          </cell>
          <cell r="AK2207">
            <v>3465</v>
          </cell>
          <cell r="AL2207">
            <v>0</v>
          </cell>
          <cell r="AM2207">
            <v>3465</v>
          </cell>
        </row>
        <row r="2208">
          <cell r="I2208" t="str">
            <v>PQM</v>
          </cell>
          <cell r="J2208">
            <v>646</v>
          </cell>
          <cell r="K2208"/>
          <cell r="L2208">
            <v>646</v>
          </cell>
          <cell r="M2208"/>
          <cell r="N2208">
            <v>646</v>
          </cell>
          <cell r="O2208">
            <v>21</v>
          </cell>
          <cell r="P2208">
            <v>1582</v>
          </cell>
          <cell r="Q2208">
            <v>1603</v>
          </cell>
          <cell r="R2208"/>
          <cell r="S2208">
            <v>1603</v>
          </cell>
          <cell r="T2208"/>
          <cell r="U2208"/>
          <cell r="V2208"/>
          <cell r="W2208"/>
          <cell r="X2208"/>
          <cell r="Y2208">
            <v>553</v>
          </cell>
          <cell r="Z2208"/>
          <cell r="AA2208">
            <v>553</v>
          </cell>
          <cell r="AB2208"/>
          <cell r="AC2208">
            <v>553</v>
          </cell>
          <cell r="AD2208">
            <v>3</v>
          </cell>
          <cell r="AE2208">
            <v>1599</v>
          </cell>
          <cell r="AF2208">
            <v>1602</v>
          </cell>
          <cell r="AG2208"/>
          <cell r="AH2208">
            <v>1602</v>
          </cell>
          <cell r="AI2208"/>
          <cell r="AJ2208"/>
          <cell r="AK2208"/>
          <cell r="AL2208"/>
          <cell r="AM2208"/>
        </row>
        <row r="2209">
          <cell r="I2209" t="str">
            <v>PAZ</v>
          </cell>
          <cell r="J2209">
            <v>264</v>
          </cell>
          <cell r="K2209">
            <v>0</v>
          </cell>
          <cell r="L2209">
            <v>264</v>
          </cell>
          <cell r="M2209">
            <v>883</v>
          </cell>
          <cell r="N2209">
            <v>1147</v>
          </cell>
          <cell r="O2209">
            <v>0</v>
          </cell>
          <cell r="P2209">
            <v>676</v>
          </cell>
          <cell r="Q2209">
            <v>676</v>
          </cell>
          <cell r="R2209">
            <v>80</v>
          </cell>
          <cell r="S2209">
            <v>756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321</v>
          </cell>
          <cell r="Z2209">
            <v>0</v>
          </cell>
          <cell r="AA2209">
            <v>321</v>
          </cell>
          <cell r="AB2209">
            <v>1084</v>
          </cell>
          <cell r="AC2209">
            <v>1405</v>
          </cell>
          <cell r="AD2209">
            <v>0</v>
          </cell>
          <cell r="AE2209">
            <v>647</v>
          </cell>
          <cell r="AF2209">
            <v>647</v>
          </cell>
          <cell r="AG2209">
            <v>34</v>
          </cell>
          <cell r="AH2209">
            <v>681</v>
          </cell>
          <cell r="AI2209">
            <v>0</v>
          </cell>
          <cell r="AJ2209">
            <v>0</v>
          </cell>
          <cell r="AK2209">
            <v>0</v>
          </cell>
          <cell r="AL2209">
            <v>0</v>
          </cell>
          <cell r="AM2209">
            <v>0</v>
          </cell>
        </row>
        <row r="2210">
          <cell r="I2210" t="str">
            <v>PBC</v>
          </cell>
          <cell r="J2210">
            <v>6381</v>
          </cell>
          <cell r="K2210">
            <v>1271</v>
          </cell>
          <cell r="L2210">
            <v>7652</v>
          </cell>
          <cell r="M2210">
            <v>10635</v>
          </cell>
          <cell r="N2210">
            <v>18287</v>
          </cell>
          <cell r="O2210">
            <v>21789</v>
          </cell>
          <cell r="P2210">
            <v>761373</v>
          </cell>
          <cell r="Q2210">
            <v>783162</v>
          </cell>
          <cell r="R2210">
            <v>110</v>
          </cell>
          <cell r="S2210">
            <v>783272</v>
          </cell>
          <cell r="T2210">
            <v>4590</v>
          </cell>
          <cell r="U2210">
            <v>2107</v>
          </cell>
          <cell r="V2210">
            <v>6697</v>
          </cell>
          <cell r="W2210">
            <v>0</v>
          </cell>
          <cell r="X2210">
            <v>6697</v>
          </cell>
          <cell r="Y2210">
            <v>5511</v>
          </cell>
          <cell r="Z2210">
            <v>914</v>
          </cell>
          <cell r="AA2210">
            <v>6425</v>
          </cell>
          <cell r="AB2210">
            <v>6420</v>
          </cell>
          <cell r="AC2210">
            <v>12845</v>
          </cell>
          <cell r="AD2210">
            <v>23604</v>
          </cell>
          <cell r="AE2210">
            <v>532673</v>
          </cell>
          <cell r="AF2210">
            <v>556277</v>
          </cell>
          <cell r="AG2210">
            <v>292</v>
          </cell>
          <cell r="AH2210">
            <v>556569</v>
          </cell>
          <cell r="AI2210">
            <v>1188</v>
          </cell>
          <cell r="AJ2210">
            <v>1525</v>
          </cell>
          <cell r="AK2210">
            <v>2713</v>
          </cell>
          <cell r="AL2210">
            <v>0</v>
          </cell>
          <cell r="AM2210">
            <v>2713</v>
          </cell>
        </row>
        <row r="2211">
          <cell r="I2211" t="str">
            <v>PXM</v>
          </cell>
          <cell r="J2211">
            <v>7664</v>
          </cell>
          <cell r="K2211">
            <v>0</v>
          </cell>
          <cell r="L2211">
            <v>7664</v>
          </cell>
          <cell r="M2211">
            <v>4151</v>
          </cell>
          <cell r="N2211">
            <v>11815</v>
          </cell>
          <cell r="O2211">
            <v>13681</v>
          </cell>
          <cell r="P2211">
            <v>696266</v>
          </cell>
          <cell r="Q2211">
            <v>709947</v>
          </cell>
          <cell r="R2211">
            <v>629</v>
          </cell>
          <cell r="S2211">
            <v>710576</v>
          </cell>
          <cell r="T2211">
            <v>0</v>
          </cell>
          <cell r="U2211">
            <v>52</v>
          </cell>
          <cell r="V2211">
            <v>52</v>
          </cell>
          <cell r="W2211">
            <v>0</v>
          </cell>
          <cell r="X2211">
            <v>52</v>
          </cell>
          <cell r="Y2211">
            <v>6576</v>
          </cell>
          <cell r="Z2211">
            <v>0</v>
          </cell>
          <cell r="AA2211">
            <v>6576</v>
          </cell>
          <cell r="AB2211">
            <v>3395</v>
          </cell>
          <cell r="AC2211">
            <v>9971</v>
          </cell>
          <cell r="AD2211">
            <v>7529</v>
          </cell>
          <cell r="AE2211">
            <v>504317</v>
          </cell>
          <cell r="AF2211">
            <v>511846</v>
          </cell>
          <cell r="AG2211">
            <v>285</v>
          </cell>
          <cell r="AH2211">
            <v>512131</v>
          </cell>
          <cell r="AI2211">
            <v>0</v>
          </cell>
          <cell r="AJ2211">
            <v>56</v>
          </cell>
          <cell r="AK2211">
            <v>56</v>
          </cell>
          <cell r="AL2211">
            <v>1</v>
          </cell>
          <cell r="AM2211">
            <v>57</v>
          </cell>
        </row>
        <row r="2212">
          <cell r="I2212" t="str">
            <v>PVR</v>
          </cell>
          <cell r="J2212">
            <v>48389</v>
          </cell>
          <cell r="K2212">
            <v>130</v>
          </cell>
          <cell r="L2212">
            <v>48519</v>
          </cell>
          <cell r="M2212">
            <v>21625</v>
          </cell>
          <cell r="N2212">
            <v>70144</v>
          </cell>
          <cell r="O2212">
            <v>3552987</v>
          </cell>
          <cell r="P2212">
            <v>2632748</v>
          </cell>
          <cell r="Q2212">
            <v>6185735</v>
          </cell>
          <cell r="R2212">
            <v>8024</v>
          </cell>
          <cell r="S2212">
            <v>6193759</v>
          </cell>
          <cell r="T2212">
            <v>519</v>
          </cell>
          <cell r="U2212">
            <v>979</v>
          </cell>
          <cell r="V2212">
            <v>1498</v>
          </cell>
          <cell r="W2212">
            <v>0</v>
          </cell>
          <cell r="X2212">
            <v>1498</v>
          </cell>
          <cell r="Y2212">
            <v>38075</v>
          </cell>
          <cell r="Z2212">
            <v>485</v>
          </cell>
          <cell r="AA2212">
            <v>38560</v>
          </cell>
          <cell r="AB2212">
            <v>21369</v>
          </cell>
          <cell r="AC2212">
            <v>59929</v>
          </cell>
          <cell r="AD2212">
            <v>2270573</v>
          </cell>
          <cell r="AE2212">
            <v>1829198</v>
          </cell>
          <cell r="AF2212">
            <v>4099771</v>
          </cell>
          <cell r="AG2212">
            <v>2587</v>
          </cell>
          <cell r="AH2212">
            <v>4102358</v>
          </cell>
          <cell r="AI2212">
            <v>162</v>
          </cell>
          <cell r="AJ2212">
            <v>1162</v>
          </cell>
          <cell r="AK2212">
            <v>1324</v>
          </cell>
          <cell r="AL2212">
            <v>0</v>
          </cell>
          <cell r="AM2212">
            <v>1324</v>
          </cell>
        </row>
        <row r="2213">
          <cell r="I2213" t="str">
            <v>QRO</v>
          </cell>
          <cell r="J2213">
            <v>14085</v>
          </cell>
          <cell r="K2213">
            <v>10393</v>
          </cell>
          <cell r="L2213">
            <v>24478</v>
          </cell>
          <cell r="M2213">
            <v>24956</v>
          </cell>
          <cell r="N2213">
            <v>49434</v>
          </cell>
          <cell r="O2213">
            <v>345377</v>
          </cell>
          <cell r="P2213">
            <v>806163</v>
          </cell>
          <cell r="Q2213">
            <v>1151540</v>
          </cell>
          <cell r="R2213">
            <v>20679</v>
          </cell>
          <cell r="S2213">
            <v>1172219</v>
          </cell>
          <cell r="T2213">
            <v>28719</v>
          </cell>
          <cell r="U2213">
            <v>44159</v>
          </cell>
          <cell r="V2213">
            <v>72878</v>
          </cell>
          <cell r="W2213">
            <v>0</v>
          </cell>
          <cell r="X2213">
            <v>72878</v>
          </cell>
          <cell r="Y2213">
            <v>12361</v>
          </cell>
          <cell r="Z2213">
            <v>10735</v>
          </cell>
          <cell r="AA2213">
            <v>23096</v>
          </cell>
          <cell r="AB2213">
            <v>24994</v>
          </cell>
          <cell r="AC2213">
            <v>48090</v>
          </cell>
          <cell r="AD2213">
            <v>249290</v>
          </cell>
          <cell r="AE2213">
            <v>568327</v>
          </cell>
          <cell r="AF2213">
            <v>817617</v>
          </cell>
          <cell r="AG2213">
            <v>15389</v>
          </cell>
          <cell r="AH2213">
            <v>833006</v>
          </cell>
          <cell r="AI2213">
            <v>23049</v>
          </cell>
          <cell r="AJ2213">
            <v>41914</v>
          </cell>
          <cell r="AK2213">
            <v>64963</v>
          </cell>
          <cell r="AL2213">
            <v>0</v>
          </cell>
          <cell r="AM2213">
            <v>64963</v>
          </cell>
        </row>
        <row r="2214">
          <cell r="I2214" t="str">
            <v>REX</v>
          </cell>
          <cell r="J2214">
            <v>4524</v>
          </cell>
          <cell r="K2214">
            <v>0</v>
          </cell>
          <cell r="L2214">
            <v>4524</v>
          </cell>
          <cell r="M2214">
            <v>2310</v>
          </cell>
          <cell r="N2214">
            <v>6834</v>
          </cell>
          <cell r="O2214">
            <v>6516</v>
          </cell>
          <cell r="P2214">
            <v>511535</v>
          </cell>
          <cell r="Q2214">
            <v>518051</v>
          </cell>
          <cell r="R2214">
            <v>871</v>
          </cell>
          <cell r="S2214">
            <v>518922</v>
          </cell>
          <cell r="T2214">
            <v>0</v>
          </cell>
          <cell r="U2214">
            <v>828</v>
          </cell>
          <cell r="V2214">
            <v>828</v>
          </cell>
          <cell r="W2214">
            <v>0</v>
          </cell>
          <cell r="X2214">
            <v>828</v>
          </cell>
          <cell r="Y2214">
            <v>3938</v>
          </cell>
          <cell r="Z2214">
            <v>322</v>
          </cell>
          <cell r="AA2214">
            <v>4260</v>
          </cell>
          <cell r="AB2214">
            <v>2921</v>
          </cell>
          <cell r="AC2214">
            <v>7181</v>
          </cell>
          <cell r="AD2214">
            <v>8703</v>
          </cell>
          <cell r="AE2214">
            <v>417215</v>
          </cell>
          <cell r="AF2214">
            <v>425918</v>
          </cell>
          <cell r="AG2214">
            <v>524</v>
          </cell>
          <cell r="AH2214">
            <v>426442</v>
          </cell>
          <cell r="AI2214">
            <v>2</v>
          </cell>
          <cell r="AJ2214">
            <v>917</v>
          </cell>
          <cell r="AK2214">
            <v>919</v>
          </cell>
          <cell r="AL2214">
            <v>0</v>
          </cell>
          <cell r="AM2214">
            <v>919</v>
          </cell>
        </row>
        <row r="2215">
          <cell r="I2215" t="str">
            <v>SJD</v>
          </cell>
          <cell r="J2215">
            <v>48344</v>
          </cell>
          <cell r="K2215">
            <v>0</v>
          </cell>
          <cell r="L2215">
            <v>48344</v>
          </cell>
          <cell r="M2215">
            <v>18476</v>
          </cell>
          <cell r="N2215">
            <v>66820</v>
          </cell>
          <cell r="O2215">
            <v>4441341</v>
          </cell>
          <cell r="P2215">
            <v>2575892</v>
          </cell>
          <cell r="Q2215">
            <v>7017233</v>
          </cell>
          <cell r="R2215">
            <v>19769</v>
          </cell>
          <cell r="S2215">
            <v>7037002</v>
          </cell>
          <cell r="T2215">
            <v>123</v>
          </cell>
          <cell r="U2215">
            <v>2823</v>
          </cell>
          <cell r="V2215">
            <v>2947</v>
          </cell>
          <cell r="W2215">
            <v>1</v>
          </cell>
          <cell r="X2215">
            <v>2948</v>
          </cell>
          <cell r="Y2215">
            <v>44730</v>
          </cell>
          <cell r="Z2215">
            <v>3</v>
          </cell>
          <cell r="AA2215">
            <v>44733</v>
          </cell>
          <cell r="AB2215">
            <v>19610</v>
          </cell>
          <cell r="AC2215">
            <v>64343</v>
          </cell>
          <cell r="AD2215">
            <v>3529115</v>
          </cell>
          <cell r="AE2215">
            <v>2017494</v>
          </cell>
          <cell r="AF2215">
            <v>5546609</v>
          </cell>
          <cell r="AG2215">
            <v>8458</v>
          </cell>
          <cell r="AH2215">
            <v>5555067</v>
          </cell>
          <cell r="AI2215">
            <v>396</v>
          </cell>
          <cell r="AJ2215">
            <v>2374</v>
          </cell>
          <cell r="AK2215">
            <v>2770</v>
          </cell>
          <cell r="AL2215">
            <v>5</v>
          </cell>
          <cell r="AM2215">
            <v>2776</v>
          </cell>
        </row>
        <row r="2216">
          <cell r="I2216" t="str">
            <v>SLP</v>
          </cell>
          <cell r="J2216">
            <v>7860</v>
          </cell>
          <cell r="K2216">
            <v>2493</v>
          </cell>
          <cell r="L2216">
            <v>10353</v>
          </cell>
          <cell r="M2216">
            <v>6987</v>
          </cell>
          <cell r="N2216">
            <v>17340</v>
          </cell>
          <cell r="O2216">
            <v>214808</v>
          </cell>
          <cell r="P2216">
            <v>418556</v>
          </cell>
          <cell r="Q2216">
            <v>633364</v>
          </cell>
          <cell r="R2216">
            <v>1222</v>
          </cell>
          <cell r="S2216">
            <v>634586</v>
          </cell>
          <cell r="T2216">
            <v>458</v>
          </cell>
          <cell r="U2216">
            <v>28332</v>
          </cell>
          <cell r="V2216">
            <v>28790</v>
          </cell>
          <cell r="W2216">
            <v>2</v>
          </cell>
          <cell r="X2216">
            <v>28792</v>
          </cell>
          <cell r="Y2216">
            <v>7400</v>
          </cell>
          <cell r="Z2216">
            <v>2731</v>
          </cell>
          <cell r="AA2216">
            <v>10131</v>
          </cell>
          <cell r="AB2216">
            <v>6289</v>
          </cell>
          <cell r="AC2216">
            <v>16420</v>
          </cell>
          <cell r="AD2216">
            <v>167546</v>
          </cell>
          <cell r="AE2216">
            <v>361079</v>
          </cell>
          <cell r="AF2216">
            <v>528625</v>
          </cell>
          <cell r="AG2216">
            <v>2317</v>
          </cell>
          <cell r="AH2216">
            <v>530942</v>
          </cell>
          <cell r="AI2216">
            <v>109</v>
          </cell>
          <cell r="AJ2216">
            <v>26609</v>
          </cell>
          <cell r="AK2216">
            <v>26718</v>
          </cell>
          <cell r="AL2216">
            <v>1</v>
          </cell>
          <cell r="AM2216">
            <v>26719</v>
          </cell>
        </row>
        <row r="2217">
          <cell r="I2217" t="str">
            <v>TAM</v>
          </cell>
          <cell r="J2217">
            <v>6028</v>
          </cell>
          <cell r="K2217">
            <v>0</v>
          </cell>
          <cell r="L2217">
            <v>6028</v>
          </cell>
          <cell r="M2217">
            <v>7300</v>
          </cell>
          <cell r="N2217">
            <v>13328</v>
          </cell>
          <cell r="O2217">
            <v>50816</v>
          </cell>
          <cell r="P2217">
            <v>444786</v>
          </cell>
          <cell r="Q2217">
            <v>495602</v>
          </cell>
          <cell r="R2217">
            <v>2614</v>
          </cell>
          <cell r="S2217">
            <v>498216</v>
          </cell>
          <cell r="T2217">
            <v>0</v>
          </cell>
          <cell r="U2217">
            <v>301</v>
          </cell>
          <cell r="V2217">
            <v>301</v>
          </cell>
          <cell r="W2217">
            <v>0</v>
          </cell>
          <cell r="X2217">
            <v>301</v>
          </cell>
          <cell r="Y2217">
            <v>5718</v>
          </cell>
          <cell r="Z2217">
            <v>146</v>
          </cell>
          <cell r="AA2217">
            <v>5864</v>
          </cell>
          <cell r="AB2217">
            <v>8856</v>
          </cell>
          <cell r="AC2217">
            <v>14720</v>
          </cell>
          <cell r="AD2217">
            <v>41200</v>
          </cell>
          <cell r="AE2217">
            <v>355991</v>
          </cell>
          <cell r="AF2217">
            <v>397191</v>
          </cell>
          <cell r="AG2217">
            <v>2380</v>
          </cell>
          <cell r="AH2217">
            <v>399571</v>
          </cell>
          <cell r="AI2217">
            <v>0</v>
          </cell>
          <cell r="AJ2217">
            <v>309</v>
          </cell>
          <cell r="AK2217">
            <v>309</v>
          </cell>
          <cell r="AL2217">
            <v>1</v>
          </cell>
          <cell r="AM2217">
            <v>310</v>
          </cell>
        </row>
        <row r="2218">
          <cell r="I2218" t="str">
            <v>TSL</v>
          </cell>
          <cell r="J2218">
            <v>164</v>
          </cell>
          <cell r="K2218">
            <v>0</v>
          </cell>
          <cell r="L2218">
            <v>164</v>
          </cell>
          <cell r="M2218">
            <v>1842</v>
          </cell>
          <cell r="N2218">
            <v>2006</v>
          </cell>
          <cell r="O2218">
            <v>0</v>
          </cell>
          <cell r="P2218">
            <v>375</v>
          </cell>
          <cell r="Q2218">
            <v>375</v>
          </cell>
          <cell r="R2218">
            <v>0</v>
          </cell>
          <cell r="S2218">
            <v>375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154</v>
          </cell>
          <cell r="Z2218">
            <v>0</v>
          </cell>
          <cell r="AA2218">
            <v>154</v>
          </cell>
          <cell r="AB2218">
            <v>1122</v>
          </cell>
          <cell r="AC2218">
            <v>1276</v>
          </cell>
          <cell r="AD2218">
            <v>0</v>
          </cell>
          <cell r="AE2218">
            <v>221</v>
          </cell>
          <cell r="AF2218">
            <v>221</v>
          </cell>
          <cell r="AG2218">
            <v>184</v>
          </cell>
          <cell r="AH2218">
            <v>405</v>
          </cell>
          <cell r="AI2218">
            <v>0</v>
          </cell>
          <cell r="AJ2218">
            <v>0</v>
          </cell>
          <cell r="AK2218">
            <v>0</v>
          </cell>
          <cell r="AL2218">
            <v>0</v>
          </cell>
          <cell r="AM2218">
            <v>0</v>
          </cell>
        </row>
        <row r="2219">
          <cell r="I2219" t="str">
            <v>TAP</v>
          </cell>
          <cell r="J2219">
            <v>4940</v>
          </cell>
          <cell r="K2219">
            <v>146</v>
          </cell>
          <cell r="L2219">
            <v>5086</v>
          </cell>
          <cell r="M2219">
            <v>4620</v>
          </cell>
          <cell r="N2219">
            <v>9706</v>
          </cell>
          <cell r="O2219">
            <v>16434</v>
          </cell>
          <cell r="P2219">
            <v>490997</v>
          </cell>
          <cell r="Q2219">
            <v>507431</v>
          </cell>
          <cell r="R2219">
            <v>4735</v>
          </cell>
          <cell r="S2219">
            <v>512166</v>
          </cell>
          <cell r="T2219">
            <v>0</v>
          </cell>
          <cell r="U2219">
            <v>609</v>
          </cell>
          <cell r="V2219">
            <v>609</v>
          </cell>
          <cell r="W2219">
            <v>0</v>
          </cell>
          <cell r="X2219">
            <v>609</v>
          </cell>
          <cell r="Y2219">
            <v>4877</v>
          </cell>
          <cell r="Z2219">
            <v>218</v>
          </cell>
          <cell r="AA2219">
            <v>5095</v>
          </cell>
          <cell r="AB2219">
            <v>4511</v>
          </cell>
          <cell r="AC2219">
            <v>9606</v>
          </cell>
          <cell r="AD2219">
            <v>16463</v>
          </cell>
          <cell r="AE2219">
            <v>411078</v>
          </cell>
          <cell r="AF2219">
            <v>427541</v>
          </cell>
          <cell r="AG2219">
            <v>2976</v>
          </cell>
          <cell r="AH2219">
            <v>430517</v>
          </cell>
          <cell r="AI2219">
            <v>0</v>
          </cell>
          <cell r="AJ2219">
            <v>629</v>
          </cell>
          <cell r="AK2219">
            <v>629</v>
          </cell>
          <cell r="AL2219">
            <v>0</v>
          </cell>
          <cell r="AM2219">
            <v>629</v>
          </cell>
        </row>
        <row r="2220">
          <cell r="I2220" t="str">
            <v>TCN</v>
          </cell>
          <cell r="J2220">
            <v>180</v>
          </cell>
          <cell r="K2220">
            <v>0</v>
          </cell>
          <cell r="L2220">
            <v>180</v>
          </cell>
          <cell r="M2220">
            <v>1535</v>
          </cell>
          <cell r="N2220">
            <v>1715</v>
          </cell>
          <cell r="O2220">
            <v>0</v>
          </cell>
          <cell r="P2220">
            <v>213</v>
          </cell>
          <cell r="Q2220">
            <v>213</v>
          </cell>
          <cell r="R2220">
            <v>0</v>
          </cell>
          <cell r="S2220">
            <v>213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222</v>
          </cell>
          <cell r="Z2220">
            <v>0</v>
          </cell>
          <cell r="AA2220">
            <v>222</v>
          </cell>
          <cell r="AB2220">
            <v>1392</v>
          </cell>
          <cell r="AC2220">
            <v>1614</v>
          </cell>
          <cell r="AD2220">
            <v>0</v>
          </cell>
          <cell r="AE2220">
            <v>282</v>
          </cell>
          <cell r="AF2220">
            <v>282</v>
          </cell>
          <cell r="AG2220">
            <v>89</v>
          </cell>
          <cell r="AH2220">
            <v>371</v>
          </cell>
          <cell r="AI2220">
            <v>0</v>
          </cell>
          <cell r="AJ2220">
            <v>0</v>
          </cell>
          <cell r="AK2220">
            <v>0</v>
          </cell>
          <cell r="AL2220">
            <v>0</v>
          </cell>
          <cell r="AM2220">
            <v>0</v>
          </cell>
        </row>
        <row r="2221">
          <cell r="I2221" t="str">
            <v>TPQ</v>
          </cell>
          <cell r="J2221">
            <v>2295</v>
          </cell>
          <cell r="K2221">
            <v>0</v>
          </cell>
          <cell r="L2221">
            <v>2295</v>
          </cell>
          <cell r="M2221">
            <v>5405</v>
          </cell>
          <cell r="N2221">
            <v>7700</v>
          </cell>
          <cell r="O2221">
            <v>0</v>
          </cell>
          <cell r="P2221">
            <v>200312</v>
          </cell>
          <cell r="Q2221">
            <v>200312</v>
          </cell>
          <cell r="R2221">
            <v>210</v>
          </cell>
          <cell r="S2221">
            <v>200522</v>
          </cell>
          <cell r="T2221">
            <v>0</v>
          </cell>
          <cell r="U2221">
            <v>26</v>
          </cell>
          <cell r="V2221">
            <v>26</v>
          </cell>
          <cell r="W2221">
            <v>0</v>
          </cell>
          <cell r="X2221">
            <v>26</v>
          </cell>
          <cell r="Y2221">
            <v>2008</v>
          </cell>
          <cell r="Z2221">
            <v>0</v>
          </cell>
          <cell r="AA2221">
            <v>2008</v>
          </cell>
          <cell r="AB2221">
            <v>4915</v>
          </cell>
          <cell r="AC2221">
            <v>6923</v>
          </cell>
          <cell r="AD2221">
            <v>0</v>
          </cell>
          <cell r="AE2221">
            <v>169233</v>
          </cell>
          <cell r="AF2221">
            <v>169233</v>
          </cell>
          <cell r="AG2221">
            <v>160</v>
          </cell>
          <cell r="AH2221">
            <v>169393</v>
          </cell>
          <cell r="AI2221">
            <v>0</v>
          </cell>
          <cell r="AJ2221">
            <v>29</v>
          </cell>
          <cell r="AK2221">
            <v>29</v>
          </cell>
          <cell r="AL2221">
            <v>0</v>
          </cell>
          <cell r="AM2221">
            <v>29</v>
          </cell>
        </row>
        <row r="2222">
          <cell r="I2222" t="str">
            <v>TIJ</v>
          </cell>
          <cell r="J2222">
            <v>78244</v>
          </cell>
          <cell r="K2222">
            <v>3866</v>
          </cell>
          <cell r="L2222">
            <v>82110</v>
          </cell>
          <cell r="M2222">
            <v>10980</v>
          </cell>
          <cell r="N2222">
            <v>93090</v>
          </cell>
          <cell r="O2222">
            <v>33085</v>
          </cell>
          <cell r="P2222">
            <v>12282858</v>
          </cell>
          <cell r="Q2222">
            <v>12315943</v>
          </cell>
          <cell r="R2222">
            <v>1352</v>
          </cell>
          <cell r="S2222">
            <v>12317295</v>
          </cell>
          <cell r="T2222">
            <v>2996</v>
          </cell>
          <cell r="U2222">
            <v>34432</v>
          </cell>
          <cell r="V2222">
            <v>37427</v>
          </cell>
          <cell r="W2222">
            <v>1</v>
          </cell>
          <cell r="X2222">
            <v>37429</v>
          </cell>
          <cell r="Y2222">
            <v>63069</v>
          </cell>
          <cell r="Z2222">
            <v>3620</v>
          </cell>
          <cell r="AA2222">
            <v>66689</v>
          </cell>
          <cell r="AB2222">
            <v>11718</v>
          </cell>
          <cell r="AC2222">
            <v>78407</v>
          </cell>
          <cell r="AD2222">
            <v>29966</v>
          </cell>
          <cell r="AE2222">
            <v>9640381</v>
          </cell>
          <cell r="AF2222">
            <v>9670347</v>
          </cell>
          <cell r="AG2222">
            <v>3776</v>
          </cell>
          <cell r="AH2222">
            <v>9674123</v>
          </cell>
          <cell r="AI2222">
            <v>4590</v>
          </cell>
          <cell r="AJ2222">
            <v>30859</v>
          </cell>
          <cell r="AK2222">
            <v>35449</v>
          </cell>
          <cell r="AL2222">
            <v>1</v>
          </cell>
          <cell r="AM2222">
            <v>35451</v>
          </cell>
        </row>
        <row r="2223">
          <cell r="I2223" t="str">
            <v>TRC</v>
          </cell>
          <cell r="J2223">
            <v>6843</v>
          </cell>
          <cell r="K2223">
            <v>750</v>
          </cell>
          <cell r="L2223">
            <v>7593</v>
          </cell>
          <cell r="M2223">
            <v>6847</v>
          </cell>
          <cell r="N2223">
            <v>14440</v>
          </cell>
          <cell r="O2223">
            <v>63336</v>
          </cell>
          <cell r="P2223">
            <v>606909</v>
          </cell>
          <cell r="Q2223">
            <v>670245</v>
          </cell>
          <cell r="R2223">
            <v>4419</v>
          </cell>
          <cell r="S2223">
            <v>674664</v>
          </cell>
          <cell r="T2223">
            <v>0</v>
          </cell>
          <cell r="U2223">
            <v>1239</v>
          </cell>
          <cell r="V2223">
            <v>1239</v>
          </cell>
          <cell r="W2223">
            <v>0</v>
          </cell>
          <cell r="X2223">
            <v>1239</v>
          </cell>
          <cell r="Y2223">
            <v>6494</v>
          </cell>
          <cell r="Z2223">
            <v>714</v>
          </cell>
          <cell r="AA2223">
            <v>7208</v>
          </cell>
          <cell r="AB2223">
            <v>6869</v>
          </cell>
          <cell r="AC2223">
            <v>14077</v>
          </cell>
          <cell r="AD2223">
            <v>61649</v>
          </cell>
          <cell r="AE2223">
            <v>475512</v>
          </cell>
          <cell r="AF2223">
            <v>537161</v>
          </cell>
          <cell r="AG2223">
            <v>3079</v>
          </cell>
          <cell r="AH2223">
            <v>540240</v>
          </cell>
          <cell r="AI2223">
            <v>59</v>
          </cell>
          <cell r="AJ2223">
            <v>1256</v>
          </cell>
          <cell r="AK2223">
            <v>1315</v>
          </cell>
          <cell r="AL2223">
            <v>0</v>
          </cell>
          <cell r="AM2223">
            <v>1315</v>
          </cell>
        </row>
        <row r="2224">
          <cell r="I2224" t="str">
            <v>TGZ</v>
          </cell>
          <cell r="J2224"/>
          <cell r="K2224"/>
          <cell r="L2224"/>
          <cell r="M2224"/>
          <cell r="N2224">
            <v>15723</v>
          </cell>
          <cell r="O2224">
            <v>26423</v>
          </cell>
          <cell r="P2224">
            <v>1563755</v>
          </cell>
          <cell r="Q2224">
            <v>1590178</v>
          </cell>
          <cell r="R2224"/>
          <cell r="S2224">
            <v>1590178</v>
          </cell>
          <cell r="T2224">
            <v>2</v>
          </cell>
          <cell r="U2224">
            <v>782</v>
          </cell>
          <cell r="V2224">
            <v>784</v>
          </cell>
          <cell r="W2224"/>
          <cell r="X2224">
            <v>784</v>
          </cell>
          <cell r="Y2224"/>
          <cell r="Z2224"/>
          <cell r="AA2224"/>
          <cell r="AB2224"/>
          <cell r="AC2224">
            <v>13774</v>
          </cell>
          <cell r="AD2224">
            <v>16594</v>
          </cell>
          <cell r="AE2224">
            <v>1169934</v>
          </cell>
          <cell r="AF2224">
            <v>1186528</v>
          </cell>
          <cell r="AG2224"/>
          <cell r="AH2224">
            <v>1186528</v>
          </cell>
          <cell r="AI2224">
            <v>0</v>
          </cell>
          <cell r="AJ2224">
            <v>885</v>
          </cell>
          <cell r="AK2224">
            <v>885</v>
          </cell>
          <cell r="AL2224"/>
          <cell r="AM2224">
            <v>885</v>
          </cell>
        </row>
        <row r="2225">
          <cell r="I2225" t="str">
            <v>UPN</v>
          </cell>
          <cell r="J2225">
            <v>1097</v>
          </cell>
          <cell r="K2225">
            <v>0</v>
          </cell>
          <cell r="L2225">
            <v>1097</v>
          </cell>
          <cell r="M2225">
            <v>3517</v>
          </cell>
          <cell r="N2225">
            <v>4614</v>
          </cell>
          <cell r="O2225">
            <v>13894</v>
          </cell>
          <cell r="P2225">
            <v>126449</v>
          </cell>
          <cell r="Q2225">
            <v>140343</v>
          </cell>
          <cell r="R2225">
            <v>0</v>
          </cell>
          <cell r="S2225">
            <v>140343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1301</v>
          </cell>
          <cell r="Z2225">
            <v>0</v>
          </cell>
          <cell r="AA2225">
            <v>1301</v>
          </cell>
          <cell r="AB2225">
            <v>3731</v>
          </cell>
          <cell r="AC2225">
            <v>5032</v>
          </cell>
          <cell r="AD2225">
            <v>10054</v>
          </cell>
          <cell r="AE2225">
            <v>145330</v>
          </cell>
          <cell r="AF2225">
            <v>155384</v>
          </cell>
          <cell r="AG2225">
            <v>0</v>
          </cell>
          <cell r="AH2225">
            <v>155384</v>
          </cell>
          <cell r="AI2225">
            <v>0</v>
          </cell>
          <cell r="AJ2225">
            <v>0</v>
          </cell>
          <cell r="AK2225">
            <v>0</v>
          </cell>
          <cell r="AL2225">
            <v>0</v>
          </cell>
          <cell r="AM2225">
            <v>0</v>
          </cell>
        </row>
        <row r="2226">
          <cell r="I2226" t="str">
            <v>VER</v>
          </cell>
          <cell r="J2226">
            <v>14621</v>
          </cell>
          <cell r="K2226">
            <v>446</v>
          </cell>
          <cell r="L2226">
            <v>15067</v>
          </cell>
          <cell r="M2226">
            <v>4865</v>
          </cell>
          <cell r="N2226">
            <v>19932</v>
          </cell>
          <cell r="O2226">
            <v>92414</v>
          </cell>
          <cell r="P2226">
            <v>1245860</v>
          </cell>
          <cell r="Q2226">
            <v>1338274</v>
          </cell>
          <cell r="R2226">
            <v>5080</v>
          </cell>
          <cell r="S2226">
            <v>1343354</v>
          </cell>
          <cell r="T2226">
            <v>0</v>
          </cell>
          <cell r="U2226">
            <v>967</v>
          </cell>
          <cell r="V2226">
            <v>967</v>
          </cell>
          <cell r="W2226">
            <v>0</v>
          </cell>
          <cell r="X2226">
            <v>967</v>
          </cell>
          <cell r="Y2226">
            <v>13337</v>
          </cell>
          <cell r="Z2226">
            <v>776</v>
          </cell>
          <cell r="AA2226">
            <v>14113</v>
          </cell>
          <cell r="AB2226">
            <v>4363</v>
          </cell>
          <cell r="AC2226">
            <v>18476</v>
          </cell>
          <cell r="AD2226">
            <v>79515</v>
          </cell>
          <cell r="AE2226">
            <v>1027909</v>
          </cell>
          <cell r="AF2226">
            <v>1107424</v>
          </cell>
          <cell r="AG2226">
            <v>3729</v>
          </cell>
          <cell r="AH2226">
            <v>1111153</v>
          </cell>
          <cell r="AI2226">
            <v>2</v>
          </cell>
          <cell r="AJ2226">
            <v>1113</v>
          </cell>
          <cell r="AK2226">
            <v>1115</v>
          </cell>
          <cell r="AL2226">
            <v>0</v>
          </cell>
          <cell r="AM2226">
            <v>1115</v>
          </cell>
        </row>
        <row r="2227">
          <cell r="I2227" t="str">
            <v>VSA</v>
          </cell>
          <cell r="J2227">
            <v>14676</v>
          </cell>
          <cell r="K2227">
            <v>2138</v>
          </cell>
          <cell r="L2227">
            <v>16814</v>
          </cell>
          <cell r="M2227">
            <v>2937</v>
          </cell>
          <cell r="N2227">
            <v>19751</v>
          </cell>
          <cell r="O2227">
            <v>27692</v>
          </cell>
          <cell r="P2227">
            <v>1191994</v>
          </cell>
          <cell r="Q2227">
            <v>1219686</v>
          </cell>
          <cell r="R2227">
            <v>3372</v>
          </cell>
          <cell r="S2227">
            <v>1223058</v>
          </cell>
          <cell r="T2227">
            <v>0</v>
          </cell>
          <cell r="U2227">
            <v>4727</v>
          </cell>
          <cell r="V2227">
            <v>4727</v>
          </cell>
          <cell r="W2227">
            <v>0</v>
          </cell>
          <cell r="X2227">
            <v>4727</v>
          </cell>
          <cell r="Y2227">
            <v>12685</v>
          </cell>
          <cell r="Z2227">
            <v>2466</v>
          </cell>
          <cell r="AA2227">
            <v>15151</v>
          </cell>
          <cell r="AB2227">
            <v>2514</v>
          </cell>
          <cell r="AC2227">
            <v>17665</v>
          </cell>
          <cell r="AD2227">
            <v>34411</v>
          </cell>
          <cell r="AE2227">
            <v>946040</v>
          </cell>
          <cell r="AF2227">
            <v>980451</v>
          </cell>
          <cell r="AG2227">
            <v>1099</v>
          </cell>
          <cell r="AH2227">
            <v>981550</v>
          </cell>
          <cell r="AI2227">
            <v>0</v>
          </cell>
          <cell r="AJ2227">
            <v>5017</v>
          </cell>
          <cell r="AK2227">
            <v>5017</v>
          </cell>
          <cell r="AL2227">
            <v>0</v>
          </cell>
          <cell r="AM2227">
            <v>5017</v>
          </cell>
        </row>
        <row r="2228">
          <cell r="I2228" t="str">
            <v>ZCL</v>
          </cell>
          <cell r="J2228">
            <v>4414</v>
          </cell>
          <cell r="K2228">
            <v>0</v>
          </cell>
          <cell r="L2228">
            <v>4414</v>
          </cell>
          <cell r="M2228">
            <v>2284</v>
          </cell>
          <cell r="N2228">
            <v>6698</v>
          </cell>
          <cell r="O2228">
            <v>155084</v>
          </cell>
          <cell r="P2228">
            <v>278868</v>
          </cell>
          <cell r="Q2228">
            <v>433952</v>
          </cell>
          <cell r="R2228">
            <v>3094</v>
          </cell>
          <cell r="S2228">
            <v>437046</v>
          </cell>
          <cell r="T2228">
            <v>1</v>
          </cell>
          <cell r="U2228">
            <v>53</v>
          </cell>
          <cell r="V2228">
            <v>54</v>
          </cell>
          <cell r="W2228">
            <v>0</v>
          </cell>
          <cell r="X2228">
            <v>54</v>
          </cell>
          <cell r="Y2228">
            <v>3572</v>
          </cell>
          <cell r="Z2228">
            <v>0</v>
          </cell>
          <cell r="AA2228">
            <v>3572</v>
          </cell>
          <cell r="AB2228">
            <v>2710</v>
          </cell>
          <cell r="AC2228">
            <v>6282</v>
          </cell>
          <cell r="AD2228">
            <v>128184</v>
          </cell>
          <cell r="AE2228">
            <v>247746</v>
          </cell>
          <cell r="AF2228">
            <v>375930</v>
          </cell>
          <cell r="AG2228">
            <v>451</v>
          </cell>
          <cell r="AH2228">
            <v>376381</v>
          </cell>
          <cell r="AI2228">
            <v>0</v>
          </cell>
          <cell r="AJ2228">
            <v>88</v>
          </cell>
          <cell r="AK2228">
            <v>88</v>
          </cell>
          <cell r="AL2228">
            <v>0</v>
          </cell>
          <cell r="AM2228">
            <v>88</v>
          </cell>
        </row>
        <row r="2229">
          <cell r="I2229" t="str">
            <v>ZIH</v>
          </cell>
          <cell r="J2229">
            <v>6510</v>
          </cell>
          <cell r="K2229">
            <v>0</v>
          </cell>
          <cell r="L2229">
            <v>6510</v>
          </cell>
          <cell r="M2229">
            <v>4637</v>
          </cell>
          <cell r="N2229">
            <v>11147</v>
          </cell>
          <cell r="O2229">
            <v>185619</v>
          </cell>
          <cell r="P2229">
            <v>407735</v>
          </cell>
          <cell r="Q2229">
            <v>593354</v>
          </cell>
          <cell r="R2229">
            <v>166</v>
          </cell>
          <cell r="S2229">
            <v>593520</v>
          </cell>
          <cell r="T2229">
            <v>0</v>
          </cell>
          <cell r="U2229">
            <v>332</v>
          </cell>
          <cell r="V2229">
            <v>332</v>
          </cell>
          <cell r="W2229">
            <v>0</v>
          </cell>
          <cell r="X2229">
            <v>332</v>
          </cell>
          <cell r="Y2229">
            <v>5537</v>
          </cell>
          <cell r="Z2229">
            <v>0</v>
          </cell>
          <cell r="AA2229">
            <v>5537</v>
          </cell>
          <cell r="AB2229">
            <v>5089</v>
          </cell>
          <cell r="AC2229">
            <v>10626</v>
          </cell>
          <cell r="AD2229">
            <v>93617</v>
          </cell>
          <cell r="AE2229">
            <v>340559</v>
          </cell>
          <cell r="AF2229">
            <v>434176</v>
          </cell>
          <cell r="AG2229">
            <v>29</v>
          </cell>
          <cell r="AH2229">
            <v>434205</v>
          </cell>
          <cell r="AI2229">
            <v>0</v>
          </cell>
          <cell r="AJ2229">
            <v>182</v>
          </cell>
          <cell r="AK2229">
            <v>182</v>
          </cell>
          <cell r="AL2229">
            <v>0</v>
          </cell>
          <cell r="AM2229">
            <v>182</v>
          </cell>
        </row>
        <row r="2230">
          <cell r="I2230" t="str">
            <v>MGA</v>
          </cell>
          <cell r="J2230">
            <v>15430</v>
          </cell>
          <cell r="K2230">
            <v>2814</v>
          </cell>
          <cell r="L2230">
            <v>18244</v>
          </cell>
          <cell r="M2230">
            <v>31</v>
          </cell>
          <cell r="N2230">
            <v>18275</v>
          </cell>
          <cell r="O2230">
            <v>867876</v>
          </cell>
          <cell r="P2230">
            <v>58807</v>
          </cell>
          <cell r="Q2230">
            <v>926683</v>
          </cell>
          <cell r="R2230"/>
          <cell r="S2230">
            <v>926683</v>
          </cell>
          <cell r="T2230">
            <v>28481</v>
          </cell>
          <cell r="U2230">
            <v>40</v>
          </cell>
          <cell r="V2230">
            <v>28521</v>
          </cell>
          <cell r="W2230">
            <v>70</v>
          </cell>
          <cell r="X2230">
            <v>28591</v>
          </cell>
          <cell r="Y2230">
            <v>9324</v>
          </cell>
          <cell r="Z2230">
            <v>3146</v>
          </cell>
          <cell r="AA2230">
            <v>12470</v>
          </cell>
          <cell r="AB2230">
            <v>56</v>
          </cell>
          <cell r="AC2230">
            <v>12526</v>
          </cell>
          <cell r="AD2230">
            <v>394602</v>
          </cell>
          <cell r="AE2230">
            <v>52078</v>
          </cell>
          <cell r="AF2230">
            <v>446680</v>
          </cell>
          <cell r="AG2230"/>
          <cell r="AH2230">
            <v>446680</v>
          </cell>
          <cell r="AI2230">
            <v>31483</v>
          </cell>
          <cell r="AJ2230">
            <v>63</v>
          </cell>
          <cell r="AK2230">
            <v>31546</v>
          </cell>
          <cell r="AL2230">
            <v>65</v>
          </cell>
          <cell r="AM2230">
            <v>31612</v>
          </cell>
        </row>
        <row r="2231">
          <cell r="I2231" t="str">
            <v>PTY</v>
          </cell>
          <cell r="J2231">
            <v>116469</v>
          </cell>
          <cell r="K2231">
            <v>10868</v>
          </cell>
          <cell r="L2231">
            <v>127337</v>
          </cell>
          <cell r="M2231">
            <v>5845</v>
          </cell>
          <cell r="N2231">
            <v>133182</v>
          </cell>
          <cell r="O2231">
            <v>15632074</v>
          </cell>
          <cell r="P2231">
            <v>147029</v>
          </cell>
          <cell r="Q2231">
            <v>15779103</v>
          </cell>
          <cell r="R2231"/>
          <cell r="S2231">
            <v>15779103</v>
          </cell>
          <cell r="T2231">
            <v>136039</v>
          </cell>
          <cell r="U2231">
            <v>0</v>
          </cell>
          <cell r="V2231">
            <v>136039</v>
          </cell>
          <cell r="W2231">
            <v>609</v>
          </cell>
          <cell r="X2231">
            <v>136648</v>
          </cell>
          <cell r="Y2231">
            <v>74764</v>
          </cell>
          <cell r="Z2231">
            <v>10534</v>
          </cell>
          <cell r="AA2231">
            <v>85298</v>
          </cell>
          <cell r="AB2231">
            <v>4605</v>
          </cell>
          <cell r="AC2231">
            <v>89903</v>
          </cell>
          <cell r="AD2231">
            <v>9085838</v>
          </cell>
          <cell r="AE2231">
            <v>78160</v>
          </cell>
          <cell r="AF2231">
            <v>9163998</v>
          </cell>
          <cell r="AG2231"/>
          <cell r="AH2231">
            <v>9163998</v>
          </cell>
          <cell r="AI2231">
            <v>127614</v>
          </cell>
          <cell r="AJ2231">
            <v>0</v>
          </cell>
          <cell r="AK2231">
            <v>127614</v>
          </cell>
          <cell r="AL2231">
            <v>478</v>
          </cell>
          <cell r="AM2231">
            <v>128092</v>
          </cell>
        </row>
        <row r="2232">
          <cell r="I2232" t="str">
            <v>ASU</v>
          </cell>
          <cell r="J2232">
            <v>9294</v>
          </cell>
          <cell r="K2232">
            <v>1218</v>
          </cell>
          <cell r="L2232">
            <v>10512</v>
          </cell>
          <cell r="M2232">
            <v>37587</v>
          </cell>
          <cell r="N2232">
            <v>48099</v>
          </cell>
          <cell r="O2232">
            <v>876625</v>
          </cell>
          <cell r="P2232">
            <v>893</v>
          </cell>
          <cell r="Q2232">
            <v>877518</v>
          </cell>
          <cell r="R2232">
            <v>0</v>
          </cell>
          <cell r="S2232">
            <v>877518</v>
          </cell>
          <cell r="T2232">
            <v>14308</v>
          </cell>
          <cell r="U2232">
            <v>0</v>
          </cell>
          <cell r="V2232">
            <v>14308</v>
          </cell>
          <cell r="W2232"/>
          <cell r="X2232">
            <v>14308</v>
          </cell>
          <cell r="Y2232">
            <v>4369</v>
          </cell>
          <cell r="Z2232">
            <v>1285</v>
          </cell>
          <cell r="AA2232">
            <v>5654</v>
          </cell>
          <cell r="AB2232">
            <v>38735</v>
          </cell>
          <cell r="AC2232">
            <v>44389</v>
          </cell>
          <cell r="AD2232">
            <v>433732</v>
          </cell>
          <cell r="AE2232">
            <v>0</v>
          </cell>
          <cell r="AF2232">
            <v>433732</v>
          </cell>
          <cell r="AG2232">
            <v>0</v>
          </cell>
          <cell r="AH2232">
            <v>433732</v>
          </cell>
          <cell r="AI2232">
            <v>15313</v>
          </cell>
          <cell r="AJ2232">
            <v>0</v>
          </cell>
          <cell r="AK2232">
            <v>15313</v>
          </cell>
          <cell r="AL2232"/>
          <cell r="AM2232">
            <v>15313</v>
          </cell>
        </row>
        <row r="2233">
          <cell r="I2233" t="str">
            <v>AGT</v>
          </cell>
          <cell r="J2233">
            <v>54</v>
          </cell>
          <cell r="K2233">
            <v>295</v>
          </cell>
          <cell r="L2233">
            <v>349</v>
          </cell>
          <cell r="M2233">
            <v>4029</v>
          </cell>
          <cell r="N2233">
            <v>4378</v>
          </cell>
          <cell r="O2233">
            <v>0</v>
          </cell>
          <cell r="P2233">
            <v>936</v>
          </cell>
          <cell r="Q2233">
            <v>936</v>
          </cell>
          <cell r="R2233"/>
          <cell r="S2233">
            <v>936</v>
          </cell>
          <cell r="T2233">
            <v>5666</v>
          </cell>
          <cell r="U2233">
            <v>0</v>
          </cell>
          <cell r="V2233">
            <v>5666</v>
          </cell>
          <cell r="W2233"/>
          <cell r="X2233">
            <v>5666</v>
          </cell>
          <cell r="Y2233">
            <v>0</v>
          </cell>
          <cell r="Z2233">
            <v>253</v>
          </cell>
          <cell r="AA2233">
            <v>253</v>
          </cell>
          <cell r="AB2233">
            <v>4444</v>
          </cell>
          <cell r="AC2233">
            <v>4697</v>
          </cell>
          <cell r="AD2233">
            <v>127</v>
          </cell>
          <cell r="AE2233">
            <v>5464</v>
          </cell>
          <cell r="AF2233">
            <v>5591</v>
          </cell>
          <cell r="AG2233"/>
          <cell r="AH2233">
            <v>5591</v>
          </cell>
          <cell r="AI2233">
            <v>5598</v>
          </cell>
          <cell r="AJ2233">
            <v>0</v>
          </cell>
          <cell r="AK2233">
            <v>5598</v>
          </cell>
          <cell r="AL2233"/>
          <cell r="AM2233">
            <v>5598</v>
          </cell>
        </row>
        <row r="2234">
          <cell r="I2234" t="str">
            <v>ANS</v>
          </cell>
          <cell r="J2234"/>
          <cell r="K2234"/>
          <cell r="L2234"/>
          <cell r="M2234"/>
          <cell r="N2234">
            <v>42</v>
          </cell>
          <cell r="O2234"/>
          <cell r="P2234">
            <v>0</v>
          </cell>
          <cell r="Q2234">
            <v>0</v>
          </cell>
          <cell r="R2234"/>
          <cell r="S2234">
            <v>0</v>
          </cell>
          <cell r="T2234"/>
          <cell r="U2234">
            <v>0</v>
          </cell>
          <cell r="V2234">
            <v>0</v>
          </cell>
          <cell r="W2234"/>
          <cell r="X2234">
            <v>0</v>
          </cell>
          <cell r="Y2234"/>
          <cell r="Z2234"/>
          <cell r="AA2234"/>
          <cell r="AB2234"/>
          <cell r="AC2234">
            <v>64</v>
          </cell>
          <cell r="AD2234"/>
          <cell r="AE2234">
            <v>43</v>
          </cell>
          <cell r="AF2234">
            <v>43</v>
          </cell>
          <cell r="AG2234"/>
          <cell r="AH2234">
            <v>43</v>
          </cell>
          <cell r="AI2234"/>
          <cell r="AJ2234">
            <v>0</v>
          </cell>
          <cell r="AK2234">
            <v>0</v>
          </cell>
          <cell r="AL2234"/>
          <cell r="AM2234">
            <v>0</v>
          </cell>
        </row>
        <row r="2235">
          <cell r="I2235" t="str">
            <v>ATA</v>
          </cell>
          <cell r="J2235">
            <v>57</v>
          </cell>
          <cell r="K2235">
            <v>0</v>
          </cell>
          <cell r="L2235">
            <v>57</v>
          </cell>
          <cell r="M2235">
            <v>19</v>
          </cell>
          <cell r="N2235">
            <v>76</v>
          </cell>
          <cell r="O2235">
            <v>0</v>
          </cell>
          <cell r="P2235">
            <v>244</v>
          </cell>
          <cell r="Q2235">
            <v>244</v>
          </cell>
          <cell r="R2235">
            <v>3</v>
          </cell>
          <cell r="S2235">
            <v>247</v>
          </cell>
          <cell r="T2235"/>
          <cell r="U2235">
            <v>1</v>
          </cell>
          <cell r="V2235">
            <v>1</v>
          </cell>
          <cell r="W2235"/>
          <cell r="X2235">
            <v>1</v>
          </cell>
          <cell r="Y2235">
            <v>153</v>
          </cell>
          <cell r="Z2235">
            <v>0</v>
          </cell>
          <cell r="AA2235">
            <v>153</v>
          </cell>
          <cell r="AB2235">
            <v>47</v>
          </cell>
          <cell r="AC2235">
            <v>200</v>
          </cell>
          <cell r="AD2235">
            <v>0</v>
          </cell>
          <cell r="AE2235">
            <v>1210</v>
          </cell>
          <cell r="AF2235">
            <v>1210</v>
          </cell>
          <cell r="AG2235">
            <v>39</v>
          </cell>
          <cell r="AH2235">
            <v>1249</v>
          </cell>
          <cell r="AI2235"/>
          <cell r="AJ2235">
            <v>0</v>
          </cell>
          <cell r="AK2235">
            <v>0</v>
          </cell>
          <cell r="AL2235"/>
          <cell r="AM2235">
            <v>0</v>
          </cell>
        </row>
        <row r="2236">
          <cell r="I2236" t="str">
            <v>AQP</v>
          </cell>
          <cell r="J2236">
            <v>12120</v>
          </cell>
          <cell r="K2236">
            <v>0</v>
          </cell>
          <cell r="L2236">
            <v>12120</v>
          </cell>
          <cell r="M2236">
            <v>625</v>
          </cell>
          <cell r="N2236">
            <v>12745</v>
          </cell>
          <cell r="O2236">
            <v>23580</v>
          </cell>
          <cell r="P2236">
            <v>1742409</v>
          </cell>
          <cell r="Q2236">
            <v>1765989</v>
          </cell>
          <cell r="R2236">
            <v>1642</v>
          </cell>
          <cell r="S2236">
            <v>1767631</v>
          </cell>
          <cell r="T2236">
            <v>0</v>
          </cell>
          <cell r="U2236">
            <v>1932</v>
          </cell>
          <cell r="V2236">
            <v>1932</v>
          </cell>
          <cell r="W2236"/>
          <cell r="X2236">
            <v>1932</v>
          </cell>
          <cell r="Y2236">
            <v>7276</v>
          </cell>
          <cell r="Z2236">
            <v>0</v>
          </cell>
          <cell r="AA2236">
            <v>7276</v>
          </cell>
          <cell r="AB2236">
            <v>850</v>
          </cell>
          <cell r="AC2236">
            <v>8126</v>
          </cell>
          <cell r="AD2236">
            <v>8162</v>
          </cell>
          <cell r="AE2236">
            <v>946457</v>
          </cell>
          <cell r="AF2236">
            <v>954619</v>
          </cell>
          <cell r="AG2236">
            <v>0</v>
          </cell>
          <cell r="AH2236">
            <v>954619</v>
          </cell>
          <cell r="AI2236">
            <v>0</v>
          </cell>
          <cell r="AJ2236">
            <v>1374</v>
          </cell>
          <cell r="AK2236">
            <v>1374</v>
          </cell>
          <cell r="AL2236"/>
          <cell r="AM2236">
            <v>1374</v>
          </cell>
        </row>
        <row r="2237">
          <cell r="I2237" t="str">
            <v>AYX</v>
          </cell>
          <cell r="J2237"/>
          <cell r="K2237"/>
          <cell r="L2237"/>
          <cell r="M2237"/>
          <cell r="N2237">
            <v>1924</v>
          </cell>
          <cell r="O2237"/>
          <cell r="P2237">
            <v>17799</v>
          </cell>
          <cell r="Q2237">
            <v>17799</v>
          </cell>
          <cell r="R2237"/>
          <cell r="S2237">
            <v>17799</v>
          </cell>
          <cell r="T2237"/>
          <cell r="U2237">
            <v>90</v>
          </cell>
          <cell r="V2237">
            <v>90</v>
          </cell>
          <cell r="W2237"/>
          <cell r="X2237">
            <v>90</v>
          </cell>
          <cell r="Y2237"/>
          <cell r="Z2237"/>
          <cell r="AA2237"/>
          <cell r="AB2237"/>
          <cell r="AC2237">
            <v>2137</v>
          </cell>
          <cell r="AD2237"/>
          <cell r="AE2237">
            <v>18791</v>
          </cell>
          <cell r="AF2237">
            <v>18791</v>
          </cell>
          <cell r="AG2237"/>
          <cell r="AH2237">
            <v>18791</v>
          </cell>
          <cell r="AI2237"/>
          <cell r="AJ2237">
            <v>84</v>
          </cell>
          <cell r="AK2237">
            <v>84</v>
          </cell>
          <cell r="AL2237"/>
          <cell r="AM2237">
            <v>84</v>
          </cell>
        </row>
        <row r="2238">
          <cell r="I2238" t="str">
            <v>AYP</v>
          </cell>
          <cell r="J2238">
            <v>2343</v>
          </cell>
          <cell r="K2238">
            <v>0</v>
          </cell>
          <cell r="L2238">
            <v>2343</v>
          </cell>
          <cell r="M2238">
            <v>1539</v>
          </cell>
          <cell r="N2238">
            <v>3882</v>
          </cell>
          <cell r="O2238">
            <v>0</v>
          </cell>
          <cell r="P2238">
            <v>317356</v>
          </cell>
          <cell r="Q2238">
            <v>317356</v>
          </cell>
          <cell r="R2238">
            <v>0</v>
          </cell>
          <cell r="S2238">
            <v>317356</v>
          </cell>
          <cell r="T2238"/>
          <cell r="U2238">
            <v>110</v>
          </cell>
          <cell r="V2238">
            <v>110</v>
          </cell>
          <cell r="W2238"/>
          <cell r="X2238">
            <v>110</v>
          </cell>
          <cell r="Y2238">
            <v>1479</v>
          </cell>
          <cell r="Z2238">
            <v>0</v>
          </cell>
          <cell r="AA2238">
            <v>1479</v>
          </cell>
          <cell r="AB2238">
            <v>1448</v>
          </cell>
          <cell r="AC2238">
            <v>2927</v>
          </cell>
          <cell r="AD2238">
            <v>4</v>
          </cell>
          <cell r="AE2238">
            <v>185195</v>
          </cell>
          <cell r="AF2238">
            <v>185199</v>
          </cell>
          <cell r="AG2238">
            <v>0</v>
          </cell>
          <cell r="AH2238">
            <v>185199</v>
          </cell>
          <cell r="AI2238"/>
          <cell r="AJ2238">
            <v>72</v>
          </cell>
          <cell r="AK2238">
            <v>72</v>
          </cell>
          <cell r="AL2238"/>
          <cell r="AM2238">
            <v>72</v>
          </cell>
        </row>
        <row r="2239">
          <cell r="I2239" t="str">
            <v>CJA</v>
          </cell>
          <cell r="J2239">
            <v>4264</v>
          </cell>
          <cell r="K2239"/>
          <cell r="L2239">
            <v>4264</v>
          </cell>
          <cell r="M2239">
            <v>66</v>
          </cell>
          <cell r="N2239">
            <v>4330</v>
          </cell>
          <cell r="O2239">
            <v>0</v>
          </cell>
          <cell r="P2239">
            <v>477518</v>
          </cell>
          <cell r="Q2239">
            <v>477518</v>
          </cell>
          <cell r="R2239">
            <v>2415</v>
          </cell>
          <cell r="S2239">
            <v>479933</v>
          </cell>
          <cell r="T2239"/>
          <cell r="U2239">
            <v>501</v>
          </cell>
          <cell r="V2239">
            <v>501</v>
          </cell>
          <cell r="W2239"/>
          <cell r="X2239">
            <v>501</v>
          </cell>
          <cell r="Y2239">
            <v>2516</v>
          </cell>
          <cell r="Z2239"/>
          <cell r="AA2239">
            <v>2516</v>
          </cell>
          <cell r="AB2239">
            <v>88</v>
          </cell>
          <cell r="AC2239">
            <v>2604</v>
          </cell>
          <cell r="AD2239">
            <v>0</v>
          </cell>
          <cell r="AE2239">
            <v>301336</v>
          </cell>
          <cell r="AF2239">
            <v>301336</v>
          </cell>
          <cell r="AG2239">
            <v>4</v>
          </cell>
          <cell r="AH2239">
            <v>301340</v>
          </cell>
          <cell r="AI2239"/>
          <cell r="AJ2239">
            <v>421</v>
          </cell>
          <cell r="AK2239">
            <v>421</v>
          </cell>
          <cell r="AL2239"/>
          <cell r="AM2239">
            <v>421</v>
          </cell>
        </row>
        <row r="2240">
          <cell r="I2240" t="str">
            <v>CHH</v>
          </cell>
          <cell r="J2240">
            <v>389</v>
          </cell>
          <cell r="K2240"/>
          <cell r="L2240">
            <v>389</v>
          </cell>
          <cell r="M2240">
            <v>19</v>
          </cell>
          <cell r="N2240">
            <v>408</v>
          </cell>
          <cell r="O2240">
            <v>0</v>
          </cell>
          <cell r="P2240">
            <v>18294</v>
          </cell>
          <cell r="Q2240">
            <v>18294</v>
          </cell>
          <cell r="R2240">
            <v>16</v>
          </cell>
          <cell r="S2240">
            <v>18310</v>
          </cell>
          <cell r="T2240"/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302</v>
          </cell>
          <cell r="Z2240"/>
          <cell r="AA2240">
            <v>302</v>
          </cell>
          <cell r="AB2240">
            <v>62</v>
          </cell>
          <cell r="AC2240">
            <v>364</v>
          </cell>
          <cell r="AD2240">
            <v>0</v>
          </cell>
          <cell r="AE2240">
            <v>12934</v>
          </cell>
          <cell r="AF2240">
            <v>12934</v>
          </cell>
          <cell r="AG2240">
            <v>159</v>
          </cell>
          <cell r="AH2240">
            <v>13093</v>
          </cell>
          <cell r="AI2240"/>
          <cell r="AJ2240">
            <v>0</v>
          </cell>
          <cell r="AK2240">
            <v>0</v>
          </cell>
          <cell r="AL2240">
            <v>0</v>
          </cell>
          <cell r="AM2240">
            <v>0</v>
          </cell>
        </row>
        <row r="2241">
          <cell r="I2241" t="str">
            <v>CIX</v>
          </cell>
          <cell r="J2241">
            <v>4872</v>
          </cell>
          <cell r="K2241"/>
          <cell r="L2241">
            <v>4872</v>
          </cell>
          <cell r="M2241">
            <v>6923</v>
          </cell>
          <cell r="N2241">
            <v>11795</v>
          </cell>
          <cell r="O2241">
            <v>19730</v>
          </cell>
          <cell r="P2241">
            <v>591360</v>
          </cell>
          <cell r="Q2241">
            <v>611090</v>
          </cell>
          <cell r="R2241">
            <v>331</v>
          </cell>
          <cell r="S2241">
            <v>611421</v>
          </cell>
          <cell r="T2241">
            <v>0</v>
          </cell>
          <cell r="U2241">
            <v>674</v>
          </cell>
          <cell r="V2241">
            <v>674</v>
          </cell>
          <cell r="W2241">
            <v>0</v>
          </cell>
          <cell r="X2241">
            <v>674</v>
          </cell>
          <cell r="Y2241">
            <v>3363</v>
          </cell>
          <cell r="Z2241">
            <v>0</v>
          </cell>
          <cell r="AA2241">
            <v>3363</v>
          </cell>
          <cell r="AB2241">
            <v>7907</v>
          </cell>
          <cell r="AC2241">
            <v>11270</v>
          </cell>
          <cell r="AD2241">
            <v>10749</v>
          </cell>
          <cell r="AE2241">
            <v>403995</v>
          </cell>
          <cell r="AF2241">
            <v>414744</v>
          </cell>
          <cell r="AG2241">
            <v>214</v>
          </cell>
          <cell r="AH2241">
            <v>414958</v>
          </cell>
          <cell r="AI2241">
            <v>0</v>
          </cell>
          <cell r="AJ2241">
            <v>452</v>
          </cell>
          <cell r="AK2241">
            <v>452</v>
          </cell>
          <cell r="AL2241">
            <v>0</v>
          </cell>
          <cell r="AM2241">
            <v>452</v>
          </cell>
        </row>
        <row r="2242">
          <cell r="I2242" t="str">
            <v>CHM</v>
          </cell>
          <cell r="J2242"/>
          <cell r="K2242"/>
          <cell r="L2242"/>
          <cell r="M2242"/>
          <cell r="N2242">
            <v>536</v>
          </cell>
          <cell r="O2242"/>
          <cell r="P2242">
            <v>2178</v>
          </cell>
          <cell r="Q2242">
            <v>2178</v>
          </cell>
          <cell r="R2242"/>
          <cell r="S2242">
            <v>2178</v>
          </cell>
          <cell r="T2242"/>
          <cell r="U2242">
            <v>15</v>
          </cell>
          <cell r="V2242">
            <v>15</v>
          </cell>
          <cell r="W2242"/>
          <cell r="X2242">
            <v>15</v>
          </cell>
          <cell r="Y2242"/>
          <cell r="Z2242"/>
          <cell r="AA2242"/>
          <cell r="AB2242"/>
          <cell r="AC2242">
            <v>530</v>
          </cell>
          <cell r="AD2242"/>
          <cell r="AE2242">
            <v>0</v>
          </cell>
          <cell r="AF2242">
            <v>0</v>
          </cell>
          <cell r="AG2242"/>
          <cell r="AH2242">
            <v>0</v>
          </cell>
          <cell r="AI2242"/>
          <cell r="AJ2242">
            <v>0</v>
          </cell>
          <cell r="AK2242">
            <v>0</v>
          </cell>
          <cell r="AL2242"/>
          <cell r="AM2242">
            <v>0</v>
          </cell>
        </row>
        <row r="2243">
          <cell r="I2243" t="str">
            <v>CUZ</v>
          </cell>
          <cell r="J2243"/>
          <cell r="K2243"/>
          <cell r="L2243"/>
          <cell r="M2243"/>
          <cell r="N2243">
            <v>24460</v>
          </cell>
          <cell r="O2243">
            <v>15272</v>
          </cell>
          <cell r="P2243">
            <v>2842548</v>
          </cell>
          <cell r="Q2243">
            <v>2857820</v>
          </cell>
          <cell r="R2243"/>
          <cell r="S2243">
            <v>2857820</v>
          </cell>
          <cell r="T2243">
            <v>0</v>
          </cell>
          <cell r="U2243">
            <v>1600</v>
          </cell>
          <cell r="V2243">
            <v>1600</v>
          </cell>
          <cell r="W2243"/>
          <cell r="X2243">
            <v>1600</v>
          </cell>
          <cell r="Y2243">
            <v>14386</v>
          </cell>
          <cell r="Z2243"/>
          <cell r="AA2243">
            <v>14386</v>
          </cell>
          <cell r="AB2243"/>
          <cell r="AC2243">
            <v>14386</v>
          </cell>
          <cell r="AD2243">
            <v>8</v>
          </cell>
          <cell r="AE2243">
            <v>1489273</v>
          </cell>
          <cell r="AF2243">
            <v>1489281</v>
          </cell>
          <cell r="AG2243"/>
          <cell r="AH2243">
            <v>1489281</v>
          </cell>
          <cell r="AI2243">
            <v>0</v>
          </cell>
          <cell r="AJ2243">
            <v>1308</v>
          </cell>
          <cell r="AK2243">
            <v>1308</v>
          </cell>
          <cell r="AL2243"/>
          <cell r="AM2243">
            <v>1308</v>
          </cell>
        </row>
        <row r="2244">
          <cell r="I2244" t="str">
            <v>HUU</v>
          </cell>
          <cell r="J2244"/>
          <cell r="K2244"/>
          <cell r="L2244"/>
          <cell r="M2244"/>
          <cell r="N2244">
            <v>2832</v>
          </cell>
          <cell r="O2244"/>
          <cell r="P2244">
            <v>174321</v>
          </cell>
          <cell r="Q2244">
            <v>174321</v>
          </cell>
          <cell r="R2244"/>
          <cell r="S2244">
            <v>174321</v>
          </cell>
          <cell r="T2244"/>
          <cell r="U2244">
            <v>200</v>
          </cell>
          <cell r="V2244">
            <v>200</v>
          </cell>
          <cell r="W2244"/>
          <cell r="X2244">
            <v>200</v>
          </cell>
          <cell r="Y2244"/>
          <cell r="Z2244"/>
          <cell r="AA2244"/>
          <cell r="AB2244"/>
          <cell r="AC2244">
            <v>1991</v>
          </cell>
          <cell r="AD2244"/>
          <cell r="AE2244">
            <v>98995</v>
          </cell>
          <cell r="AF2244">
            <v>98995</v>
          </cell>
          <cell r="AG2244"/>
          <cell r="AH2244">
            <v>98995</v>
          </cell>
          <cell r="AI2244"/>
          <cell r="AJ2244">
            <v>215</v>
          </cell>
          <cell r="AK2244">
            <v>215</v>
          </cell>
          <cell r="AL2244"/>
          <cell r="AM2244">
            <v>215</v>
          </cell>
        </row>
        <row r="2245">
          <cell r="I2245" t="str">
            <v>ILQ</v>
          </cell>
          <cell r="J2245"/>
          <cell r="K2245"/>
          <cell r="L2245"/>
          <cell r="M2245"/>
          <cell r="N2245">
            <v>2367</v>
          </cell>
          <cell r="O2245">
            <v>0</v>
          </cell>
          <cell r="P2245">
            <v>20568</v>
          </cell>
          <cell r="Q2245">
            <v>20568</v>
          </cell>
          <cell r="R2245"/>
          <cell r="S2245">
            <v>20568</v>
          </cell>
          <cell r="T2245"/>
          <cell r="U2245">
            <v>0</v>
          </cell>
          <cell r="V2245">
            <v>0</v>
          </cell>
          <cell r="W2245"/>
          <cell r="X2245">
            <v>0</v>
          </cell>
          <cell r="Y2245"/>
          <cell r="Z2245"/>
          <cell r="AA2245"/>
          <cell r="AB2245"/>
          <cell r="AC2245">
            <v>1396</v>
          </cell>
          <cell r="AD2245">
            <v>95</v>
          </cell>
          <cell r="AE2245">
            <v>60203</v>
          </cell>
          <cell r="AF2245">
            <v>60298</v>
          </cell>
          <cell r="AG2245"/>
          <cell r="AH2245">
            <v>60298</v>
          </cell>
          <cell r="AI2245"/>
          <cell r="AJ2245">
            <v>16</v>
          </cell>
          <cell r="AK2245">
            <v>16</v>
          </cell>
          <cell r="AL2245"/>
          <cell r="AM2245">
            <v>16</v>
          </cell>
        </row>
        <row r="2246">
          <cell r="I2246" t="str">
            <v>IQT</v>
          </cell>
          <cell r="J2246">
            <v>9947</v>
          </cell>
          <cell r="K2246"/>
          <cell r="L2246">
            <v>9947</v>
          </cell>
          <cell r="M2246">
            <v>996</v>
          </cell>
          <cell r="N2246">
            <v>10943</v>
          </cell>
          <cell r="O2246">
            <v>402</v>
          </cell>
          <cell r="P2246">
            <v>975070</v>
          </cell>
          <cell r="Q2246">
            <v>975472</v>
          </cell>
          <cell r="R2246">
            <v>182</v>
          </cell>
          <cell r="S2246">
            <v>975654</v>
          </cell>
          <cell r="T2246">
            <v>11</v>
          </cell>
          <cell r="U2246">
            <v>12131</v>
          </cell>
          <cell r="V2246">
            <v>12142</v>
          </cell>
          <cell r="W2246"/>
          <cell r="X2246">
            <v>12142</v>
          </cell>
          <cell r="Y2246">
            <v>9925</v>
          </cell>
          <cell r="Z2246"/>
          <cell r="AA2246">
            <v>9925</v>
          </cell>
          <cell r="AB2246">
            <v>1073</v>
          </cell>
          <cell r="AC2246">
            <v>10998</v>
          </cell>
          <cell r="AD2246">
            <v>64</v>
          </cell>
          <cell r="AE2246">
            <v>705610</v>
          </cell>
          <cell r="AF2246">
            <v>705674</v>
          </cell>
          <cell r="AG2246">
            <v>41</v>
          </cell>
          <cell r="AH2246">
            <v>705715</v>
          </cell>
          <cell r="AI2246">
            <v>26</v>
          </cell>
          <cell r="AJ2246">
            <v>12369</v>
          </cell>
          <cell r="AK2246">
            <v>12396</v>
          </cell>
          <cell r="AL2246"/>
          <cell r="AM2246">
            <v>12396</v>
          </cell>
        </row>
        <row r="2247">
          <cell r="I2247" t="str">
            <v>JAE</v>
          </cell>
          <cell r="J2247"/>
          <cell r="K2247"/>
          <cell r="L2247"/>
          <cell r="M2247"/>
          <cell r="N2247">
            <v>1154</v>
          </cell>
          <cell r="O2247"/>
          <cell r="P2247">
            <v>146604</v>
          </cell>
          <cell r="Q2247">
            <v>146604</v>
          </cell>
          <cell r="R2247"/>
          <cell r="S2247">
            <v>146604</v>
          </cell>
          <cell r="T2247"/>
          <cell r="U2247">
            <v>78</v>
          </cell>
          <cell r="V2247">
            <v>78</v>
          </cell>
          <cell r="W2247"/>
          <cell r="X2247">
            <v>78</v>
          </cell>
          <cell r="Y2247"/>
          <cell r="Z2247"/>
          <cell r="AA2247"/>
          <cell r="AB2247"/>
          <cell r="AC2247">
            <v>1653</v>
          </cell>
          <cell r="AD2247"/>
          <cell r="AE2247">
            <v>169085</v>
          </cell>
          <cell r="AF2247">
            <v>169085</v>
          </cell>
          <cell r="AG2247"/>
          <cell r="AH2247">
            <v>169085</v>
          </cell>
          <cell r="AI2247"/>
          <cell r="AJ2247">
            <v>89</v>
          </cell>
          <cell r="AK2247">
            <v>89</v>
          </cell>
          <cell r="AL2247"/>
          <cell r="AM2247">
            <v>89</v>
          </cell>
        </row>
        <row r="2248">
          <cell r="I2248" t="str">
            <v>JAU</v>
          </cell>
          <cell r="J2248"/>
          <cell r="K2248"/>
          <cell r="L2248"/>
          <cell r="M2248"/>
          <cell r="N2248">
            <v>2216</v>
          </cell>
          <cell r="O2248"/>
          <cell r="P2248">
            <v>197397</v>
          </cell>
          <cell r="Q2248">
            <v>197397</v>
          </cell>
          <cell r="R2248"/>
          <cell r="S2248">
            <v>197397</v>
          </cell>
          <cell r="T2248"/>
          <cell r="U2248">
            <v>1</v>
          </cell>
          <cell r="V2248">
            <v>1</v>
          </cell>
          <cell r="W2248"/>
          <cell r="X2248">
            <v>1</v>
          </cell>
          <cell r="Y2248"/>
          <cell r="Z2248"/>
          <cell r="AA2248"/>
          <cell r="AB2248"/>
          <cell r="AC2248">
            <v>1791</v>
          </cell>
          <cell r="AD2248"/>
          <cell r="AE2248">
            <v>135810</v>
          </cell>
          <cell r="AF2248">
            <v>135810</v>
          </cell>
          <cell r="AG2248"/>
          <cell r="AH2248">
            <v>135810</v>
          </cell>
          <cell r="AI2248"/>
          <cell r="AJ2248">
            <v>10</v>
          </cell>
          <cell r="AK2248">
            <v>10</v>
          </cell>
          <cell r="AL2248"/>
          <cell r="AM2248">
            <v>10</v>
          </cell>
        </row>
        <row r="2249">
          <cell r="I2249" t="str">
            <v>JJI</v>
          </cell>
          <cell r="J2249"/>
          <cell r="K2249"/>
          <cell r="L2249"/>
          <cell r="M2249"/>
          <cell r="N2249">
            <v>10</v>
          </cell>
          <cell r="O2249"/>
          <cell r="P2249">
            <v>26</v>
          </cell>
          <cell r="Q2249">
            <v>26</v>
          </cell>
          <cell r="R2249"/>
          <cell r="S2249">
            <v>26</v>
          </cell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>
            <v>26</v>
          </cell>
          <cell r="AD2249"/>
          <cell r="AE2249">
            <v>0</v>
          </cell>
          <cell r="AF2249">
            <v>0</v>
          </cell>
          <cell r="AG2249"/>
          <cell r="AH2249">
            <v>0</v>
          </cell>
          <cell r="AI2249"/>
          <cell r="AJ2249"/>
          <cell r="AK2249"/>
          <cell r="AL2249"/>
          <cell r="AM2249"/>
        </row>
        <row r="2250">
          <cell r="I2250" t="str">
            <v>JUL</v>
          </cell>
          <cell r="J2250">
            <v>3579</v>
          </cell>
          <cell r="K2250"/>
          <cell r="L2250">
            <v>3579</v>
          </cell>
          <cell r="M2250">
            <v>164</v>
          </cell>
          <cell r="N2250">
            <v>3743</v>
          </cell>
          <cell r="O2250">
            <v>6</v>
          </cell>
          <cell r="P2250">
            <v>490027</v>
          </cell>
          <cell r="Q2250">
            <v>490033</v>
          </cell>
          <cell r="R2250"/>
          <cell r="S2250">
            <v>490033</v>
          </cell>
          <cell r="T2250"/>
          <cell r="U2250">
            <v>529</v>
          </cell>
          <cell r="V2250">
            <v>529</v>
          </cell>
          <cell r="W2250"/>
          <cell r="X2250">
            <v>529</v>
          </cell>
          <cell r="Y2250">
            <v>2994</v>
          </cell>
          <cell r="Z2250"/>
          <cell r="AA2250">
            <v>2994</v>
          </cell>
          <cell r="AB2250">
            <v>220</v>
          </cell>
          <cell r="AC2250">
            <v>3214</v>
          </cell>
          <cell r="AD2250">
            <v>0</v>
          </cell>
          <cell r="AE2250">
            <v>385630</v>
          </cell>
          <cell r="AF2250">
            <v>385630</v>
          </cell>
          <cell r="AG2250"/>
          <cell r="AH2250">
            <v>385630</v>
          </cell>
          <cell r="AI2250"/>
          <cell r="AJ2250">
            <v>554</v>
          </cell>
          <cell r="AK2250">
            <v>554</v>
          </cell>
          <cell r="AL2250"/>
          <cell r="AM2250">
            <v>554</v>
          </cell>
        </row>
        <row r="2251">
          <cell r="I2251" t="str">
            <v>LIM</v>
          </cell>
          <cell r="J2251">
            <v>137124</v>
          </cell>
          <cell r="K2251">
            <v>4096</v>
          </cell>
          <cell r="L2251">
            <v>141220</v>
          </cell>
          <cell r="M2251">
            <v>8573</v>
          </cell>
          <cell r="N2251">
            <v>149793</v>
          </cell>
          <cell r="O2251">
            <v>6887977</v>
          </cell>
          <cell r="P2251">
            <v>11730365</v>
          </cell>
          <cell r="Q2251">
            <v>18618342</v>
          </cell>
          <cell r="R2251">
            <v>1194</v>
          </cell>
          <cell r="S2251">
            <v>18619536</v>
          </cell>
          <cell r="T2251">
            <v>188899</v>
          </cell>
          <cell r="U2251">
            <v>25130</v>
          </cell>
          <cell r="V2251">
            <v>214028</v>
          </cell>
          <cell r="W2251">
            <v>4538</v>
          </cell>
          <cell r="X2251">
            <v>218567</v>
          </cell>
          <cell r="Y2251">
            <v>88025</v>
          </cell>
          <cell r="Z2251">
            <v>5325</v>
          </cell>
          <cell r="AA2251">
            <v>93350</v>
          </cell>
          <cell r="AB2251">
            <v>8655</v>
          </cell>
          <cell r="AC2251">
            <v>102005</v>
          </cell>
          <cell r="AD2251">
            <v>3141454</v>
          </cell>
          <cell r="AE2251">
            <v>7676335</v>
          </cell>
          <cell r="AF2251">
            <v>10817789</v>
          </cell>
          <cell r="AG2251">
            <v>1221</v>
          </cell>
          <cell r="AH2251">
            <v>10819010</v>
          </cell>
          <cell r="AI2251">
            <v>193068</v>
          </cell>
          <cell r="AJ2251">
            <v>22760</v>
          </cell>
          <cell r="AK2251">
            <v>215828</v>
          </cell>
          <cell r="AL2251">
            <v>3375</v>
          </cell>
          <cell r="AM2251">
            <v>219203</v>
          </cell>
        </row>
        <row r="2252">
          <cell r="I2252" t="str">
            <v>MZA</v>
          </cell>
          <cell r="J2252"/>
          <cell r="K2252"/>
          <cell r="L2252"/>
          <cell r="M2252"/>
          <cell r="N2252">
            <v>4000</v>
          </cell>
          <cell r="O2252"/>
          <cell r="P2252">
            <v>8633</v>
          </cell>
          <cell r="Q2252">
            <v>8633</v>
          </cell>
          <cell r="R2252"/>
          <cell r="S2252">
            <v>8633</v>
          </cell>
          <cell r="T2252"/>
          <cell r="U2252">
            <v>79</v>
          </cell>
          <cell r="V2252">
            <v>79</v>
          </cell>
          <cell r="W2252"/>
          <cell r="X2252">
            <v>79</v>
          </cell>
          <cell r="Y2252"/>
          <cell r="Z2252"/>
          <cell r="AA2252"/>
          <cell r="AB2252"/>
          <cell r="AC2252">
            <v>4082</v>
          </cell>
          <cell r="AD2252"/>
          <cell r="AE2252">
            <v>3093</v>
          </cell>
          <cell r="AF2252">
            <v>3093</v>
          </cell>
          <cell r="AG2252"/>
          <cell r="AH2252">
            <v>3093</v>
          </cell>
          <cell r="AI2252"/>
          <cell r="AJ2252">
            <v>16</v>
          </cell>
          <cell r="AK2252">
            <v>16</v>
          </cell>
          <cell r="AL2252"/>
          <cell r="AM2252">
            <v>16</v>
          </cell>
        </row>
        <row r="2253">
          <cell r="I2253" t="str">
            <v>RIM</v>
          </cell>
          <cell r="J2253"/>
          <cell r="K2253"/>
          <cell r="L2253"/>
          <cell r="M2253"/>
          <cell r="N2253">
            <v>407</v>
          </cell>
          <cell r="O2253"/>
          <cell r="P2253">
            <v>6530</v>
          </cell>
          <cell r="Q2253">
            <v>6530</v>
          </cell>
          <cell r="R2253"/>
          <cell r="S2253">
            <v>6530</v>
          </cell>
          <cell r="T2253"/>
          <cell r="U2253">
            <v>15</v>
          </cell>
          <cell r="V2253">
            <v>15</v>
          </cell>
          <cell r="W2253"/>
          <cell r="X2253">
            <v>15</v>
          </cell>
          <cell r="Y2253"/>
          <cell r="Z2253"/>
          <cell r="AA2253"/>
          <cell r="AB2253"/>
          <cell r="AC2253">
            <v>548</v>
          </cell>
          <cell r="AD2253"/>
          <cell r="AE2253">
            <v>7896</v>
          </cell>
          <cell r="AF2253">
            <v>7896</v>
          </cell>
          <cell r="AG2253"/>
          <cell r="AH2253">
            <v>7896</v>
          </cell>
          <cell r="AI2253"/>
          <cell r="AJ2253">
            <v>17</v>
          </cell>
          <cell r="AK2253">
            <v>17</v>
          </cell>
          <cell r="AL2253"/>
          <cell r="AM2253">
            <v>17</v>
          </cell>
        </row>
        <row r="2254">
          <cell r="I2254" t="str">
            <v>NZC</v>
          </cell>
          <cell r="J2254"/>
          <cell r="K2254"/>
          <cell r="L2254"/>
          <cell r="M2254"/>
          <cell r="N2254">
            <v>23731</v>
          </cell>
          <cell r="O2254"/>
          <cell r="P2254">
            <v>115810</v>
          </cell>
          <cell r="Q2254">
            <v>115810</v>
          </cell>
          <cell r="R2254"/>
          <cell r="S2254">
            <v>115810</v>
          </cell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>
            <v>10482</v>
          </cell>
          <cell r="AD2254"/>
          <cell r="AE2254">
            <v>43619</v>
          </cell>
          <cell r="AF2254">
            <v>43619</v>
          </cell>
          <cell r="AG2254"/>
          <cell r="AH2254">
            <v>43619</v>
          </cell>
          <cell r="AI2254"/>
          <cell r="AJ2254"/>
          <cell r="AK2254"/>
          <cell r="AL2254"/>
          <cell r="AM2254"/>
        </row>
        <row r="2255">
          <cell r="I2255" t="str">
            <v>PIO</v>
          </cell>
          <cell r="J2255">
            <v>3319</v>
          </cell>
          <cell r="K2255"/>
          <cell r="L2255">
            <v>3319</v>
          </cell>
          <cell r="M2255">
            <v>56218</v>
          </cell>
          <cell r="N2255">
            <v>59537</v>
          </cell>
          <cell r="O2255">
            <v>634</v>
          </cell>
          <cell r="P2255">
            <v>21927</v>
          </cell>
          <cell r="Q2255">
            <v>22561</v>
          </cell>
          <cell r="R2255">
            <v>4307</v>
          </cell>
          <cell r="S2255">
            <v>26868</v>
          </cell>
          <cell r="T2255"/>
          <cell r="U2255">
            <v>0</v>
          </cell>
          <cell r="V2255">
            <v>0</v>
          </cell>
          <cell r="W2255"/>
          <cell r="X2255">
            <v>0</v>
          </cell>
          <cell r="Y2255">
            <v>1813</v>
          </cell>
          <cell r="Z2255"/>
          <cell r="AA2255">
            <v>1813</v>
          </cell>
          <cell r="AB2255">
            <v>50798</v>
          </cell>
          <cell r="AC2255">
            <v>52611</v>
          </cell>
          <cell r="AD2255">
            <v>79</v>
          </cell>
          <cell r="AE2255">
            <v>4986</v>
          </cell>
          <cell r="AF2255">
            <v>5065</v>
          </cell>
          <cell r="AG2255">
            <v>2166</v>
          </cell>
          <cell r="AH2255">
            <v>7231</v>
          </cell>
          <cell r="AI2255"/>
          <cell r="AJ2255">
            <v>1</v>
          </cell>
          <cell r="AK2255">
            <v>1</v>
          </cell>
          <cell r="AL2255"/>
          <cell r="AM2255">
            <v>1</v>
          </cell>
        </row>
        <row r="2256">
          <cell r="I2256" t="str">
            <v>PIU</v>
          </cell>
          <cell r="J2256">
            <v>7226</v>
          </cell>
          <cell r="K2256"/>
          <cell r="L2256">
            <v>7226</v>
          </cell>
          <cell r="M2256">
            <v>2340</v>
          </cell>
          <cell r="N2256">
            <v>9566</v>
          </cell>
          <cell r="O2256">
            <v>625</v>
          </cell>
          <cell r="P2256">
            <v>1005138</v>
          </cell>
          <cell r="Q2256">
            <v>1005763</v>
          </cell>
          <cell r="R2256">
            <v>178</v>
          </cell>
          <cell r="S2256">
            <v>1005941</v>
          </cell>
          <cell r="T2256">
            <v>0</v>
          </cell>
          <cell r="U2256">
            <v>876</v>
          </cell>
          <cell r="V2256">
            <v>876</v>
          </cell>
          <cell r="W2256"/>
          <cell r="X2256">
            <v>876</v>
          </cell>
          <cell r="Y2256">
            <v>5000</v>
          </cell>
          <cell r="Z2256"/>
          <cell r="AA2256">
            <v>5000</v>
          </cell>
          <cell r="AB2256">
            <v>1715</v>
          </cell>
          <cell r="AC2256">
            <v>6715</v>
          </cell>
          <cell r="AD2256">
            <v>451</v>
          </cell>
          <cell r="AE2256">
            <v>652469</v>
          </cell>
          <cell r="AF2256">
            <v>652920</v>
          </cell>
          <cell r="AG2256">
            <v>27</v>
          </cell>
          <cell r="AH2256">
            <v>652947</v>
          </cell>
          <cell r="AI2256">
            <v>0</v>
          </cell>
          <cell r="AJ2256">
            <v>901</v>
          </cell>
          <cell r="AK2256">
            <v>901</v>
          </cell>
          <cell r="AL2256"/>
          <cell r="AM2256">
            <v>901</v>
          </cell>
        </row>
        <row r="2257">
          <cell r="I2257" t="str">
            <v>PCL</v>
          </cell>
          <cell r="J2257">
            <v>14545</v>
          </cell>
          <cell r="K2257"/>
          <cell r="L2257">
            <v>14545</v>
          </cell>
          <cell r="M2257">
            <v>6943</v>
          </cell>
          <cell r="N2257">
            <v>21488</v>
          </cell>
          <cell r="O2257">
            <v>7</v>
          </cell>
          <cell r="P2257">
            <v>633777</v>
          </cell>
          <cell r="Q2257">
            <v>633784</v>
          </cell>
          <cell r="R2257">
            <v>64074</v>
          </cell>
          <cell r="S2257">
            <v>697858</v>
          </cell>
          <cell r="T2257"/>
          <cell r="U2257">
            <v>1679</v>
          </cell>
          <cell r="V2257">
            <v>1679</v>
          </cell>
          <cell r="W2257"/>
          <cell r="X2257">
            <v>1679</v>
          </cell>
          <cell r="Y2257">
            <v>13417</v>
          </cell>
          <cell r="Z2257"/>
          <cell r="AA2257">
            <v>13417</v>
          </cell>
          <cell r="AB2257">
            <v>5777</v>
          </cell>
          <cell r="AC2257">
            <v>19194</v>
          </cell>
          <cell r="AD2257">
            <v>1</v>
          </cell>
          <cell r="AE2257">
            <v>511238</v>
          </cell>
          <cell r="AF2257">
            <v>511239</v>
          </cell>
          <cell r="AG2257">
            <v>67620</v>
          </cell>
          <cell r="AH2257">
            <v>578859</v>
          </cell>
          <cell r="AI2257"/>
          <cell r="AJ2257">
            <v>1662</v>
          </cell>
          <cell r="AK2257">
            <v>1662</v>
          </cell>
          <cell r="AL2257"/>
          <cell r="AM2257">
            <v>1662</v>
          </cell>
        </row>
        <row r="2258">
          <cell r="I2258" t="str">
            <v>PEM</v>
          </cell>
          <cell r="J2258">
            <v>2304</v>
          </cell>
          <cell r="K2258"/>
          <cell r="L2258">
            <v>2304</v>
          </cell>
          <cell r="M2258">
            <v>290</v>
          </cell>
          <cell r="N2258">
            <v>2594</v>
          </cell>
          <cell r="O2258">
            <v>0</v>
          </cell>
          <cell r="P2258">
            <v>314384</v>
          </cell>
          <cell r="Q2258">
            <v>314384</v>
          </cell>
          <cell r="R2258">
            <v>2</v>
          </cell>
          <cell r="S2258">
            <v>314386</v>
          </cell>
          <cell r="T2258"/>
          <cell r="U2258">
            <v>647</v>
          </cell>
          <cell r="V2258">
            <v>647</v>
          </cell>
          <cell r="W2258"/>
          <cell r="X2258">
            <v>647</v>
          </cell>
          <cell r="Y2258">
            <v>1462</v>
          </cell>
          <cell r="Z2258"/>
          <cell r="AA2258">
            <v>1462</v>
          </cell>
          <cell r="AB2258">
            <v>452</v>
          </cell>
          <cell r="AC2258">
            <v>1914</v>
          </cell>
          <cell r="AD2258">
            <v>14</v>
          </cell>
          <cell r="AE2258">
            <v>195977</v>
          </cell>
          <cell r="AF2258">
            <v>195991</v>
          </cell>
          <cell r="AG2258">
            <v>0</v>
          </cell>
          <cell r="AH2258">
            <v>195991</v>
          </cell>
          <cell r="AI2258"/>
          <cell r="AJ2258">
            <v>551</v>
          </cell>
          <cell r="AK2258">
            <v>551</v>
          </cell>
          <cell r="AL2258"/>
          <cell r="AM2258">
            <v>551</v>
          </cell>
        </row>
        <row r="2259">
          <cell r="I2259" t="str">
            <v>RIJ</v>
          </cell>
          <cell r="J2259"/>
          <cell r="K2259"/>
          <cell r="L2259"/>
          <cell r="M2259"/>
          <cell r="N2259">
            <v>289</v>
          </cell>
          <cell r="O2259"/>
          <cell r="P2259">
            <v>410</v>
          </cell>
          <cell r="Q2259">
            <v>410</v>
          </cell>
          <cell r="R2259"/>
          <cell r="S2259">
            <v>410</v>
          </cell>
          <cell r="T2259"/>
          <cell r="U2259">
            <v>2</v>
          </cell>
          <cell r="V2259">
            <v>2</v>
          </cell>
          <cell r="W2259"/>
          <cell r="X2259">
            <v>2</v>
          </cell>
          <cell r="Y2259"/>
          <cell r="Z2259"/>
          <cell r="AA2259"/>
          <cell r="AB2259"/>
          <cell r="AC2259">
            <v>204</v>
          </cell>
          <cell r="AD2259"/>
          <cell r="AE2259">
            <v>323</v>
          </cell>
          <cell r="AF2259">
            <v>323</v>
          </cell>
          <cell r="AG2259"/>
          <cell r="AH2259">
            <v>323</v>
          </cell>
          <cell r="AI2259"/>
          <cell r="AJ2259">
            <v>6</v>
          </cell>
          <cell r="AK2259">
            <v>6</v>
          </cell>
          <cell r="AL2259"/>
          <cell r="AM2259">
            <v>6</v>
          </cell>
        </row>
        <row r="2260">
          <cell r="I2260" t="str">
            <v>TCQ</v>
          </cell>
          <cell r="J2260">
            <v>2630</v>
          </cell>
          <cell r="K2260">
            <v>0</v>
          </cell>
          <cell r="L2260">
            <v>2630</v>
          </cell>
          <cell r="M2260">
            <v>386</v>
          </cell>
          <cell r="N2260">
            <v>3016</v>
          </cell>
          <cell r="O2260">
            <v>23</v>
          </cell>
          <cell r="P2260">
            <v>391942</v>
          </cell>
          <cell r="Q2260">
            <v>391965</v>
          </cell>
          <cell r="R2260"/>
          <cell r="S2260">
            <v>391965</v>
          </cell>
          <cell r="T2260"/>
          <cell r="U2260">
            <v>772</v>
          </cell>
          <cell r="V2260">
            <v>772</v>
          </cell>
          <cell r="W2260"/>
          <cell r="X2260">
            <v>772</v>
          </cell>
          <cell r="Y2260">
            <v>2064</v>
          </cell>
          <cell r="Z2260">
            <v>0</v>
          </cell>
          <cell r="AA2260">
            <v>2064</v>
          </cell>
          <cell r="AB2260">
            <v>376</v>
          </cell>
          <cell r="AC2260">
            <v>2440</v>
          </cell>
          <cell r="AD2260">
            <v>22</v>
          </cell>
          <cell r="AE2260">
            <v>270823</v>
          </cell>
          <cell r="AF2260">
            <v>270845</v>
          </cell>
          <cell r="AG2260"/>
          <cell r="AH2260">
            <v>270845</v>
          </cell>
          <cell r="AI2260"/>
          <cell r="AJ2260">
            <v>636</v>
          </cell>
          <cell r="AK2260">
            <v>636</v>
          </cell>
          <cell r="AL2260"/>
          <cell r="AM2260">
            <v>636</v>
          </cell>
        </row>
        <row r="2261">
          <cell r="I2261" t="str">
            <v>TYL</v>
          </cell>
          <cell r="J2261">
            <v>2096</v>
          </cell>
          <cell r="K2261"/>
          <cell r="L2261">
            <v>2096</v>
          </cell>
          <cell r="M2261">
            <v>26</v>
          </cell>
          <cell r="N2261">
            <v>2122</v>
          </cell>
          <cell r="O2261">
            <v>58</v>
          </cell>
          <cell r="P2261">
            <v>297819</v>
          </cell>
          <cell r="Q2261">
            <v>297877</v>
          </cell>
          <cell r="R2261">
            <v>0</v>
          </cell>
          <cell r="S2261">
            <v>297877</v>
          </cell>
          <cell r="T2261"/>
          <cell r="U2261">
            <v>0</v>
          </cell>
          <cell r="V2261">
            <v>0</v>
          </cell>
          <cell r="W2261"/>
          <cell r="X2261">
            <v>0</v>
          </cell>
          <cell r="Y2261">
            <v>1916</v>
          </cell>
          <cell r="Z2261"/>
          <cell r="AA2261">
            <v>1916</v>
          </cell>
          <cell r="AB2261">
            <v>19</v>
          </cell>
          <cell r="AC2261">
            <v>1935</v>
          </cell>
          <cell r="AD2261">
            <v>36</v>
          </cell>
          <cell r="AE2261">
            <v>230547</v>
          </cell>
          <cell r="AF2261">
            <v>230583</v>
          </cell>
          <cell r="AG2261">
            <v>148</v>
          </cell>
          <cell r="AH2261">
            <v>230731</v>
          </cell>
          <cell r="AI2261"/>
          <cell r="AJ2261">
            <v>0</v>
          </cell>
          <cell r="AK2261">
            <v>0</v>
          </cell>
          <cell r="AL2261"/>
          <cell r="AM2261">
            <v>0</v>
          </cell>
        </row>
        <row r="2262">
          <cell r="I2262" t="str">
            <v>TPP</v>
          </cell>
          <cell r="J2262">
            <v>9763</v>
          </cell>
          <cell r="K2262"/>
          <cell r="L2262">
            <v>9763</v>
          </cell>
          <cell r="M2262">
            <v>679</v>
          </cell>
          <cell r="N2262">
            <v>10442</v>
          </cell>
          <cell r="O2262">
            <v>46</v>
          </cell>
          <cell r="P2262">
            <v>915091</v>
          </cell>
          <cell r="Q2262">
            <v>915137</v>
          </cell>
          <cell r="R2262">
            <v>50232</v>
          </cell>
          <cell r="S2262">
            <v>965369</v>
          </cell>
          <cell r="T2262"/>
          <cell r="U2262">
            <v>1672</v>
          </cell>
          <cell r="V2262">
            <v>1672</v>
          </cell>
          <cell r="W2262"/>
          <cell r="X2262">
            <v>1672</v>
          </cell>
          <cell r="Y2262">
            <v>8741</v>
          </cell>
          <cell r="Z2262"/>
          <cell r="AA2262">
            <v>8741</v>
          </cell>
          <cell r="AB2262">
            <v>862</v>
          </cell>
          <cell r="AC2262">
            <v>9603</v>
          </cell>
          <cell r="AD2262">
            <v>17</v>
          </cell>
          <cell r="AE2262">
            <v>658198</v>
          </cell>
          <cell r="AF2262">
            <v>658215</v>
          </cell>
          <cell r="AG2262">
            <v>56161</v>
          </cell>
          <cell r="AH2262">
            <v>714376</v>
          </cell>
          <cell r="AI2262"/>
          <cell r="AJ2262">
            <v>1203</v>
          </cell>
          <cell r="AK2262">
            <v>1203</v>
          </cell>
          <cell r="AL2262"/>
          <cell r="AM2262">
            <v>1203</v>
          </cell>
        </row>
        <row r="2263">
          <cell r="I2263" t="str">
            <v>TGI</v>
          </cell>
          <cell r="J2263"/>
          <cell r="K2263"/>
          <cell r="L2263"/>
          <cell r="M2263"/>
          <cell r="N2263">
            <v>420</v>
          </cell>
          <cell r="O2263"/>
          <cell r="P2263">
            <v>1899</v>
          </cell>
          <cell r="Q2263">
            <v>1899</v>
          </cell>
          <cell r="R2263"/>
          <cell r="S2263">
            <v>1899</v>
          </cell>
          <cell r="T2263"/>
          <cell r="U2263">
            <v>19</v>
          </cell>
          <cell r="V2263">
            <v>19</v>
          </cell>
          <cell r="W2263"/>
          <cell r="X2263">
            <v>19</v>
          </cell>
          <cell r="Y2263"/>
          <cell r="Z2263"/>
          <cell r="AA2263"/>
          <cell r="AB2263"/>
          <cell r="AC2263">
            <v>553</v>
          </cell>
          <cell r="AD2263"/>
          <cell r="AE2263">
            <v>9889</v>
          </cell>
          <cell r="AF2263">
            <v>9889</v>
          </cell>
          <cell r="AG2263"/>
          <cell r="AH2263">
            <v>9889</v>
          </cell>
          <cell r="AI2263"/>
          <cell r="AJ2263">
            <v>67</v>
          </cell>
          <cell r="AK2263">
            <v>67</v>
          </cell>
          <cell r="AL2263"/>
          <cell r="AM2263">
            <v>67</v>
          </cell>
        </row>
        <row r="2264">
          <cell r="I2264" t="str">
            <v>TRU</v>
          </cell>
          <cell r="J2264">
            <v>9857</v>
          </cell>
          <cell r="K2264"/>
          <cell r="L2264">
            <v>9857</v>
          </cell>
          <cell r="M2264">
            <v>4198</v>
          </cell>
          <cell r="N2264">
            <v>14055</v>
          </cell>
          <cell r="O2264">
            <v>52281</v>
          </cell>
          <cell r="P2264">
            <v>722403</v>
          </cell>
          <cell r="Q2264">
            <v>774684</v>
          </cell>
          <cell r="R2264">
            <v>728</v>
          </cell>
          <cell r="S2264">
            <v>775412</v>
          </cell>
          <cell r="T2264"/>
          <cell r="U2264">
            <v>767</v>
          </cell>
          <cell r="V2264">
            <v>767</v>
          </cell>
          <cell r="W2264"/>
          <cell r="X2264">
            <v>767</v>
          </cell>
          <cell r="Y2264">
            <v>6379</v>
          </cell>
          <cell r="Z2264"/>
          <cell r="AA2264">
            <v>6379</v>
          </cell>
          <cell r="AB2264">
            <v>3939</v>
          </cell>
          <cell r="AC2264">
            <v>10318</v>
          </cell>
          <cell r="AD2264">
            <v>21009</v>
          </cell>
          <cell r="AE2264">
            <v>402766</v>
          </cell>
          <cell r="AF2264">
            <v>423775</v>
          </cell>
          <cell r="AG2264">
            <v>2363</v>
          </cell>
          <cell r="AH2264">
            <v>426138</v>
          </cell>
          <cell r="AI2264"/>
          <cell r="AJ2264">
            <v>483</v>
          </cell>
          <cell r="AK2264">
            <v>483</v>
          </cell>
          <cell r="AL2264"/>
          <cell r="AM2264">
            <v>483</v>
          </cell>
        </row>
        <row r="2265">
          <cell r="I2265" t="str">
            <v>TBP</v>
          </cell>
          <cell r="J2265">
            <v>3228</v>
          </cell>
          <cell r="K2265"/>
          <cell r="L2265">
            <v>3228</v>
          </cell>
          <cell r="M2265">
            <v>40</v>
          </cell>
          <cell r="N2265">
            <v>3268</v>
          </cell>
          <cell r="O2265">
            <v>320</v>
          </cell>
          <cell r="P2265">
            <v>408855</v>
          </cell>
          <cell r="Q2265">
            <v>409175</v>
          </cell>
          <cell r="R2265">
            <v>78</v>
          </cell>
          <cell r="S2265">
            <v>409253</v>
          </cell>
          <cell r="T2265"/>
          <cell r="U2265">
            <v>384</v>
          </cell>
          <cell r="V2265">
            <v>384</v>
          </cell>
          <cell r="W2265"/>
          <cell r="X2265">
            <v>384</v>
          </cell>
          <cell r="Y2265">
            <v>2717</v>
          </cell>
          <cell r="Z2265"/>
          <cell r="AA2265">
            <v>2717</v>
          </cell>
          <cell r="AB2265">
            <v>76</v>
          </cell>
          <cell r="AC2265">
            <v>2793</v>
          </cell>
          <cell r="AD2265">
            <v>205</v>
          </cell>
          <cell r="AE2265">
            <v>306734</v>
          </cell>
          <cell r="AF2265">
            <v>306939</v>
          </cell>
          <cell r="AG2265">
            <v>85</v>
          </cell>
          <cell r="AH2265">
            <v>307024</v>
          </cell>
          <cell r="AI2265"/>
          <cell r="AJ2265">
            <v>246</v>
          </cell>
          <cell r="AK2265">
            <v>246</v>
          </cell>
          <cell r="AL2265"/>
          <cell r="AM2265">
            <v>246</v>
          </cell>
        </row>
        <row r="2266">
          <cell r="I2266" t="str">
            <v>YMS</v>
          </cell>
          <cell r="J2266"/>
          <cell r="K2266"/>
          <cell r="L2266"/>
          <cell r="M2266"/>
          <cell r="N2266">
            <v>6217</v>
          </cell>
          <cell r="O2266"/>
          <cell r="P2266">
            <v>29077</v>
          </cell>
          <cell r="Q2266">
            <v>29077</v>
          </cell>
          <cell r="R2266"/>
          <cell r="S2266">
            <v>29077</v>
          </cell>
          <cell r="T2266"/>
          <cell r="U2266">
            <v>100</v>
          </cell>
          <cell r="V2266">
            <v>100</v>
          </cell>
          <cell r="W2266"/>
          <cell r="X2266">
            <v>100</v>
          </cell>
          <cell r="Y2266"/>
          <cell r="Z2266"/>
          <cell r="AA2266"/>
          <cell r="AB2266"/>
          <cell r="AC2266">
            <v>5994</v>
          </cell>
          <cell r="AD2266"/>
          <cell r="AE2266">
            <v>26332</v>
          </cell>
          <cell r="AF2266">
            <v>26332</v>
          </cell>
          <cell r="AG2266"/>
          <cell r="AH2266">
            <v>26332</v>
          </cell>
          <cell r="AI2266"/>
          <cell r="AJ2266">
            <v>161</v>
          </cell>
          <cell r="AK2266">
            <v>161</v>
          </cell>
          <cell r="AL2266"/>
          <cell r="AM2266">
            <v>161</v>
          </cell>
        </row>
        <row r="2267">
          <cell r="I2267" t="str">
            <v>BQN</v>
          </cell>
          <cell r="J2267">
            <v>4607</v>
          </cell>
          <cell r="K2267">
            <v>6072</v>
          </cell>
          <cell r="L2267">
            <v>10679</v>
          </cell>
          <cell r="M2267">
            <v>37160</v>
          </cell>
          <cell r="N2267">
            <v>47839</v>
          </cell>
          <cell r="O2267">
            <v>0</v>
          </cell>
          <cell r="P2267">
            <v>702339</v>
          </cell>
          <cell r="Q2267">
            <v>702339</v>
          </cell>
          <cell r="R2267">
            <v>0</v>
          </cell>
          <cell r="S2267">
            <v>702339</v>
          </cell>
          <cell r="T2267">
            <v>7612</v>
          </cell>
          <cell r="U2267">
            <v>29505</v>
          </cell>
          <cell r="V2267">
            <v>37117</v>
          </cell>
          <cell r="W2267">
            <v>0</v>
          </cell>
          <cell r="X2267">
            <v>37117</v>
          </cell>
          <cell r="Y2267">
            <v>3108</v>
          </cell>
          <cell r="Z2267">
            <v>6766</v>
          </cell>
          <cell r="AA2267">
            <v>9874</v>
          </cell>
          <cell r="AB2267">
            <v>42833</v>
          </cell>
          <cell r="AC2267">
            <v>52707</v>
          </cell>
          <cell r="AD2267">
            <v>0</v>
          </cell>
          <cell r="AE2267">
            <v>461469</v>
          </cell>
          <cell r="AF2267">
            <v>461469</v>
          </cell>
          <cell r="AG2267">
            <v>0</v>
          </cell>
          <cell r="AH2267">
            <v>461469</v>
          </cell>
          <cell r="AI2267">
            <v>29043</v>
          </cell>
          <cell r="AJ2267">
            <v>26070</v>
          </cell>
          <cell r="AK2267">
            <v>55113</v>
          </cell>
          <cell r="AL2267">
            <v>0</v>
          </cell>
          <cell r="AM2267">
            <v>55113</v>
          </cell>
        </row>
        <row r="2268">
          <cell r="I2268" t="str">
            <v>ARE</v>
          </cell>
          <cell r="J2268">
            <v>5505</v>
          </cell>
          <cell r="K2268"/>
          <cell r="L2268">
            <v>5505</v>
          </cell>
          <cell r="M2268"/>
          <cell r="N2268">
            <v>5505</v>
          </cell>
          <cell r="O2268"/>
          <cell r="P2268">
            <v>15074</v>
          </cell>
          <cell r="Q2268">
            <v>15074</v>
          </cell>
          <cell r="R2268"/>
          <cell r="S2268">
            <v>15074</v>
          </cell>
          <cell r="T2268"/>
          <cell r="U2268">
            <v>0</v>
          </cell>
          <cell r="V2268">
            <v>0</v>
          </cell>
          <cell r="W2268"/>
          <cell r="X2268">
            <v>0</v>
          </cell>
          <cell r="Y2268">
            <v>7623</v>
          </cell>
          <cell r="Z2268"/>
          <cell r="AA2268">
            <v>7623</v>
          </cell>
          <cell r="AB2268"/>
          <cell r="AC2268">
            <v>7623</v>
          </cell>
          <cell r="AD2268"/>
          <cell r="AE2268">
            <v>21119</v>
          </cell>
          <cell r="AF2268">
            <v>21119</v>
          </cell>
          <cell r="AG2268"/>
          <cell r="AH2268">
            <v>21119</v>
          </cell>
          <cell r="AI2268"/>
          <cell r="AJ2268">
            <v>0</v>
          </cell>
          <cell r="AK2268">
            <v>0</v>
          </cell>
          <cell r="AL2268"/>
          <cell r="AM2268">
            <v>0</v>
          </cell>
        </row>
        <row r="2269">
          <cell r="I2269" t="str">
            <v>NRR</v>
          </cell>
          <cell r="J2269">
            <v>19790</v>
          </cell>
          <cell r="K2269"/>
          <cell r="L2269">
            <v>19790</v>
          </cell>
          <cell r="M2269"/>
          <cell r="N2269">
            <v>19790</v>
          </cell>
          <cell r="O2269"/>
          <cell r="P2269">
            <v>68906</v>
          </cell>
          <cell r="Q2269">
            <v>68906</v>
          </cell>
          <cell r="R2269"/>
          <cell r="S2269">
            <v>68906</v>
          </cell>
          <cell r="T2269"/>
          <cell r="U2269"/>
          <cell r="V2269"/>
          <cell r="W2269"/>
          <cell r="X2269"/>
          <cell r="Y2269">
            <v>22274</v>
          </cell>
          <cell r="Z2269"/>
          <cell r="AA2269">
            <v>22274</v>
          </cell>
          <cell r="AB2269"/>
          <cell r="AC2269">
            <v>22274</v>
          </cell>
          <cell r="AD2269"/>
          <cell r="AE2269">
            <v>75768</v>
          </cell>
          <cell r="AF2269">
            <v>75768</v>
          </cell>
          <cell r="AG2269"/>
          <cell r="AH2269">
            <v>75768</v>
          </cell>
          <cell r="AI2269"/>
          <cell r="AJ2269"/>
          <cell r="AK2269"/>
          <cell r="AL2269"/>
          <cell r="AM2269"/>
        </row>
        <row r="2270">
          <cell r="I2270" t="str">
            <v>CPX</v>
          </cell>
          <cell r="J2270">
            <v>16704</v>
          </cell>
          <cell r="K2270"/>
          <cell r="L2270">
            <v>16704</v>
          </cell>
          <cell r="M2270"/>
          <cell r="N2270">
            <v>16704</v>
          </cell>
          <cell r="O2270"/>
          <cell r="P2270">
            <v>55139</v>
          </cell>
          <cell r="Q2270">
            <v>55139</v>
          </cell>
          <cell r="R2270"/>
          <cell r="S2270">
            <v>55139</v>
          </cell>
          <cell r="T2270"/>
          <cell r="U2270">
            <v>113</v>
          </cell>
          <cell r="V2270">
            <v>113</v>
          </cell>
          <cell r="W2270"/>
          <cell r="X2270">
            <v>113</v>
          </cell>
          <cell r="Y2270">
            <v>20136</v>
          </cell>
          <cell r="Z2270"/>
          <cell r="AA2270">
            <v>20136</v>
          </cell>
          <cell r="AB2270"/>
          <cell r="AC2270">
            <v>20136</v>
          </cell>
          <cell r="AD2270"/>
          <cell r="AE2270">
            <v>70451</v>
          </cell>
          <cell r="AF2270">
            <v>70451</v>
          </cell>
          <cell r="AG2270"/>
          <cell r="AH2270">
            <v>70451</v>
          </cell>
          <cell r="AI2270"/>
          <cell r="AJ2270">
            <v>110</v>
          </cell>
          <cell r="AK2270">
            <v>110</v>
          </cell>
          <cell r="AL2270"/>
          <cell r="AM2270">
            <v>110</v>
          </cell>
        </row>
        <row r="2271">
          <cell r="I2271" t="str">
            <v>HUC</v>
          </cell>
          <cell r="J2271">
            <v>3344</v>
          </cell>
          <cell r="K2271"/>
          <cell r="L2271">
            <v>3344</v>
          </cell>
          <cell r="M2271"/>
          <cell r="N2271">
            <v>3344</v>
          </cell>
          <cell r="O2271"/>
          <cell r="P2271">
            <v>3028</v>
          </cell>
          <cell r="Q2271">
            <v>3028</v>
          </cell>
          <cell r="R2271"/>
          <cell r="S2271">
            <v>3028</v>
          </cell>
          <cell r="T2271"/>
          <cell r="U2271"/>
          <cell r="V2271"/>
          <cell r="W2271"/>
          <cell r="X2271"/>
          <cell r="Y2271">
            <v>3382</v>
          </cell>
          <cell r="Z2271"/>
          <cell r="AA2271">
            <v>3382</v>
          </cell>
          <cell r="AB2271"/>
          <cell r="AC2271">
            <v>3382</v>
          </cell>
          <cell r="AD2271"/>
          <cell r="AE2271">
            <v>3624</v>
          </cell>
          <cell r="AF2271">
            <v>3624</v>
          </cell>
          <cell r="AG2271"/>
          <cell r="AH2271">
            <v>3624</v>
          </cell>
          <cell r="AI2271"/>
          <cell r="AJ2271"/>
          <cell r="AK2271"/>
          <cell r="AL2271"/>
          <cell r="AM2271"/>
        </row>
        <row r="2272">
          <cell r="I2272" t="str">
            <v>MAZ</v>
          </cell>
          <cell r="J2272">
            <v>5244</v>
          </cell>
          <cell r="K2272"/>
          <cell r="L2272">
            <v>5244</v>
          </cell>
          <cell r="M2272"/>
          <cell r="N2272">
            <v>5244</v>
          </cell>
          <cell r="O2272"/>
          <cell r="P2272">
            <v>17005</v>
          </cell>
          <cell r="Q2272">
            <v>17005</v>
          </cell>
          <cell r="R2272"/>
          <cell r="S2272">
            <v>17005</v>
          </cell>
          <cell r="T2272"/>
          <cell r="U2272">
            <v>311</v>
          </cell>
          <cell r="V2272">
            <v>311</v>
          </cell>
          <cell r="W2272"/>
          <cell r="X2272">
            <v>311</v>
          </cell>
          <cell r="Y2272">
            <v>3712</v>
          </cell>
          <cell r="Z2272"/>
          <cell r="AA2272">
            <v>3712</v>
          </cell>
          <cell r="AB2272"/>
          <cell r="AC2272">
            <v>3712</v>
          </cell>
          <cell r="AD2272"/>
          <cell r="AE2272">
            <v>12744</v>
          </cell>
          <cell r="AF2272">
            <v>12744</v>
          </cell>
          <cell r="AG2272"/>
          <cell r="AH2272">
            <v>12744</v>
          </cell>
          <cell r="AI2272"/>
          <cell r="AJ2272">
            <v>257</v>
          </cell>
          <cell r="AK2272">
            <v>257</v>
          </cell>
          <cell r="AL2272"/>
          <cell r="AM2272">
            <v>257</v>
          </cell>
        </row>
        <row r="2273">
          <cell r="I2273" t="str">
            <v>PSE</v>
          </cell>
          <cell r="J2273">
            <v>4107</v>
          </cell>
          <cell r="K2273"/>
          <cell r="L2273">
            <v>4107</v>
          </cell>
          <cell r="M2273"/>
          <cell r="N2273">
            <v>4107</v>
          </cell>
          <cell r="O2273">
            <v>0</v>
          </cell>
          <cell r="P2273">
            <v>230691</v>
          </cell>
          <cell r="Q2273">
            <v>230691</v>
          </cell>
          <cell r="R2273"/>
          <cell r="S2273">
            <v>230691</v>
          </cell>
          <cell r="T2273"/>
          <cell r="U2273">
            <v>7404</v>
          </cell>
          <cell r="V2273">
            <v>7404</v>
          </cell>
          <cell r="W2273"/>
          <cell r="X2273">
            <v>7404</v>
          </cell>
          <cell r="Y2273">
            <v>3219</v>
          </cell>
          <cell r="Z2273"/>
          <cell r="AA2273">
            <v>3219</v>
          </cell>
          <cell r="AB2273"/>
          <cell r="AC2273">
            <v>3219</v>
          </cell>
          <cell r="AD2273">
            <v>0</v>
          </cell>
          <cell r="AE2273">
            <v>64198</v>
          </cell>
          <cell r="AF2273">
            <v>64198</v>
          </cell>
          <cell r="AG2273"/>
          <cell r="AH2273">
            <v>64198</v>
          </cell>
          <cell r="AI2273"/>
          <cell r="AJ2273">
            <v>2075</v>
          </cell>
          <cell r="AK2273">
            <v>2075</v>
          </cell>
          <cell r="AL2273"/>
          <cell r="AM2273">
            <v>2075</v>
          </cell>
        </row>
        <row r="2274">
          <cell r="I2274" t="str">
            <v>SIG</v>
          </cell>
          <cell r="J2274">
            <v>81842</v>
          </cell>
          <cell r="K2274"/>
          <cell r="L2274">
            <v>81842</v>
          </cell>
          <cell r="M2274"/>
          <cell r="N2274">
            <v>81842</v>
          </cell>
          <cell r="O2274"/>
          <cell r="P2274">
            <v>38459</v>
          </cell>
          <cell r="Q2274">
            <v>38459</v>
          </cell>
          <cell r="R2274"/>
          <cell r="S2274">
            <v>38459</v>
          </cell>
          <cell r="T2274"/>
          <cell r="U2274">
            <v>388</v>
          </cell>
          <cell r="V2274">
            <v>388</v>
          </cell>
          <cell r="W2274"/>
          <cell r="X2274">
            <v>388</v>
          </cell>
          <cell r="Y2274">
            <v>79753</v>
          </cell>
          <cell r="Z2274"/>
          <cell r="AA2274">
            <v>79753</v>
          </cell>
          <cell r="AB2274"/>
          <cell r="AC2274">
            <v>79753</v>
          </cell>
          <cell r="AD2274"/>
          <cell r="AE2274">
            <v>37754</v>
          </cell>
          <cell r="AF2274">
            <v>37754</v>
          </cell>
          <cell r="AG2274"/>
          <cell r="AH2274">
            <v>37754</v>
          </cell>
          <cell r="AI2274"/>
          <cell r="AJ2274">
            <v>383</v>
          </cell>
          <cell r="AK2274">
            <v>383</v>
          </cell>
          <cell r="AL2274"/>
          <cell r="AM2274">
            <v>383</v>
          </cell>
        </row>
        <row r="2275">
          <cell r="I2275" t="str">
            <v>SJU</v>
          </cell>
          <cell r="J2275">
            <v>102560</v>
          </cell>
          <cell r="K2275">
            <v>24228</v>
          </cell>
          <cell r="L2275">
            <v>126788</v>
          </cell>
          <cell r="M2275">
            <v>15624</v>
          </cell>
          <cell r="N2275">
            <v>142412</v>
          </cell>
          <cell r="O2275">
            <v>906959</v>
          </cell>
          <cell r="P2275">
            <v>9404031</v>
          </cell>
          <cell r="Q2275">
            <v>10310990</v>
          </cell>
          <cell r="R2275"/>
          <cell r="S2275">
            <v>10310990</v>
          </cell>
          <cell r="T2275">
            <v>36073</v>
          </cell>
          <cell r="U2275">
            <v>191274</v>
          </cell>
          <cell r="V2275">
            <v>227347</v>
          </cell>
          <cell r="W2275">
            <v>13211</v>
          </cell>
          <cell r="X2275">
            <v>240558</v>
          </cell>
          <cell r="Y2275">
            <v>101464</v>
          </cell>
          <cell r="Z2275">
            <v>26088</v>
          </cell>
          <cell r="AA2275">
            <v>127552</v>
          </cell>
          <cell r="AB2275">
            <v>14886</v>
          </cell>
          <cell r="AC2275">
            <v>142438</v>
          </cell>
          <cell r="AD2275">
            <v>545352</v>
          </cell>
          <cell r="AE2275">
            <v>9138875</v>
          </cell>
          <cell r="AF2275">
            <v>9684227</v>
          </cell>
          <cell r="AG2275"/>
          <cell r="AH2275">
            <v>9684227</v>
          </cell>
          <cell r="AI2275">
            <v>32323</v>
          </cell>
          <cell r="AJ2275">
            <v>199061</v>
          </cell>
          <cell r="AK2275">
            <v>231384</v>
          </cell>
          <cell r="AL2275">
            <v>10636</v>
          </cell>
          <cell r="AM2275">
            <v>242020</v>
          </cell>
        </row>
        <row r="2276">
          <cell r="I2276" t="str">
            <v>VQS</v>
          </cell>
          <cell r="J2276">
            <v>22498</v>
          </cell>
          <cell r="K2276"/>
          <cell r="L2276">
            <v>22498</v>
          </cell>
          <cell r="M2276"/>
          <cell r="N2276">
            <v>22498</v>
          </cell>
          <cell r="O2276"/>
          <cell r="P2276">
            <v>82039</v>
          </cell>
          <cell r="Q2276">
            <v>82039</v>
          </cell>
          <cell r="R2276"/>
          <cell r="S2276">
            <v>82039</v>
          </cell>
          <cell r="T2276"/>
          <cell r="U2276">
            <v>615</v>
          </cell>
          <cell r="V2276">
            <v>615</v>
          </cell>
          <cell r="W2276"/>
          <cell r="X2276">
            <v>615</v>
          </cell>
          <cell r="Y2276">
            <v>23538</v>
          </cell>
          <cell r="Z2276"/>
          <cell r="AA2276">
            <v>23538</v>
          </cell>
          <cell r="AB2276"/>
          <cell r="AC2276">
            <v>23538</v>
          </cell>
          <cell r="AD2276"/>
          <cell r="AE2276">
            <v>84929</v>
          </cell>
          <cell r="AF2276">
            <v>84929</v>
          </cell>
          <cell r="AG2276"/>
          <cell r="AH2276">
            <v>84929</v>
          </cell>
          <cell r="AI2276"/>
          <cell r="AJ2276">
            <v>636</v>
          </cell>
          <cell r="AK2276">
            <v>636</v>
          </cell>
          <cell r="AL2276"/>
          <cell r="AM2276">
            <v>636</v>
          </cell>
        </row>
        <row r="2277">
          <cell r="I2277" t="str">
            <v>SBH</v>
          </cell>
          <cell r="J2277">
            <v>39736</v>
          </cell>
          <cell r="K2277">
            <v>1160</v>
          </cell>
          <cell r="L2277">
            <v>40896</v>
          </cell>
          <cell r="M2277">
            <v>2189</v>
          </cell>
          <cell r="N2277">
            <v>43085</v>
          </cell>
          <cell r="O2277">
            <v>169095</v>
          </cell>
          <cell r="P2277">
            <v>49747</v>
          </cell>
          <cell r="Q2277">
            <v>218842</v>
          </cell>
          <cell r="R2277">
            <v>41</v>
          </cell>
          <cell r="S2277">
            <v>218883</v>
          </cell>
          <cell r="T2277">
            <v>193</v>
          </cell>
          <cell r="U2277">
            <v>184</v>
          </cell>
          <cell r="V2277">
            <v>377</v>
          </cell>
          <cell r="W2277"/>
          <cell r="X2277">
            <v>377</v>
          </cell>
          <cell r="Y2277">
            <v>28874</v>
          </cell>
          <cell r="Z2277">
            <v>712</v>
          </cell>
          <cell r="AA2277">
            <v>29586</v>
          </cell>
          <cell r="AB2277">
            <v>2776</v>
          </cell>
          <cell r="AC2277">
            <v>32362</v>
          </cell>
          <cell r="AD2277">
            <v>104942</v>
          </cell>
          <cell r="AE2277">
            <v>42329</v>
          </cell>
          <cell r="AF2277">
            <v>147271</v>
          </cell>
          <cell r="AG2277">
            <v>7</v>
          </cell>
          <cell r="AH2277">
            <v>147278</v>
          </cell>
          <cell r="AI2277">
            <v>175</v>
          </cell>
          <cell r="AJ2277">
            <v>192</v>
          </cell>
          <cell r="AK2277">
            <v>368</v>
          </cell>
          <cell r="AL2277"/>
          <cell r="AM2277">
            <v>368</v>
          </cell>
        </row>
        <row r="2278">
          <cell r="I2278" t="str">
            <v>UVF</v>
          </cell>
          <cell r="J2278">
            <v>15220</v>
          </cell>
          <cell r="K2278">
            <v>208</v>
          </cell>
          <cell r="L2278">
            <v>15428</v>
          </cell>
          <cell r="M2278">
            <v>1024</v>
          </cell>
          <cell r="N2278">
            <v>16452</v>
          </cell>
          <cell r="O2278">
            <v>727987</v>
          </cell>
          <cell r="P2278">
            <v>23548</v>
          </cell>
          <cell r="Q2278">
            <v>751535</v>
          </cell>
          <cell r="R2278">
            <v>72580</v>
          </cell>
          <cell r="S2278">
            <v>824115</v>
          </cell>
          <cell r="T2278">
            <v>1995</v>
          </cell>
          <cell r="U2278">
            <v>0</v>
          </cell>
          <cell r="V2278">
            <v>1995</v>
          </cell>
          <cell r="W2278">
            <v>20</v>
          </cell>
          <cell r="X2278">
            <v>2015</v>
          </cell>
          <cell r="Y2278">
            <v>10081</v>
          </cell>
          <cell r="Z2278">
            <v>84</v>
          </cell>
          <cell r="AA2278">
            <v>10165</v>
          </cell>
          <cell r="AB2278">
            <v>1036</v>
          </cell>
          <cell r="AC2278">
            <v>11201</v>
          </cell>
          <cell r="AD2278">
            <v>413264</v>
          </cell>
          <cell r="AE2278">
            <v>15572</v>
          </cell>
          <cell r="AF2278">
            <v>428836</v>
          </cell>
          <cell r="AG2278">
            <v>6</v>
          </cell>
          <cell r="AH2278">
            <v>428842</v>
          </cell>
          <cell r="AI2278">
            <v>1733</v>
          </cell>
          <cell r="AJ2278">
            <v>0</v>
          </cell>
          <cell r="AK2278">
            <v>1733</v>
          </cell>
          <cell r="AL2278">
            <v>23</v>
          </cell>
          <cell r="AM2278">
            <v>1756</v>
          </cell>
        </row>
        <row r="2279">
          <cell r="I2279" t="str">
            <v>SLU</v>
          </cell>
          <cell r="J2279">
            <v>10919</v>
          </cell>
          <cell r="K2279">
            <v>3103</v>
          </cell>
          <cell r="L2279">
            <v>14022</v>
          </cell>
          <cell r="M2279">
            <v>2202</v>
          </cell>
          <cell r="N2279">
            <v>16224</v>
          </cell>
          <cell r="O2279">
            <v>61077</v>
          </cell>
          <cell r="P2279">
            <v>24109</v>
          </cell>
          <cell r="Q2279">
            <v>85186</v>
          </cell>
          <cell r="R2279">
            <v>10453</v>
          </cell>
          <cell r="S2279">
            <v>95639</v>
          </cell>
          <cell r="T2279">
            <v>1729</v>
          </cell>
          <cell r="U2279">
            <v>0</v>
          </cell>
          <cell r="V2279">
            <v>1729</v>
          </cell>
          <cell r="W2279">
            <v>0</v>
          </cell>
          <cell r="X2279">
            <v>1729</v>
          </cell>
          <cell r="Y2279">
            <v>7267</v>
          </cell>
          <cell r="Z2279">
            <v>2452</v>
          </cell>
          <cell r="AA2279">
            <v>9719</v>
          </cell>
          <cell r="AB2279">
            <v>1447</v>
          </cell>
          <cell r="AC2279">
            <v>11166</v>
          </cell>
          <cell r="AD2279">
            <v>20306</v>
          </cell>
          <cell r="AE2279">
            <v>17517</v>
          </cell>
          <cell r="AF2279">
            <v>37823</v>
          </cell>
          <cell r="AG2279">
            <v>7398</v>
          </cell>
          <cell r="AH2279">
            <v>45221</v>
          </cell>
          <cell r="AI2279">
            <v>1108</v>
          </cell>
          <cell r="AJ2279">
            <v>3</v>
          </cell>
          <cell r="AK2279">
            <v>1111</v>
          </cell>
          <cell r="AL2279">
            <v>0</v>
          </cell>
          <cell r="AM2279">
            <v>1111</v>
          </cell>
        </row>
        <row r="2280">
          <cell r="I2280" t="str">
            <v>SFG</v>
          </cell>
          <cell r="J2280">
            <v>6729</v>
          </cell>
          <cell r="K2280">
            <v>415</v>
          </cell>
          <cell r="L2280">
            <v>7144</v>
          </cell>
          <cell r="M2280">
            <v>5976</v>
          </cell>
          <cell r="N2280">
            <v>13120</v>
          </cell>
          <cell r="O2280">
            <v>21</v>
          </cell>
          <cell r="P2280">
            <v>193821</v>
          </cell>
          <cell r="Q2280">
            <v>193842</v>
          </cell>
          <cell r="R2280">
            <v>7</v>
          </cell>
          <cell r="S2280">
            <v>193849</v>
          </cell>
          <cell r="T2280">
            <v>0</v>
          </cell>
          <cell r="U2280">
            <v>231</v>
          </cell>
          <cell r="V2280">
            <v>232</v>
          </cell>
          <cell r="W2280">
            <v>154</v>
          </cell>
          <cell r="X2280">
            <v>386</v>
          </cell>
          <cell r="Y2280">
            <v>6132</v>
          </cell>
          <cell r="Z2280">
            <v>0</v>
          </cell>
          <cell r="AA2280">
            <v>6132</v>
          </cell>
          <cell r="AB2280">
            <v>5748</v>
          </cell>
          <cell r="AC2280">
            <v>11880</v>
          </cell>
          <cell r="AD2280">
            <v>21</v>
          </cell>
          <cell r="AE2280">
            <v>120862</v>
          </cell>
          <cell r="AF2280">
            <v>120883</v>
          </cell>
          <cell r="AG2280">
            <v>72</v>
          </cell>
          <cell r="AH2280">
            <v>120955</v>
          </cell>
          <cell r="AI2280">
            <v>0</v>
          </cell>
          <cell r="AJ2280">
            <v>289</v>
          </cell>
          <cell r="AK2280">
            <v>289</v>
          </cell>
          <cell r="AL2280">
            <v>176</v>
          </cell>
          <cell r="AM2280">
            <v>465</v>
          </cell>
        </row>
        <row r="2281">
          <cell r="I2281" t="str">
            <v>SXM</v>
          </cell>
          <cell r="J2281">
            <v>46538</v>
          </cell>
          <cell r="K2281">
            <v>2224</v>
          </cell>
          <cell r="L2281">
            <v>48762</v>
          </cell>
          <cell r="M2281">
            <v>12624</v>
          </cell>
          <cell r="N2281">
            <v>61386</v>
          </cell>
          <cell r="O2281">
            <v>1120449</v>
          </cell>
          <cell r="P2281">
            <v>58428</v>
          </cell>
          <cell r="Q2281">
            <v>1178877</v>
          </cell>
          <cell r="R2281">
            <v>19379</v>
          </cell>
          <cell r="S2281">
            <v>1198256</v>
          </cell>
          <cell r="T2281"/>
          <cell r="U2281"/>
          <cell r="V2281"/>
          <cell r="W2281"/>
          <cell r="X2281"/>
          <cell r="Y2281">
            <v>34565</v>
          </cell>
          <cell r="Z2281">
            <v>2260</v>
          </cell>
          <cell r="AA2281">
            <v>36825</v>
          </cell>
          <cell r="AB2281">
            <v>10080</v>
          </cell>
          <cell r="AC2281">
            <v>46905</v>
          </cell>
          <cell r="AD2281">
            <v>786742</v>
          </cell>
          <cell r="AE2281">
            <v>38957</v>
          </cell>
          <cell r="AF2281">
            <v>825699</v>
          </cell>
          <cell r="AG2281">
            <v>3637</v>
          </cell>
          <cell r="AH2281">
            <v>829336</v>
          </cell>
          <cell r="AI2281"/>
          <cell r="AJ2281"/>
          <cell r="AK2281"/>
          <cell r="AL2281"/>
          <cell r="AM2281"/>
        </row>
        <row r="2282">
          <cell r="I2282" t="str">
            <v>PBM</v>
          </cell>
          <cell r="J2282">
            <v>3186</v>
          </cell>
          <cell r="K2282">
            <v>543</v>
          </cell>
          <cell r="L2282">
            <v>3729</v>
          </cell>
          <cell r="M2282">
            <v>682</v>
          </cell>
          <cell r="N2282">
            <v>4411</v>
          </cell>
          <cell r="O2282">
            <v>416088</v>
          </cell>
          <cell r="P2282">
            <v>246</v>
          </cell>
          <cell r="Q2282">
            <v>416334</v>
          </cell>
          <cell r="R2282">
            <v>3</v>
          </cell>
          <cell r="S2282">
            <v>416337</v>
          </cell>
          <cell r="T2282"/>
          <cell r="U2282"/>
          <cell r="V2282"/>
          <cell r="W2282"/>
          <cell r="X2282"/>
          <cell r="Y2282">
            <v>931</v>
          </cell>
          <cell r="Z2282">
            <v>672</v>
          </cell>
          <cell r="AA2282">
            <v>1603</v>
          </cell>
          <cell r="AB2282">
            <v>711</v>
          </cell>
          <cell r="AC2282">
            <v>2314</v>
          </cell>
          <cell r="AD2282">
            <v>138346</v>
          </cell>
          <cell r="AE2282">
            <v>50</v>
          </cell>
          <cell r="AF2282">
            <v>138396</v>
          </cell>
          <cell r="AG2282">
            <v>910</v>
          </cell>
          <cell r="AH2282">
            <v>139306</v>
          </cell>
          <cell r="AI2282"/>
          <cell r="AJ2282"/>
          <cell r="AK2282"/>
          <cell r="AL2282"/>
          <cell r="AM2282"/>
        </row>
        <row r="2283">
          <cell r="I2283" t="str">
            <v>POS</v>
          </cell>
          <cell r="J2283">
            <v>11771</v>
          </cell>
          <cell r="K2283">
            <v>4954</v>
          </cell>
          <cell r="L2283">
            <v>16725</v>
          </cell>
          <cell r="M2283">
            <v>6994</v>
          </cell>
          <cell r="N2283">
            <v>23719</v>
          </cell>
          <cell r="O2283">
            <v>1211148</v>
          </cell>
          <cell r="P2283">
            <v>585832</v>
          </cell>
          <cell r="Q2283">
            <v>1796980</v>
          </cell>
          <cell r="R2283">
            <v>22180</v>
          </cell>
          <cell r="S2283">
            <v>1819160</v>
          </cell>
          <cell r="T2283">
            <v>24807</v>
          </cell>
          <cell r="U2283">
            <v>165</v>
          </cell>
          <cell r="V2283">
            <v>24972</v>
          </cell>
          <cell r="W2283">
            <v>85</v>
          </cell>
          <cell r="X2283">
            <v>25057</v>
          </cell>
          <cell r="Y2283">
            <v>4175</v>
          </cell>
          <cell r="Z2283">
            <v>3754</v>
          </cell>
          <cell r="AA2283">
            <v>7929</v>
          </cell>
          <cell r="AB2283">
            <v>9168</v>
          </cell>
          <cell r="AC2283">
            <v>17097</v>
          </cell>
          <cell r="AD2283">
            <v>239086</v>
          </cell>
          <cell r="AE2283">
            <v>315587</v>
          </cell>
          <cell r="AF2283">
            <v>554673</v>
          </cell>
          <cell r="AG2283">
            <v>4341</v>
          </cell>
          <cell r="AH2283">
            <v>559014</v>
          </cell>
          <cell r="AI2283">
            <v>25303</v>
          </cell>
          <cell r="AJ2283">
            <v>155</v>
          </cell>
          <cell r="AK2283">
            <v>25458</v>
          </cell>
          <cell r="AL2283">
            <v>60</v>
          </cell>
          <cell r="AM2283">
            <v>25518</v>
          </cell>
        </row>
        <row r="2284">
          <cell r="I2284" t="str">
            <v>TAB</v>
          </cell>
          <cell r="J2284">
            <v>9440</v>
          </cell>
          <cell r="K2284"/>
          <cell r="L2284">
            <v>9440</v>
          </cell>
          <cell r="M2284"/>
          <cell r="N2284">
            <v>9440</v>
          </cell>
          <cell r="O2284">
            <v>24094</v>
          </cell>
          <cell r="P2284">
            <v>585562</v>
          </cell>
          <cell r="Q2284">
            <v>609656</v>
          </cell>
          <cell r="R2284">
            <v>0</v>
          </cell>
          <cell r="S2284">
            <v>609656</v>
          </cell>
          <cell r="T2284">
            <v>7</v>
          </cell>
          <cell r="U2284">
            <v>165</v>
          </cell>
          <cell r="V2284">
            <v>172</v>
          </cell>
          <cell r="W2284"/>
          <cell r="X2284">
            <v>172</v>
          </cell>
          <cell r="Y2284">
            <v>6026</v>
          </cell>
          <cell r="Z2284"/>
          <cell r="AA2284">
            <v>6026</v>
          </cell>
          <cell r="AB2284"/>
          <cell r="AC2284">
            <v>6026</v>
          </cell>
          <cell r="AD2284">
            <v>0</v>
          </cell>
          <cell r="AE2284">
            <v>315587</v>
          </cell>
          <cell r="AF2284">
            <v>315587</v>
          </cell>
          <cell r="AG2284">
            <v>0</v>
          </cell>
          <cell r="AH2284">
            <v>315587</v>
          </cell>
          <cell r="AI2284">
            <v>0</v>
          </cell>
          <cell r="AJ2284">
            <v>155</v>
          </cell>
          <cell r="AK2284">
            <v>155</v>
          </cell>
          <cell r="AL2284"/>
          <cell r="AM2284">
            <v>155</v>
          </cell>
        </row>
        <row r="2285">
          <cell r="I2285" t="str">
            <v>MVD</v>
          </cell>
          <cell r="J2285">
            <v>10435</v>
          </cell>
          <cell r="K2285">
            <v>3218</v>
          </cell>
          <cell r="L2285">
            <v>13653</v>
          </cell>
          <cell r="M2285">
            <v>3696</v>
          </cell>
          <cell r="N2285">
            <v>17349</v>
          </cell>
          <cell r="O2285">
            <v>1307633</v>
          </cell>
          <cell r="P2285">
            <v>1895</v>
          </cell>
          <cell r="Q2285">
            <v>1309528</v>
          </cell>
          <cell r="R2285">
            <v>6874</v>
          </cell>
          <cell r="S2285">
            <v>1316402</v>
          </cell>
          <cell r="T2285">
            <v>32016</v>
          </cell>
          <cell r="U2285">
            <v>0</v>
          </cell>
          <cell r="V2285">
            <v>32016</v>
          </cell>
          <cell r="W2285">
            <v>0</v>
          </cell>
          <cell r="X2285">
            <v>32016</v>
          </cell>
          <cell r="Y2285">
            <v>3074</v>
          </cell>
          <cell r="Z2285">
            <v>2383</v>
          </cell>
          <cell r="AA2285">
            <v>5457</v>
          </cell>
          <cell r="AB2285">
            <v>4923</v>
          </cell>
          <cell r="AC2285">
            <v>10380</v>
          </cell>
          <cell r="AD2285">
            <v>461466</v>
          </cell>
          <cell r="AE2285">
            <v>0</v>
          </cell>
          <cell r="AF2285">
            <v>461466</v>
          </cell>
          <cell r="AG2285">
            <v>2647</v>
          </cell>
          <cell r="AH2285">
            <v>464113</v>
          </cell>
          <cell r="AI2285">
            <v>30438</v>
          </cell>
          <cell r="AJ2285">
            <v>0</v>
          </cell>
          <cell r="AK2285">
            <v>30438</v>
          </cell>
          <cell r="AL2285">
            <v>0</v>
          </cell>
          <cell r="AM2285">
            <v>30438</v>
          </cell>
        </row>
        <row r="2286">
          <cell r="I2286" t="str">
            <v>PDP</v>
          </cell>
          <cell r="J2286">
            <v>1148</v>
          </cell>
          <cell r="K2286"/>
          <cell r="L2286">
            <v>1148</v>
          </cell>
          <cell r="M2286">
            <v>9365</v>
          </cell>
          <cell r="N2286">
            <v>10513</v>
          </cell>
          <cell r="O2286">
            <v>118920</v>
          </cell>
          <cell r="P2286">
            <v>378</v>
          </cell>
          <cell r="Q2286">
            <v>119298</v>
          </cell>
          <cell r="R2286"/>
          <cell r="S2286">
            <v>119298</v>
          </cell>
          <cell r="T2286"/>
          <cell r="U2286"/>
          <cell r="V2286"/>
          <cell r="W2286"/>
          <cell r="X2286"/>
          <cell r="Y2286">
            <v>180</v>
          </cell>
          <cell r="Z2286"/>
          <cell r="AA2286">
            <v>180</v>
          </cell>
          <cell r="AB2286">
            <v>5881</v>
          </cell>
          <cell r="AC2286">
            <v>6061</v>
          </cell>
          <cell r="AD2286">
            <v>24962</v>
          </cell>
          <cell r="AE2286">
            <v>301</v>
          </cell>
          <cell r="AF2286">
            <v>25263</v>
          </cell>
          <cell r="AG2286"/>
          <cell r="AH2286">
            <v>25263</v>
          </cell>
          <cell r="AI2286"/>
          <cell r="AJ2286"/>
          <cell r="AK2286"/>
          <cell r="AL2286"/>
          <cell r="AM2286"/>
        </row>
        <row r="2287">
          <cell r="I2287" t="str">
            <v>CCS</v>
          </cell>
          <cell r="J2287">
            <v>18036</v>
          </cell>
          <cell r="K2287">
            <v>1292</v>
          </cell>
          <cell r="L2287">
            <v>19328</v>
          </cell>
          <cell r="M2287">
            <v>9483</v>
          </cell>
          <cell r="N2287">
            <v>28811</v>
          </cell>
          <cell r="O2287">
            <v>1062686</v>
          </cell>
          <cell r="P2287">
            <v>2130908</v>
          </cell>
          <cell r="Q2287">
            <v>3193594</v>
          </cell>
          <cell r="R2287">
            <v>187</v>
          </cell>
          <cell r="S2287">
            <v>3193781</v>
          </cell>
          <cell r="T2287">
            <v>14823</v>
          </cell>
          <cell r="U2287">
            <v>205</v>
          </cell>
          <cell r="V2287">
            <v>15028</v>
          </cell>
          <cell r="W2287">
            <v>30</v>
          </cell>
          <cell r="X2287">
            <v>15058</v>
          </cell>
          <cell r="Y2287">
            <v>17543</v>
          </cell>
          <cell r="Z2287">
            <v>1285</v>
          </cell>
          <cell r="AA2287">
            <v>18828</v>
          </cell>
          <cell r="AB2287">
            <v>7196</v>
          </cell>
          <cell r="AC2287">
            <v>26024</v>
          </cell>
          <cell r="AD2287">
            <v>651941</v>
          </cell>
          <cell r="AE2287">
            <v>462244</v>
          </cell>
          <cell r="AF2287">
            <v>1114185</v>
          </cell>
          <cell r="AG2287">
            <v>179</v>
          </cell>
          <cell r="AH2287">
            <v>1114364</v>
          </cell>
          <cell r="AI2287">
            <v>19693</v>
          </cell>
          <cell r="AJ2287">
            <v>246</v>
          </cell>
          <cell r="AK2287">
            <v>19939</v>
          </cell>
          <cell r="AL2287">
            <v>19</v>
          </cell>
          <cell r="AM2287">
            <v>19958</v>
          </cell>
        </row>
        <row r="2288">
          <cell r="I2288" t="str">
            <v>STX</v>
          </cell>
          <cell r="J2288">
            <v>2398</v>
          </cell>
          <cell r="K2288"/>
          <cell r="L2288">
            <v>2398</v>
          </cell>
          <cell r="M2288">
            <v>21504</v>
          </cell>
          <cell r="N2288">
            <v>23902</v>
          </cell>
          <cell r="O2288">
            <v>0</v>
          </cell>
          <cell r="P2288">
            <v>408380</v>
          </cell>
          <cell r="Q2288">
            <v>408380</v>
          </cell>
          <cell r="R2288"/>
          <cell r="S2288">
            <v>408380</v>
          </cell>
          <cell r="T2288"/>
          <cell r="U2288">
            <v>575</v>
          </cell>
          <cell r="V2288">
            <v>575</v>
          </cell>
          <cell r="W2288"/>
          <cell r="X2288">
            <v>575</v>
          </cell>
          <cell r="Y2288">
            <v>2861</v>
          </cell>
          <cell r="Z2288"/>
          <cell r="AA2288">
            <v>2861</v>
          </cell>
          <cell r="AB2288">
            <v>28172</v>
          </cell>
          <cell r="AC2288">
            <v>31033</v>
          </cell>
          <cell r="AD2288">
            <v>0</v>
          </cell>
          <cell r="AE2288">
            <v>430831</v>
          </cell>
          <cell r="AF2288">
            <v>430831</v>
          </cell>
          <cell r="AG2288"/>
          <cell r="AH2288">
            <v>430831</v>
          </cell>
          <cell r="AI2288"/>
          <cell r="AJ2288">
            <v>536</v>
          </cell>
          <cell r="AK2288">
            <v>536</v>
          </cell>
          <cell r="AL2288"/>
          <cell r="AM2288">
            <v>536</v>
          </cell>
        </row>
        <row r="2289">
          <cell r="I2289" t="str">
            <v>STT</v>
          </cell>
          <cell r="J2289">
            <v>10886</v>
          </cell>
          <cell r="K2289"/>
          <cell r="L2289">
            <v>10886</v>
          </cell>
          <cell r="M2289">
            <v>38851</v>
          </cell>
          <cell r="N2289">
            <v>49737</v>
          </cell>
          <cell r="O2289">
            <v>5826</v>
          </cell>
          <cell r="P2289">
            <v>1426793</v>
          </cell>
          <cell r="Q2289">
            <v>1432619</v>
          </cell>
          <cell r="R2289"/>
          <cell r="S2289">
            <v>1432619</v>
          </cell>
          <cell r="T2289"/>
          <cell r="U2289">
            <v>1417</v>
          </cell>
          <cell r="V2289">
            <v>1417</v>
          </cell>
          <cell r="W2289"/>
          <cell r="X2289">
            <v>1417</v>
          </cell>
          <cell r="Y2289">
            <v>13405</v>
          </cell>
          <cell r="Z2289"/>
          <cell r="AA2289">
            <v>13405</v>
          </cell>
          <cell r="AB2289">
            <v>42042</v>
          </cell>
          <cell r="AC2289">
            <v>55447</v>
          </cell>
          <cell r="AD2289">
            <v>5190</v>
          </cell>
          <cell r="AE2289">
            <v>1453535</v>
          </cell>
          <cell r="AF2289">
            <v>1458725</v>
          </cell>
          <cell r="AG2289"/>
          <cell r="AH2289">
            <v>1458725</v>
          </cell>
          <cell r="AI2289"/>
          <cell r="AJ2289">
            <v>1554</v>
          </cell>
          <cell r="AK2289">
            <v>1554</v>
          </cell>
          <cell r="AL2289"/>
          <cell r="AM2289">
            <v>1554</v>
          </cell>
        </row>
        <row r="2290">
          <cell r="I2290" t="str">
            <v>BAH</v>
          </cell>
          <cell r="J2290"/>
          <cell r="K2290"/>
          <cell r="L2290"/>
          <cell r="M2290"/>
          <cell r="N2290">
            <v>82487</v>
          </cell>
          <cell r="O2290">
            <v>6884835</v>
          </cell>
          <cell r="P2290"/>
          <cell r="Q2290">
            <v>6884835</v>
          </cell>
          <cell r="R2290">
            <v>3528</v>
          </cell>
          <cell r="S2290">
            <v>6888363</v>
          </cell>
          <cell r="T2290">
            <v>209917</v>
          </cell>
          <cell r="U2290">
            <v>0</v>
          </cell>
          <cell r="V2290">
            <v>209917</v>
          </cell>
          <cell r="W2290">
            <v>0</v>
          </cell>
          <cell r="X2290">
            <v>209917</v>
          </cell>
          <cell r="Y2290"/>
          <cell r="Z2290"/>
          <cell r="AA2290"/>
          <cell r="AB2290"/>
          <cell r="AC2290">
            <v>51177</v>
          </cell>
          <cell r="AD2290">
            <v>3013857</v>
          </cell>
          <cell r="AE2290"/>
          <cell r="AF2290">
            <v>3013857</v>
          </cell>
          <cell r="AG2290">
            <v>7085</v>
          </cell>
          <cell r="AH2290">
            <v>3020942</v>
          </cell>
          <cell r="AI2290">
            <v>207976</v>
          </cell>
          <cell r="AJ2290">
            <v>0</v>
          </cell>
          <cell r="AK2290">
            <v>207976</v>
          </cell>
          <cell r="AL2290">
            <v>0</v>
          </cell>
          <cell r="AM2290">
            <v>207976</v>
          </cell>
        </row>
        <row r="2291">
          <cell r="I2291" t="str">
            <v>ABD</v>
          </cell>
          <cell r="J2291"/>
          <cell r="K2291"/>
          <cell r="L2291"/>
          <cell r="M2291"/>
          <cell r="N2291">
            <v>4313</v>
          </cell>
          <cell r="O2291">
            <v>1180</v>
          </cell>
          <cell r="P2291">
            <v>493186</v>
          </cell>
          <cell r="Q2291">
            <v>494366</v>
          </cell>
          <cell r="R2291"/>
          <cell r="S2291">
            <v>494366</v>
          </cell>
          <cell r="T2291">
            <v>420</v>
          </cell>
          <cell r="U2291">
            <v>5005</v>
          </cell>
          <cell r="V2291">
            <v>5424</v>
          </cell>
          <cell r="W2291"/>
          <cell r="X2291">
            <v>5424</v>
          </cell>
          <cell r="Y2291"/>
          <cell r="Z2291"/>
          <cell r="AA2291"/>
          <cell r="AB2291"/>
          <cell r="AC2291">
            <v>4299</v>
          </cell>
          <cell r="AD2291">
            <v>130</v>
          </cell>
          <cell r="AE2291">
            <v>307598</v>
          </cell>
          <cell r="AF2291">
            <v>307728</v>
          </cell>
          <cell r="AG2291"/>
          <cell r="AH2291">
            <v>307728</v>
          </cell>
          <cell r="AI2291">
            <v>222</v>
          </cell>
          <cell r="AJ2291">
            <v>3224</v>
          </cell>
          <cell r="AK2291">
            <v>3446</v>
          </cell>
          <cell r="AL2291"/>
          <cell r="AM2291">
            <v>3446</v>
          </cell>
        </row>
        <row r="2292">
          <cell r="I2292" t="str">
            <v>AEU</v>
          </cell>
          <cell r="J2292"/>
          <cell r="K2292"/>
          <cell r="L2292"/>
          <cell r="M2292"/>
          <cell r="N2292">
            <v>458</v>
          </cell>
          <cell r="O2292">
            <v>0</v>
          </cell>
          <cell r="P2292">
            <v>24882</v>
          </cell>
          <cell r="Q2292">
            <v>24882</v>
          </cell>
          <cell r="R2292"/>
          <cell r="S2292">
            <v>24882</v>
          </cell>
          <cell r="T2292">
            <v>0</v>
          </cell>
          <cell r="U2292">
            <v>297</v>
          </cell>
          <cell r="V2292">
            <v>297</v>
          </cell>
          <cell r="W2292"/>
          <cell r="X2292">
            <v>297</v>
          </cell>
          <cell r="Y2292"/>
          <cell r="Z2292"/>
          <cell r="AA2292"/>
          <cell r="AB2292"/>
          <cell r="AC2292">
            <v>478</v>
          </cell>
          <cell r="AD2292">
            <v>0</v>
          </cell>
          <cell r="AE2292">
            <v>18745</v>
          </cell>
          <cell r="AF2292">
            <v>18745</v>
          </cell>
          <cell r="AG2292"/>
          <cell r="AH2292">
            <v>18745</v>
          </cell>
          <cell r="AI2292">
            <v>0</v>
          </cell>
          <cell r="AJ2292">
            <v>265</v>
          </cell>
          <cell r="AK2292">
            <v>265</v>
          </cell>
          <cell r="AL2292"/>
          <cell r="AM2292">
            <v>265</v>
          </cell>
        </row>
        <row r="2293">
          <cell r="I2293" t="str">
            <v>AWZ</v>
          </cell>
          <cell r="J2293"/>
          <cell r="K2293"/>
          <cell r="L2293"/>
          <cell r="M2293"/>
          <cell r="N2293">
            <v>15631</v>
          </cell>
          <cell r="O2293">
            <v>33331</v>
          </cell>
          <cell r="P2293">
            <v>1778845</v>
          </cell>
          <cell r="Q2293">
            <v>1812176</v>
          </cell>
          <cell r="R2293"/>
          <cell r="S2293">
            <v>1812176</v>
          </cell>
          <cell r="T2293">
            <v>1261</v>
          </cell>
          <cell r="U2293">
            <v>15764</v>
          </cell>
          <cell r="V2293">
            <v>17025</v>
          </cell>
          <cell r="W2293"/>
          <cell r="X2293">
            <v>17025</v>
          </cell>
          <cell r="Y2293"/>
          <cell r="Z2293"/>
          <cell r="AA2293"/>
          <cell r="AB2293"/>
          <cell r="AC2293">
            <v>17359</v>
          </cell>
          <cell r="AD2293">
            <v>6987</v>
          </cell>
          <cell r="AE2293">
            <v>1413940</v>
          </cell>
          <cell r="AF2293">
            <v>1420927</v>
          </cell>
          <cell r="AG2293"/>
          <cell r="AH2293">
            <v>1420927</v>
          </cell>
          <cell r="AI2293">
            <v>2758</v>
          </cell>
          <cell r="AJ2293">
            <v>11826</v>
          </cell>
          <cell r="AK2293">
            <v>14584</v>
          </cell>
          <cell r="AL2293"/>
          <cell r="AM2293">
            <v>14584</v>
          </cell>
        </row>
        <row r="2294">
          <cell r="I2294" t="str">
            <v>AJK</v>
          </cell>
          <cell r="J2294"/>
          <cell r="K2294"/>
          <cell r="L2294"/>
          <cell r="M2294"/>
          <cell r="N2294">
            <v>150</v>
          </cell>
          <cell r="O2294">
            <v>296</v>
          </cell>
          <cell r="P2294">
            <v>7943</v>
          </cell>
          <cell r="Q2294">
            <v>8239</v>
          </cell>
          <cell r="R2294"/>
          <cell r="S2294">
            <v>8239</v>
          </cell>
          <cell r="T2294">
            <v>1</v>
          </cell>
          <cell r="U2294">
            <v>61</v>
          </cell>
          <cell r="V2294">
            <v>62</v>
          </cell>
          <cell r="W2294"/>
          <cell r="X2294">
            <v>62</v>
          </cell>
          <cell r="Y2294"/>
          <cell r="Z2294"/>
          <cell r="AA2294"/>
          <cell r="AB2294"/>
          <cell r="AC2294">
            <v>112</v>
          </cell>
          <cell r="AD2294">
            <v>0</v>
          </cell>
          <cell r="AE2294">
            <v>8998</v>
          </cell>
          <cell r="AF2294">
            <v>8998</v>
          </cell>
          <cell r="AG2294"/>
          <cell r="AH2294">
            <v>8998</v>
          </cell>
          <cell r="AI2294">
            <v>0</v>
          </cell>
          <cell r="AJ2294">
            <v>54</v>
          </cell>
          <cell r="AK2294">
            <v>54</v>
          </cell>
          <cell r="AL2294"/>
          <cell r="AM2294">
            <v>54</v>
          </cell>
        </row>
        <row r="2295">
          <cell r="I2295" t="str">
            <v>ADU</v>
          </cell>
          <cell r="J2295"/>
          <cell r="K2295"/>
          <cell r="L2295"/>
          <cell r="M2295"/>
          <cell r="N2295">
            <v>1808</v>
          </cell>
          <cell r="O2295">
            <v>1113</v>
          </cell>
          <cell r="P2295">
            <v>169165</v>
          </cell>
          <cell r="Q2295">
            <v>170278</v>
          </cell>
          <cell r="R2295"/>
          <cell r="S2295">
            <v>170278</v>
          </cell>
          <cell r="T2295">
            <v>15</v>
          </cell>
          <cell r="U2295">
            <v>1249</v>
          </cell>
          <cell r="V2295">
            <v>1264</v>
          </cell>
          <cell r="W2295"/>
          <cell r="X2295">
            <v>1264</v>
          </cell>
          <cell r="Y2295"/>
          <cell r="Z2295"/>
          <cell r="AA2295"/>
          <cell r="AB2295"/>
          <cell r="AC2295">
            <v>2199</v>
          </cell>
          <cell r="AD2295">
            <v>313</v>
          </cell>
          <cell r="AE2295">
            <v>143908</v>
          </cell>
          <cell r="AF2295">
            <v>144221</v>
          </cell>
          <cell r="AG2295"/>
          <cell r="AH2295">
            <v>144221</v>
          </cell>
          <cell r="AI2295">
            <v>2</v>
          </cell>
          <cell r="AJ2295">
            <v>1069</v>
          </cell>
          <cell r="AK2295">
            <v>1071</v>
          </cell>
          <cell r="AL2295"/>
          <cell r="AM2295">
            <v>1071</v>
          </cell>
        </row>
        <row r="2296">
          <cell r="I2296" t="str">
            <v>PGU</v>
          </cell>
          <cell r="J2296"/>
          <cell r="K2296"/>
          <cell r="L2296"/>
          <cell r="M2296"/>
          <cell r="N2296">
            <v>5491</v>
          </cell>
          <cell r="O2296">
            <v>0</v>
          </cell>
          <cell r="P2296">
            <v>720529</v>
          </cell>
          <cell r="Q2296">
            <v>720529</v>
          </cell>
          <cell r="R2296"/>
          <cell r="S2296">
            <v>720529</v>
          </cell>
          <cell r="T2296">
            <v>0</v>
          </cell>
          <cell r="U2296">
            <v>5073</v>
          </cell>
          <cell r="V2296">
            <v>5073</v>
          </cell>
          <cell r="W2296"/>
          <cell r="X2296">
            <v>5073</v>
          </cell>
          <cell r="Y2296"/>
          <cell r="Z2296"/>
          <cell r="AA2296"/>
          <cell r="AB2296"/>
          <cell r="AC2296">
            <v>6827</v>
          </cell>
          <cell r="AD2296">
            <v>0</v>
          </cell>
          <cell r="AE2296">
            <v>318857</v>
          </cell>
          <cell r="AF2296">
            <v>318857</v>
          </cell>
          <cell r="AG2296"/>
          <cell r="AH2296">
            <v>318857</v>
          </cell>
          <cell r="AI2296">
            <v>0</v>
          </cell>
          <cell r="AJ2296">
            <v>4437</v>
          </cell>
          <cell r="AK2296">
            <v>4437</v>
          </cell>
          <cell r="AL2296"/>
          <cell r="AM2296">
            <v>4437</v>
          </cell>
        </row>
        <row r="2297">
          <cell r="I2297" t="str">
            <v>IAQ</v>
          </cell>
          <cell r="J2297"/>
          <cell r="K2297"/>
          <cell r="L2297"/>
          <cell r="M2297"/>
          <cell r="N2297">
            <v>240</v>
          </cell>
          <cell r="O2297"/>
          <cell r="P2297">
            <v>12169</v>
          </cell>
          <cell r="Q2297">
            <v>12169</v>
          </cell>
          <cell r="R2297"/>
          <cell r="S2297">
            <v>12169</v>
          </cell>
          <cell r="T2297"/>
          <cell r="U2297">
            <v>111</v>
          </cell>
          <cell r="V2297">
            <v>111</v>
          </cell>
          <cell r="W2297"/>
          <cell r="X2297">
            <v>111</v>
          </cell>
          <cell r="Y2297">
            <v>282</v>
          </cell>
          <cell r="Z2297"/>
          <cell r="AA2297">
            <v>282</v>
          </cell>
          <cell r="AB2297"/>
          <cell r="AC2297">
            <v>282</v>
          </cell>
          <cell r="AD2297"/>
          <cell r="AE2297">
            <v>11932</v>
          </cell>
          <cell r="AF2297">
            <v>11932</v>
          </cell>
          <cell r="AG2297"/>
          <cell r="AH2297">
            <v>11932</v>
          </cell>
          <cell r="AI2297"/>
          <cell r="AJ2297">
            <v>109</v>
          </cell>
          <cell r="AK2297">
            <v>109</v>
          </cell>
          <cell r="AL2297"/>
          <cell r="AM2297">
            <v>109</v>
          </cell>
        </row>
        <row r="2298">
          <cell r="I2298" t="str">
            <v>BXR</v>
          </cell>
          <cell r="J2298"/>
          <cell r="K2298"/>
          <cell r="L2298"/>
          <cell r="M2298"/>
          <cell r="N2298">
            <v>306</v>
          </cell>
          <cell r="O2298">
            <v>0</v>
          </cell>
          <cell r="P2298">
            <v>21357</v>
          </cell>
          <cell r="Q2298">
            <v>21357</v>
          </cell>
          <cell r="R2298"/>
          <cell r="S2298">
            <v>21357</v>
          </cell>
          <cell r="T2298">
            <v>0</v>
          </cell>
          <cell r="U2298">
            <v>184</v>
          </cell>
          <cell r="V2298">
            <v>184</v>
          </cell>
          <cell r="W2298"/>
          <cell r="X2298">
            <v>184</v>
          </cell>
          <cell r="Y2298"/>
          <cell r="Z2298"/>
          <cell r="AA2298"/>
          <cell r="AB2298"/>
          <cell r="AC2298">
            <v>208</v>
          </cell>
          <cell r="AD2298">
            <v>0</v>
          </cell>
          <cell r="AE2298">
            <v>10337</v>
          </cell>
          <cell r="AF2298">
            <v>10337</v>
          </cell>
          <cell r="AG2298"/>
          <cell r="AH2298">
            <v>10337</v>
          </cell>
          <cell r="AI2298">
            <v>0</v>
          </cell>
          <cell r="AJ2298">
            <v>91</v>
          </cell>
          <cell r="AK2298">
            <v>91</v>
          </cell>
          <cell r="AL2298"/>
          <cell r="AM2298">
            <v>91</v>
          </cell>
        </row>
        <row r="2299">
          <cell r="I2299" t="str">
            <v>BND</v>
          </cell>
          <cell r="J2299">
            <v>11646</v>
          </cell>
          <cell r="K2299">
            <v>14</v>
          </cell>
          <cell r="L2299">
            <v>11660</v>
          </cell>
          <cell r="M2299">
            <v>40869</v>
          </cell>
          <cell r="N2299">
            <v>52529</v>
          </cell>
          <cell r="O2299">
            <v>62702</v>
          </cell>
          <cell r="P2299">
            <v>1118697</v>
          </cell>
          <cell r="Q2299">
            <v>1181399</v>
          </cell>
          <cell r="R2299">
            <v>5534</v>
          </cell>
          <cell r="S2299">
            <v>1186933</v>
          </cell>
          <cell r="T2299">
            <v>1468</v>
          </cell>
          <cell r="U2299">
            <v>10347</v>
          </cell>
          <cell r="V2299">
            <v>11815</v>
          </cell>
          <cell r="W2299">
            <v>155</v>
          </cell>
          <cell r="X2299">
            <v>11970</v>
          </cell>
          <cell r="Y2299">
            <v>12844</v>
          </cell>
          <cell r="Z2299">
            <v>39</v>
          </cell>
          <cell r="AA2299">
            <v>12883</v>
          </cell>
          <cell r="AB2299">
            <v>22645</v>
          </cell>
          <cell r="AC2299">
            <v>35528</v>
          </cell>
          <cell r="AD2299">
            <v>23482</v>
          </cell>
          <cell r="AE2299">
            <v>960224</v>
          </cell>
          <cell r="AF2299">
            <v>983706</v>
          </cell>
          <cell r="AG2299">
            <v>2299</v>
          </cell>
          <cell r="AH2299">
            <v>986005</v>
          </cell>
          <cell r="AI2299">
            <v>699</v>
          </cell>
          <cell r="AJ2299">
            <v>9247</v>
          </cell>
          <cell r="AK2299">
            <v>9946</v>
          </cell>
          <cell r="AL2299">
            <v>216</v>
          </cell>
          <cell r="AM2299">
            <v>10162</v>
          </cell>
        </row>
        <row r="2300">
          <cell r="I2300" t="str">
            <v>BDH</v>
          </cell>
          <cell r="J2300"/>
          <cell r="K2300"/>
          <cell r="L2300"/>
          <cell r="M2300"/>
          <cell r="N2300">
            <v>224</v>
          </cell>
          <cell r="O2300">
            <v>0</v>
          </cell>
          <cell r="P2300">
            <v>13856</v>
          </cell>
          <cell r="Q2300">
            <v>13856</v>
          </cell>
          <cell r="R2300"/>
          <cell r="S2300">
            <v>13856</v>
          </cell>
          <cell r="T2300">
            <v>0</v>
          </cell>
          <cell r="U2300">
            <v>157</v>
          </cell>
          <cell r="V2300">
            <v>157</v>
          </cell>
          <cell r="W2300"/>
          <cell r="X2300">
            <v>157</v>
          </cell>
          <cell r="Y2300"/>
          <cell r="Z2300"/>
          <cell r="AA2300"/>
          <cell r="AB2300"/>
          <cell r="AC2300">
            <v>182</v>
          </cell>
          <cell r="AD2300">
            <v>0</v>
          </cell>
          <cell r="AE2300">
            <v>6920</v>
          </cell>
          <cell r="AF2300">
            <v>6920</v>
          </cell>
          <cell r="AG2300"/>
          <cell r="AH2300">
            <v>6920</v>
          </cell>
          <cell r="AI2300">
            <v>0</v>
          </cell>
          <cell r="AJ2300">
            <v>88</v>
          </cell>
          <cell r="AK2300">
            <v>88</v>
          </cell>
          <cell r="AL2300"/>
          <cell r="AM2300">
            <v>88</v>
          </cell>
        </row>
        <row r="2301">
          <cell r="I2301" t="str">
            <v>XBJ</v>
          </cell>
          <cell r="J2301"/>
          <cell r="K2301"/>
          <cell r="L2301"/>
          <cell r="M2301"/>
          <cell r="N2301">
            <v>1142</v>
          </cell>
          <cell r="O2301">
            <v>1023</v>
          </cell>
          <cell r="P2301">
            <v>76751</v>
          </cell>
          <cell r="Q2301">
            <v>77774</v>
          </cell>
          <cell r="R2301"/>
          <cell r="S2301">
            <v>77774</v>
          </cell>
          <cell r="T2301">
            <v>17</v>
          </cell>
          <cell r="U2301">
            <v>661</v>
          </cell>
          <cell r="V2301">
            <v>678</v>
          </cell>
          <cell r="W2301"/>
          <cell r="X2301">
            <v>678</v>
          </cell>
          <cell r="Y2301"/>
          <cell r="Z2301"/>
          <cell r="AA2301"/>
          <cell r="AB2301"/>
          <cell r="AC2301">
            <v>1093</v>
          </cell>
          <cell r="AD2301">
            <v>224</v>
          </cell>
          <cell r="AE2301">
            <v>73895</v>
          </cell>
          <cell r="AF2301">
            <v>74119</v>
          </cell>
          <cell r="AG2301"/>
          <cell r="AH2301">
            <v>74119</v>
          </cell>
          <cell r="AI2301">
            <v>0</v>
          </cell>
          <cell r="AJ2301">
            <v>685</v>
          </cell>
          <cell r="AK2301">
            <v>685</v>
          </cell>
          <cell r="AL2301"/>
          <cell r="AM2301">
            <v>685</v>
          </cell>
        </row>
        <row r="2302">
          <cell r="I2302" t="str">
            <v>BJB</v>
          </cell>
          <cell r="J2302"/>
          <cell r="K2302"/>
          <cell r="L2302"/>
          <cell r="M2302"/>
          <cell r="N2302">
            <v>362</v>
          </cell>
          <cell r="O2302">
            <v>0</v>
          </cell>
          <cell r="P2302">
            <v>18947</v>
          </cell>
          <cell r="Q2302">
            <v>18947</v>
          </cell>
          <cell r="R2302"/>
          <cell r="S2302">
            <v>18947</v>
          </cell>
          <cell r="T2302">
            <v>0</v>
          </cell>
          <cell r="U2302">
            <v>142</v>
          </cell>
          <cell r="V2302">
            <v>142</v>
          </cell>
          <cell r="W2302"/>
          <cell r="X2302">
            <v>142</v>
          </cell>
          <cell r="Y2302"/>
          <cell r="Z2302"/>
          <cell r="AA2302"/>
          <cell r="AB2302"/>
          <cell r="AC2302">
            <v>720</v>
          </cell>
          <cell r="AD2302">
            <v>0</v>
          </cell>
          <cell r="AE2302">
            <v>30754</v>
          </cell>
          <cell r="AF2302">
            <v>30754</v>
          </cell>
          <cell r="AG2302"/>
          <cell r="AH2302">
            <v>30754</v>
          </cell>
          <cell r="AI2302">
            <v>0</v>
          </cell>
          <cell r="AJ2302">
            <v>219</v>
          </cell>
          <cell r="AK2302">
            <v>219</v>
          </cell>
          <cell r="AL2302"/>
          <cell r="AM2302">
            <v>219</v>
          </cell>
        </row>
        <row r="2303">
          <cell r="I2303" t="str">
            <v>BUZ</v>
          </cell>
          <cell r="J2303"/>
          <cell r="K2303"/>
          <cell r="L2303"/>
          <cell r="M2303"/>
          <cell r="N2303">
            <v>3746</v>
          </cell>
          <cell r="O2303">
            <v>5531</v>
          </cell>
          <cell r="P2303">
            <v>411744</v>
          </cell>
          <cell r="Q2303">
            <v>417275</v>
          </cell>
          <cell r="R2303"/>
          <cell r="S2303">
            <v>417275</v>
          </cell>
          <cell r="T2303">
            <v>74</v>
          </cell>
          <cell r="U2303">
            <v>3338</v>
          </cell>
          <cell r="V2303">
            <v>3411</v>
          </cell>
          <cell r="W2303"/>
          <cell r="X2303">
            <v>3411</v>
          </cell>
          <cell r="Y2303"/>
          <cell r="Z2303"/>
          <cell r="AA2303"/>
          <cell r="AB2303"/>
          <cell r="AC2303">
            <v>4064</v>
          </cell>
          <cell r="AD2303">
            <v>296</v>
          </cell>
          <cell r="AE2303">
            <v>335801</v>
          </cell>
          <cell r="AF2303">
            <v>336097</v>
          </cell>
          <cell r="AG2303"/>
          <cell r="AH2303">
            <v>336097</v>
          </cell>
          <cell r="AI2303">
            <v>0</v>
          </cell>
          <cell r="AJ2303">
            <v>2947</v>
          </cell>
          <cell r="AK2303">
            <v>2948</v>
          </cell>
          <cell r="AL2303"/>
          <cell r="AM2303">
            <v>2948</v>
          </cell>
        </row>
        <row r="2304">
          <cell r="I2304" t="str">
            <v>ZBR</v>
          </cell>
          <cell r="J2304"/>
          <cell r="K2304"/>
          <cell r="L2304"/>
          <cell r="M2304"/>
          <cell r="N2304">
            <v>2939</v>
          </cell>
          <cell r="O2304">
            <v>5406</v>
          </cell>
          <cell r="P2304">
            <v>321473</v>
          </cell>
          <cell r="Q2304">
            <v>326879</v>
          </cell>
          <cell r="R2304"/>
          <cell r="S2304">
            <v>326879</v>
          </cell>
          <cell r="T2304">
            <v>133</v>
          </cell>
          <cell r="U2304">
            <v>3335</v>
          </cell>
          <cell r="V2304">
            <v>3468</v>
          </cell>
          <cell r="W2304"/>
          <cell r="X2304">
            <v>3468</v>
          </cell>
          <cell r="Y2304"/>
          <cell r="Z2304"/>
          <cell r="AA2304"/>
          <cell r="AB2304"/>
          <cell r="AC2304">
            <v>2861</v>
          </cell>
          <cell r="AD2304">
            <v>115</v>
          </cell>
          <cell r="AE2304">
            <v>137299</v>
          </cell>
          <cell r="AF2304">
            <v>137414</v>
          </cell>
          <cell r="AG2304"/>
          <cell r="AH2304">
            <v>137414</v>
          </cell>
          <cell r="AI2304">
            <v>5</v>
          </cell>
          <cell r="AJ2304">
            <v>2740</v>
          </cell>
          <cell r="AK2304">
            <v>2744</v>
          </cell>
          <cell r="AL2304"/>
          <cell r="AM2304">
            <v>2744</v>
          </cell>
        </row>
        <row r="2305">
          <cell r="I2305" t="str">
            <v>SRY</v>
          </cell>
          <cell r="J2305"/>
          <cell r="K2305"/>
          <cell r="L2305"/>
          <cell r="M2305"/>
          <cell r="N2305">
            <v>3456</v>
          </cell>
          <cell r="O2305">
            <v>29555</v>
          </cell>
          <cell r="P2305">
            <v>338593</v>
          </cell>
          <cell r="Q2305">
            <v>368148</v>
          </cell>
          <cell r="R2305"/>
          <cell r="S2305">
            <v>368148</v>
          </cell>
          <cell r="T2305">
            <v>382</v>
          </cell>
          <cell r="U2305">
            <v>3421</v>
          </cell>
          <cell r="V2305">
            <v>3803</v>
          </cell>
          <cell r="W2305"/>
          <cell r="X2305">
            <v>3803</v>
          </cell>
          <cell r="Y2305"/>
          <cell r="Z2305"/>
          <cell r="AA2305"/>
          <cell r="AB2305"/>
          <cell r="AC2305">
            <v>3818</v>
          </cell>
          <cell r="AD2305">
            <v>2208</v>
          </cell>
          <cell r="AE2305">
            <v>279001</v>
          </cell>
          <cell r="AF2305">
            <v>281209</v>
          </cell>
          <cell r="AG2305"/>
          <cell r="AH2305">
            <v>281209</v>
          </cell>
          <cell r="AI2305">
            <v>14</v>
          </cell>
          <cell r="AJ2305">
            <v>2822</v>
          </cell>
          <cell r="AK2305">
            <v>2836</v>
          </cell>
          <cell r="AL2305"/>
          <cell r="AM2305">
            <v>2836</v>
          </cell>
        </row>
        <row r="2306">
          <cell r="I2306" t="str">
            <v>GCH</v>
          </cell>
          <cell r="J2306"/>
          <cell r="K2306"/>
          <cell r="L2306"/>
          <cell r="M2306"/>
          <cell r="N2306">
            <v>252</v>
          </cell>
          <cell r="O2306"/>
          <cell r="P2306">
            <v>17358</v>
          </cell>
          <cell r="Q2306">
            <v>17358</v>
          </cell>
          <cell r="R2306"/>
          <cell r="S2306">
            <v>17358</v>
          </cell>
          <cell r="T2306"/>
          <cell r="U2306">
            <v>246</v>
          </cell>
          <cell r="V2306">
            <v>246</v>
          </cell>
          <cell r="W2306"/>
          <cell r="X2306">
            <v>246</v>
          </cell>
          <cell r="Y2306">
            <v>378</v>
          </cell>
          <cell r="Z2306"/>
          <cell r="AA2306">
            <v>378</v>
          </cell>
          <cell r="AB2306"/>
          <cell r="AC2306">
            <v>378</v>
          </cell>
          <cell r="AD2306"/>
          <cell r="AE2306">
            <v>19391</v>
          </cell>
          <cell r="AF2306">
            <v>19391</v>
          </cell>
          <cell r="AG2306"/>
          <cell r="AH2306">
            <v>19391</v>
          </cell>
          <cell r="AI2306"/>
          <cell r="AJ2306">
            <v>198</v>
          </cell>
          <cell r="AK2306">
            <v>198</v>
          </cell>
          <cell r="AL2306"/>
          <cell r="AM2306">
            <v>198</v>
          </cell>
        </row>
        <row r="2307">
          <cell r="I2307" t="str">
            <v>GSM</v>
          </cell>
          <cell r="J2307"/>
          <cell r="K2307"/>
          <cell r="L2307"/>
          <cell r="M2307"/>
          <cell r="N2307">
            <v>4134</v>
          </cell>
          <cell r="O2307">
            <v>26101</v>
          </cell>
          <cell r="P2307">
            <v>424270</v>
          </cell>
          <cell r="Q2307">
            <v>450371</v>
          </cell>
          <cell r="R2307"/>
          <cell r="S2307">
            <v>450371</v>
          </cell>
          <cell r="T2307">
            <v>689</v>
          </cell>
          <cell r="U2307">
            <v>6578</v>
          </cell>
          <cell r="V2307">
            <v>7267</v>
          </cell>
          <cell r="W2307"/>
          <cell r="X2307">
            <v>7267</v>
          </cell>
          <cell r="Y2307"/>
          <cell r="Z2307"/>
          <cell r="AA2307"/>
          <cell r="AB2307"/>
          <cell r="AC2307">
            <v>3866</v>
          </cell>
          <cell r="AD2307">
            <v>11929</v>
          </cell>
          <cell r="AE2307">
            <v>142908</v>
          </cell>
          <cell r="AF2307">
            <v>154837</v>
          </cell>
          <cell r="AG2307"/>
          <cell r="AH2307">
            <v>154837</v>
          </cell>
          <cell r="AI2307">
            <v>541</v>
          </cell>
          <cell r="AJ2307">
            <v>2897</v>
          </cell>
          <cell r="AK2307">
            <v>3438</v>
          </cell>
          <cell r="AL2307"/>
          <cell r="AM2307">
            <v>3438</v>
          </cell>
        </row>
        <row r="2308">
          <cell r="I2308" t="str">
            <v>GBT</v>
          </cell>
          <cell r="J2308"/>
          <cell r="K2308"/>
          <cell r="L2308"/>
          <cell r="M2308"/>
          <cell r="N2308">
            <v>2770</v>
          </cell>
          <cell r="O2308">
            <v>9813</v>
          </cell>
          <cell r="P2308">
            <v>164680</v>
          </cell>
          <cell r="Q2308">
            <v>174493</v>
          </cell>
          <cell r="R2308"/>
          <cell r="S2308">
            <v>174493</v>
          </cell>
          <cell r="T2308">
            <v>198</v>
          </cell>
          <cell r="U2308">
            <v>1305</v>
          </cell>
          <cell r="V2308">
            <v>1504</v>
          </cell>
          <cell r="W2308"/>
          <cell r="X2308">
            <v>1504</v>
          </cell>
          <cell r="Y2308"/>
          <cell r="Z2308"/>
          <cell r="AA2308"/>
          <cell r="AB2308"/>
          <cell r="AC2308">
            <v>3444</v>
          </cell>
          <cell r="AD2308">
            <v>1308</v>
          </cell>
          <cell r="AE2308">
            <v>171674</v>
          </cell>
          <cell r="AF2308">
            <v>172982</v>
          </cell>
          <cell r="AG2308"/>
          <cell r="AH2308">
            <v>172982</v>
          </cell>
          <cell r="AI2308">
            <v>34</v>
          </cell>
          <cell r="AJ2308">
            <v>1411</v>
          </cell>
          <cell r="AK2308">
            <v>1446</v>
          </cell>
          <cell r="AL2308"/>
          <cell r="AM2308">
            <v>1446</v>
          </cell>
        </row>
        <row r="2309">
          <cell r="I2309" t="str">
            <v>HDM</v>
          </cell>
          <cell r="J2309"/>
          <cell r="K2309"/>
          <cell r="L2309"/>
          <cell r="M2309"/>
          <cell r="N2309">
            <v>75</v>
          </cell>
          <cell r="O2309">
            <v>2602</v>
          </cell>
          <cell r="P2309">
            <v>3561</v>
          </cell>
          <cell r="Q2309">
            <v>6163</v>
          </cell>
          <cell r="R2309"/>
          <cell r="S2309">
            <v>6163</v>
          </cell>
          <cell r="T2309">
            <v>66</v>
          </cell>
          <cell r="U2309">
            <v>37</v>
          </cell>
          <cell r="V2309">
            <v>103</v>
          </cell>
          <cell r="W2309"/>
          <cell r="X2309">
            <v>103</v>
          </cell>
          <cell r="Y2309"/>
          <cell r="Z2309"/>
          <cell r="AA2309"/>
          <cell r="AB2309"/>
          <cell r="AC2309">
            <v>14</v>
          </cell>
          <cell r="AD2309">
            <v>0</v>
          </cell>
          <cell r="AE2309">
            <v>692</v>
          </cell>
          <cell r="AF2309">
            <v>692</v>
          </cell>
          <cell r="AG2309"/>
          <cell r="AH2309">
            <v>692</v>
          </cell>
          <cell r="AI2309">
            <v>0</v>
          </cell>
          <cell r="AJ2309">
            <v>8</v>
          </cell>
          <cell r="AK2309">
            <v>8</v>
          </cell>
          <cell r="AL2309"/>
          <cell r="AM2309">
            <v>8</v>
          </cell>
        </row>
        <row r="2310">
          <cell r="I2310" t="str">
            <v>IIL</v>
          </cell>
          <cell r="J2310"/>
          <cell r="K2310"/>
          <cell r="L2310"/>
          <cell r="M2310"/>
          <cell r="N2310">
            <v>1788</v>
          </cell>
          <cell r="O2310">
            <v>0</v>
          </cell>
          <cell r="P2310">
            <v>160419</v>
          </cell>
          <cell r="Q2310">
            <v>160419</v>
          </cell>
          <cell r="R2310"/>
          <cell r="S2310">
            <v>160419</v>
          </cell>
          <cell r="T2310">
            <v>0</v>
          </cell>
          <cell r="U2310">
            <v>1289</v>
          </cell>
          <cell r="V2310">
            <v>1289</v>
          </cell>
          <cell r="W2310"/>
          <cell r="X2310">
            <v>1289</v>
          </cell>
          <cell r="Y2310"/>
          <cell r="Z2310"/>
          <cell r="AA2310"/>
          <cell r="AB2310"/>
          <cell r="AC2310">
            <v>2436</v>
          </cell>
          <cell r="AD2310">
            <v>0</v>
          </cell>
          <cell r="AE2310">
            <v>150485</v>
          </cell>
          <cell r="AF2310">
            <v>150485</v>
          </cell>
          <cell r="AG2310"/>
          <cell r="AH2310">
            <v>150485</v>
          </cell>
          <cell r="AI2310">
            <v>0</v>
          </cell>
          <cell r="AJ2310">
            <v>1144</v>
          </cell>
          <cell r="AK2310">
            <v>1144</v>
          </cell>
          <cell r="AL2310"/>
          <cell r="AM2310">
            <v>1144</v>
          </cell>
        </row>
        <row r="2311">
          <cell r="I2311" t="str">
            <v>IHR</v>
          </cell>
          <cell r="J2311"/>
          <cell r="K2311"/>
          <cell r="L2311"/>
          <cell r="M2311"/>
          <cell r="N2311">
            <v>402</v>
          </cell>
          <cell r="O2311">
            <v>0</v>
          </cell>
          <cell r="P2311">
            <v>17386</v>
          </cell>
          <cell r="Q2311">
            <v>17386</v>
          </cell>
          <cell r="R2311"/>
          <cell r="S2311">
            <v>17386</v>
          </cell>
          <cell r="T2311">
            <v>0</v>
          </cell>
          <cell r="U2311">
            <v>152</v>
          </cell>
          <cell r="V2311">
            <v>152</v>
          </cell>
          <cell r="W2311"/>
          <cell r="X2311">
            <v>152</v>
          </cell>
          <cell r="Y2311"/>
          <cell r="Z2311"/>
          <cell r="AA2311"/>
          <cell r="AB2311"/>
          <cell r="AC2311">
            <v>282</v>
          </cell>
          <cell r="AD2311">
            <v>0</v>
          </cell>
          <cell r="AE2311">
            <v>10383</v>
          </cell>
          <cell r="AF2311">
            <v>10383</v>
          </cell>
          <cell r="AG2311"/>
          <cell r="AH2311">
            <v>10383</v>
          </cell>
          <cell r="AI2311">
            <v>0</v>
          </cell>
          <cell r="AJ2311">
            <v>87</v>
          </cell>
          <cell r="AK2311">
            <v>87</v>
          </cell>
          <cell r="AL2311"/>
          <cell r="AM2311">
            <v>87</v>
          </cell>
        </row>
        <row r="2312">
          <cell r="I2312" t="str">
            <v>IFN</v>
          </cell>
          <cell r="J2312">
            <v>14489</v>
          </cell>
          <cell r="K2312">
            <v>2</v>
          </cell>
          <cell r="L2312">
            <v>14491</v>
          </cell>
          <cell r="M2312">
            <v>20075</v>
          </cell>
          <cell r="N2312">
            <v>34566</v>
          </cell>
          <cell r="O2312">
            <v>253442</v>
          </cell>
          <cell r="P2312">
            <v>1441901</v>
          </cell>
          <cell r="Q2312">
            <v>1695343</v>
          </cell>
          <cell r="R2312">
            <v>9064</v>
          </cell>
          <cell r="S2312">
            <v>1704407</v>
          </cell>
          <cell r="T2312">
            <v>5385</v>
          </cell>
          <cell r="U2312">
            <v>12906</v>
          </cell>
          <cell r="V2312">
            <v>18291</v>
          </cell>
          <cell r="W2312">
            <v>29</v>
          </cell>
          <cell r="X2312">
            <v>18320</v>
          </cell>
          <cell r="Y2312">
            <v>17553</v>
          </cell>
          <cell r="Z2312">
            <v>5</v>
          </cell>
          <cell r="AA2312">
            <v>17558</v>
          </cell>
          <cell r="AB2312">
            <v>13921</v>
          </cell>
          <cell r="AC2312">
            <v>31479</v>
          </cell>
          <cell r="AD2312">
            <v>94211</v>
          </cell>
          <cell r="AE2312">
            <v>1373976</v>
          </cell>
          <cell r="AF2312">
            <v>1468187</v>
          </cell>
          <cell r="AG2312">
            <v>6257</v>
          </cell>
          <cell r="AH2312">
            <v>1474444</v>
          </cell>
          <cell r="AI2312">
            <v>4009</v>
          </cell>
          <cell r="AJ2312">
            <v>12554</v>
          </cell>
          <cell r="AK2312">
            <v>16563</v>
          </cell>
          <cell r="AL2312">
            <v>30</v>
          </cell>
          <cell r="AM2312">
            <v>16593</v>
          </cell>
        </row>
        <row r="2313">
          <cell r="I2313" t="str">
            <v>JAR</v>
          </cell>
          <cell r="J2313"/>
          <cell r="K2313"/>
          <cell r="L2313"/>
          <cell r="M2313"/>
          <cell r="N2313">
            <v>190</v>
          </cell>
          <cell r="O2313">
            <v>0</v>
          </cell>
          <cell r="P2313">
            <v>6163</v>
          </cell>
          <cell r="Q2313">
            <v>6163</v>
          </cell>
          <cell r="R2313"/>
          <cell r="S2313">
            <v>6163</v>
          </cell>
          <cell r="T2313">
            <v>0</v>
          </cell>
          <cell r="U2313">
            <v>65</v>
          </cell>
          <cell r="V2313">
            <v>65</v>
          </cell>
          <cell r="W2313"/>
          <cell r="X2313">
            <v>65</v>
          </cell>
          <cell r="Y2313"/>
          <cell r="Z2313"/>
          <cell r="AA2313"/>
          <cell r="AB2313"/>
          <cell r="AC2313">
            <v>260</v>
          </cell>
          <cell r="AD2313">
            <v>0</v>
          </cell>
          <cell r="AE2313">
            <v>8191</v>
          </cell>
          <cell r="AF2313">
            <v>8191</v>
          </cell>
          <cell r="AG2313"/>
          <cell r="AH2313">
            <v>8191</v>
          </cell>
          <cell r="AI2313">
            <v>0</v>
          </cell>
          <cell r="AJ2313">
            <v>85</v>
          </cell>
          <cell r="AK2313">
            <v>85</v>
          </cell>
          <cell r="AL2313"/>
          <cell r="AM2313">
            <v>85</v>
          </cell>
        </row>
        <row r="2314">
          <cell r="I2314" t="str">
            <v>JYR</v>
          </cell>
          <cell r="J2314"/>
          <cell r="K2314"/>
          <cell r="L2314"/>
          <cell r="M2314"/>
          <cell r="N2314">
            <v>212</v>
          </cell>
          <cell r="O2314">
            <v>0</v>
          </cell>
          <cell r="P2314">
            <v>8416</v>
          </cell>
          <cell r="Q2314">
            <v>8416</v>
          </cell>
          <cell r="R2314"/>
          <cell r="S2314">
            <v>8416</v>
          </cell>
          <cell r="T2314">
            <v>0</v>
          </cell>
          <cell r="U2314">
            <v>84</v>
          </cell>
          <cell r="V2314">
            <v>84</v>
          </cell>
          <cell r="W2314"/>
          <cell r="X2314">
            <v>84</v>
          </cell>
          <cell r="Y2314"/>
          <cell r="Z2314"/>
          <cell r="AA2314"/>
          <cell r="AB2314"/>
          <cell r="AC2314">
            <v>214</v>
          </cell>
          <cell r="AD2314">
            <v>0</v>
          </cell>
          <cell r="AE2314">
            <v>6387</v>
          </cell>
          <cell r="AF2314">
            <v>6387</v>
          </cell>
          <cell r="AG2314"/>
          <cell r="AH2314">
            <v>6387</v>
          </cell>
          <cell r="AI2314">
            <v>0</v>
          </cell>
          <cell r="AJ2314">
            <v>61</v>
          </cell>
          <cell r="AK2314">
            <v>61</v>
          </cell>
          <cell r="AL2314"/>
          <cell r="AM2314">
            <v>61</v>
          </cell>
        </row>
        <row r="2315">
          <cell r="I2315" t="str">
            <v>KLM</v>
          </cell>
          <cell r="J2315"/>
          <cell r="K2315"/>
          <cell r="L2315"/>
          <cell r="M2315"/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/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/>
          <cell r="X2315">
            <v>0</v>
          </cell>
          <cell r="Y2315"/>
          <cell r="Z2315"/>
          <cell r="AA2315"/>
          <cell r="AB2315"/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/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/>
          <cell r="AM2315">
            <v>0</v>
          </cell>
        </row>
        <row r="2316">
          <cell r="I2316" t="str">
            <v>KER</v>
          </cell>
          <cell r="J2316"/>
          <cell r="K2316"/>
          <cell r="L2316"/>
          <cell r="M2316"/>
          <cell r="N2316">
            <v>5223</v>
          </cell>
          <cell r="O2316">
            <v>61325</v>
          </cell>
          <cell r="P2316">
            <v>796223</v>
          </cell>
          <cell r="Q2316">
            <v>857548</v>
          </cell>
          <cell r="R2316"/>
          <cell r="S2316">
            <v>857548</v>
          </cell>
          <cell r="T2316">
            <v>788</v>
          </cell>
          <cell r="U2316">
            <v>5855</v>
          </cell>
          <cell r="V2316">
            <v>6643</v>
          </cell>
          <cell r="W2316"/>
          <cell r="X2316">
            <v>6643</v>
          </cell>
          <cell r="Y2316"/>
          <cell r="Z2316"/>
          <cell r="AA2316"/>
          <cell r="AB2316"/>
          <cell r="AC2316">
            <v>4475</v>
          </cell>
          <cell r="AD2316">
            <v>3198</v>
          </cell>
          <cell r="AE2316">
            <v>588666</v>
          </cell>
          <cell r="AF2316">
            <v>591864</v>
          </cell>
          <cell r="AG2316"/>
          <cell r="AH2316">
            <v>591864</v>
          </cell>
          <cell r="AI2316">
            <v>36</v>
          </cell>
          <cell r="AJ2316">
            <v>4508</v>
          </cell>
          <cell r="AK2316">
            <v>4544</v>
          </cell>
          <cell r="AL2316"/>
          <cell r="AM2316">
            <v>4544</v>
          </cell>
        </row>
        <row r="2317">
          <cell r="I2317" t="str">
            <v>KSH</v>
          </cell>
          <cell r="J2317"/>
          <cell r="K2317"/>
          <cell r="L2317"/>
          <cell r="M2317"/>
          <cell r="N2317">
            <v>3186</v>
          </cell>
          <cell r="O2317">
            <v>5264</v>
          </cell>
          <cell r="P2317">
            <v>330579</v>
          </cell>
          <cell r="Q2317">
            <v>335843</v>
          </cell>
          <cell r="R2317"/>
          <cell r="S2317">
            <v>335843</v>
          </cell>
          <cell r="T2317">
            <v>57</v>
          </cell>
          <cell r="U2317">
            <v>3476</v>
          </cell>
          <cell r="V2317">
            <v>3533</v>
          </cell>
          <cell r="W2317"/>
          <cell r="X2317">
            <v>3533</v>
          </cell>
          <cell r="Y2317"/>
          <cell r="Z2317"/>
          <cell r="AA2317"/>
          <cell r="AB2317"/>
          <cell r="AC2317">
            <v>5166</v>
          </cell>
          <cell r="AD2317">
            <v>845</v>
          </cell>
          <cell r="AE2317">
            <v>368959</v>
          </cell>
          <cell r="AF2317">
            <v>369804</v>
          </cell>
          <cell r="AG2317"/>
          <cell r="AH2317">
            <v>369804</v>
          </cell>
          <cell r="AI2317">
            <v>3</v>
          </cell>
          <cell r="AJ2317">
            <v>2631</v>
          </cell>
          <cell r="AK2317">
            <v>2634</v>
          </cell>
          <cell r="AL2317"/>
          <cell r="AM2317">
            <v>2634</v>
          </cell>
        </row>
        <row r="2318">
          <cell r="I2318" t="str">
            <v>KHK</v>
          </cell>
          <cell r="J2318"/>
          <cell r="K2318"/>
          <cell r="L2318"/>
          <cell r="M2318"/>
          <cell r="N2318">
            <v>2164</v>
          </cell>
          <cell r="O2318">
            <v>0</v>
          </cell>
          <cell r="P2318">
            <v>156874</v>
          </cell>
          <cell r="Q2318">
            <v>156874</v>
          </cell>
          <cell r="R2318"/>
          <cell r="S2318">
            <v>156874</v>
          </cell>
          <cell r="T2318"/>
          <cell r="U2318">
            <v>1495</v>
          </cell>
          <cell r="V2318">
            <v>1495</v>
          </cell>
          <cell r="W2318"/>
          <cell r="X2318">
            <v>1495</v>
          </cell>
          <cell r="Y2318"/>
          <cell r="Z2318"/>
          <cell r="AA2318"/>
          <cell r="AB2318"/>
          <cell r="AC2318">
            <v>2076</v>
          </cell>
          <cell r="AD2318">
            <v>0</v>
          </cell>
          <cell r="AE2318">
            <v>135967</v>
          </cell>
          <cell r="AF2318">
            <v>135967</v>
          </cell>
          <cell r="AG2318"/>
          <cell r="AH2318">
            <v>135967</v>
          </cell>
          <cell r="AI2318"/>
          <cell r="AJ2318">
            <v>1339</v>
          </cell>
          <cell r="AK2318">
            <v>1339</v>
          </cell>
          <cell r="AL2318"/>
          <cell r="AM2318">
            <v>1339</v>
          </cell>
        </row>
        <row r="2319">
          <cell r="I2319" t="str">
            <v>KHD</v>
          </cell>
          <cell r="J2319"/>
          <cell r="K2319"/>
          <cell r="L2319"/>
          <cell r="M2319"/>
          <cell r="N2319">
            <v>665</v>
          </cell>
          <cell r="O2319">
            <v>0</v>
          </cell>
          <cell r="P2319">
            <v>46328</v>
          </cell>
          <cell r="Q2319">
            <v>46328</v>
          </cell>
          <cell r="R2319"/>
          <cell r="S2319">
            <v>46328</v>
          </cell>
          <cell r="T2319">
            <v>0</v>
          </cell>
          <cell r="U2319">
            <v>277</v>
          </cell>
          <cell r="V2319">
            <v>277</v>
          </cell>
          <cell r="W2319"/>
          <cell r="X2319">
            <v>277</v>
          </cell>
          <cell r="Y2319"/>
          <cell r="Z2319"/>
          <cell r="AA2319"/>
          <cell r="AB2319"/>
          <cell r="AC2319">
            <v>944</v>
          </cell>
          <cell r="AD2319">
            <v>0</v>
          </cell>
          <cell r="AE2319">
            <v>45655</v>
          </cell>
          <cell r="AF2319">
            <v>45655</v>
          </cell>
          <cell r="AG2319"/>
          <cell r="AH2319">
            <v>45655</v>
          </cell>
          <cell r="AI2319">
            <v>0</v>
          </cell>
          <cell r="AJ2319">
            <v>279</v>
          </cell>
          <cell r="AK2319">
            <v>279</v>
          </cell>
          <cell r="AL2319"/>
          <cell r="AM2319">
            <v>279</v>
          </cell>
        </row>
        <row r="2320">
          <cell r="I2320" t="str">
            <v>KHY</v>
          </cell>
          <cell r="J2320"/>
          <cell r="K2320"/>
          <cell r="L2320"/>
          <cell r="M2320"/>
          <cell r="N2320">
            <v>118</v>
          </cell>
          <cell r="O2320">
            <v>0</v>
          </cell>
          <cell r="P2320">
            <v>5095</v>
          </cell>
          <cell r="Q2320">
            <v>5095</v>
          </cell>
          <cell r="R2320"/>
          <cell r="S2320">
            <v>5095</v>
          </cell>
          <cell r="T2320">
            <v>0</v>
          </cell>
          <cell r="U2320">
            <v>51</v>
          </cell>
          <cell r="V2320">
            <v>51</v>
          </cell>
          <cell r="W2320"/>
          <cell r="X2320">
            <v>51</v>
          </cell>
          <cell r="Y2320"/>
          <cell r="Z2320"/>
          <cell r="AA2320"/>
          <cell r="AB2320"/>
          <cell r="AC2320">
            <v>240</v>
          </cell>
          <cell r="AD2320">
            <v>0</v>
          </cell>
          <cell r="AE2320">
            <v>8548</v>
          </cell>
          <cell r="AF2320">
            <v>8548</v>
          </cell>
          <cell r="AG2320"/>
          <cell r="AH2320">
            <v>8548</v>
          </cell>
          <cell r="AI2320">
            <v>0</v>
          </cell>
          <cell r="AJ2320">
            <v>87</v>
          </cell>
          <cell r="AK2320">
            <v>87</v>
          </cell>
          <cell r="AL2320"/>
          <cell r="AM2320">
            <v>87</v>
          </cell>
        </row>
        <row r="2321">
          <cell r="I2321" t="str">
            <v>KIH</v>
          </cell>
          <cell r="J2321"/>
          <cell r="K2321"/>
          <cell r="L2321"/>
          <cell r="M2321"/>
          <cell r="N2321">
            <v>22936</v>
          </cell>
          <cell r="O2321">
            <v>9470</v>
          </cell>
          <cell r="P2321">
            <v>2902871</v>
          </cell>
          <cell r="Q2321">
            <v>2912341</v>
          </cell>
          <cell r="R2321"/>
          <cell r="S2321">
            <v>2912341</v>
          </cell>
          <cell r="T2321">
            <v>108</v>
          </cell>
          <cell r="U2321">
            <v>32784</v>
          </cell>
          <cell r="V2321">
            <v>32891</v>
          </cell>
          <cell r="W2321"/>
          <cell r="X2321">
            <v>32891</v>
          </cell>
          <cell r="Y2321"/>
          <cell r="Z2321"/>
          <cell r="AA2321"/>
          <cell r="AB2321"/>
          <cell r="AC2321">
            <v>27124</v>
          </cell>
          <cell r="AD2321">
            <v>1381</v>
          </cell>
          <cell r="AE2321">
            <v>1365304</v>
          </cell>
          <cell r="AF2321">
            <v>1366685</v>
          </cell>
          <cell r="AG2321"/>
          <cell r="AH2321">
            <v>1366685</v>
          </cell>
          <cell r="AI2321">
            <v>49</v>
          </cell>
          <cell r="AJ2321">
            <v>32275</v>
          </cell>
          <cell r="AK2321">
            <v>32323</v>
          </cell>
          <cell r="AL2321"/>
          <cell r="AM2321">
            <v>32323</v>
          </cell>
        </row>
        <row r="2322">
          <cell r="I2322" t="str">
            <v>LFM</v>
          </cell>
          <cell r="J2322"/>
          <cell r="K2322"/>
          <cell r="L2322"/>
          <cell r="M2322"/>
          <cell r="N2322">
            <v>332</v>
          </cell>
          <cell r="O2322">
            <v>1945</v>
          </cell>
          <cell r="P2322">
            <v>10734</v>
          </cell>
          <cell r="Q2322">
            <v>12679</v>
          </cell>
          <cell r="R2322"/>
          <cell r="S2322">
            <v>12679</v>
          </cell>
          <cell r="T2322">
            <v>39</v>
          </cell>
          <cell r="U2322">
            <v>74</v>
          </cell>
          <cell r="V2322">
            <v>113</v>
          </cell>
          <cell r="W2322"/>
          <cell r="X2322">
            <v>113</v>
          </cell>
          <cell r="Y2322"/>
          <cell r="Z2322"/>
          <cell r="AA2322"/>
          <cell r="AB2322"/>
          <cell r="AC2322">
            <v>251</v>
          </cell>
          <cell r="AD2322">
            <v>954</v>
          </cell>
          <cell r="AE2322">
            <v>8446</v>
          </cell>
          <cell r="AF2322">
            <v>9400</v>
          </cell>
          <cell r="AG2322"/>
          <cell r="AH2322">
            <v>9400</v>
          </cell>
          <cell r="AI2322">
            <v>17</v>
          </cell>
          <cell r="AJ2322">
            <v>56</v>
          </cell>
          <cell r="AK2322">
            <v>73</v>
          </cell>
          <cell r="AL2322"/>
          <cell r="AM2322">
            <v>73</v>
          </cell>
        </row>
        <row r="2323">
          <cell r="I2323" t="str">
            <v>LRR</v>
          </cell>
          <cell r="J2323"/>
          <cell r="K2323"/>
          <cell r="L2323"/>
          <cell r="M2323"/>
          <cell r="N2323">
            <v>1065</v>
          </cell>
          <cell r="O2323">
            <v>73387</v>
          </cell>
          <cell r="P2323">
            <v>24741</v>
          </cell>
          <cell r="Q2323">
            <v>98128</v>
          </cell>
          <cell r="R2323"/>
          <cell r="S2323">
            <v>98128</v>
          </cell>
          <cell r="T2323">
            <v>2149</v>
          </cell>
          <cell r="U2323">
            <v>301</v>
          </cell>
          <cell r="V2323">
            <v>2450</v>
          </cell>
          <cell r="W2323"/>
          <cell r="X2323">
            <v>2450</v>
          </cell>
          <cell r="Y2323"/>
          <cell r="Z2323"/>
          <cell r="AA2323"/>
          <cell r="AB2323"/>
          <cell r="AC2323">
            <v>935</v>
          </cell>
          <cell r="AD2323">
            <v>56376</v>
          </cell>
          <cell r="AE2323">
            <v>22752</v>
          </cell>
          <cell r="AF2323">
            <v>79128</v>
          </cell>
          <cell r="AG2323"/>
          <cell r="AH2323">
            <v>79128</v>
          </cell>
          <cell r="AI2323">
            <v>1644</v>
          </cell>
          <cell r="AJ2323">
            <v>291</v>
          </cell>
          <cell r="AK2323">
            <v>1935</v>
          </cell>
          <cell r="AL2323"/>
          <cell r="AM2323">
            <v>1935</v>
          </cell>
        </row>
        <row r="2324">
          <cell r="I2324" t="str">
            <v>LVP</v>
          </cell>
          <cell r="J2324"/>
          <cell r="K2324"/>
          <cell r="L2324"/>
          <cell r="M2324"/>
          <cell r="N2324">
            <v>824</v>
          </cell>
          <cell r="O2324"/>
          <cell r="P2324">
            <v>60272</v>
          </cell>
          <cell r="Q2324">
            <v>60272</v>
          </cell>
          <cell r="R2324"/>
          <cell r="S2324">
            <v>60272</v>
          </cell>
          <cell r="T2324"/>
          <cell r="U2324">
            <v>519</v>
          </cell>
          <cell r="V2324">
            <v>519</v>
          </cell>
          <cell r="W2324"/>
          <cell r="X2324">
            <v>519</v>
          </cell>
          <cell r="Y2324">
            <v>808</v>
          </cell>
          <cell r="Z2324"/>
          <cell r="AA2324">
            <v>808</v>
          </cell>
          <cell r="AB2324"/>
          <cell r="AC2324">
            <v>808</v>
          </cell>
          <cell r="AD2324"/>
          <cell r="AE2324">
            <v>55197</v>
          </cell>
          <cell r="AF2324">
            <v>55197</v>
          </cell>
          <cell r="AG2324"/>
          <cell r="AH2324">
            <v>55197</v>
          </cell>
          <cell r="AI2324"/>
          <cell r="AJ2324">
            <v>399</v>
          </cell>
          <cell r="AK2324">
            <v>399</v>
          </cell>
          <cell r="AL2324"/>
          <cell r="AM2324">
            <v>399</v>
          </cell>
        </row>
        <row r="2325">
          <cell r="I2325" t="str">
            <v>MRX</v>
          </cell>
          <cell r="J2325"/>
          <cell r="K2325"/>
          <cell r="L2325"/>
          <cell r="M2325"/>
          <cell r="N2325">
            <v>2109</v>
          </cell>
          <cell r="O2325">
            <v>0</v>
          </cell>
          <cell r="P2325">
            <v>186048</v>
          </cell>
          <cell r="Q2325">
            <v>186048</v>
          </cell>
          <cell r="R2325"/>
          <cell r="S2325">
            <v>186048</v>
          </cell>
          <cell r="T2325">
            <v>0</v>
          </cell>
          <cell r="U2325">
            <v>1853</v>
          </cell>
          <cell r="V2325">
            <v>1853</v>
          </cell>
          <cell r="W2325"/>
          <cell r="X2325">
            <v>1853</v>
          </cell>
          <cell r="Y2325"/>
          <cell r="Z2325"/>
          <cell r="AA2325"/>
          <cell r="AB2325"/>
          <cell r="AC2325">
            <v>2147</v>
          </cell>
          <cell r="AD2325">
            <v>0</v>
          </cell>
          <cell r="AE2325">
            <v>80843</v>
          </cell>
          <cell r="AF2325">
            <v>80843</v>
          </cell>
          <cell r="AG2325"/>
          <cell r="AH2325">
            <v>80843</v>
          </cell>
          <cell r="AI2325">
            <v>0</v>
          </cell>
          <cell r="AJ2325">
            <v>1046</v>
          </cell>
          <cell r="AK2325">
            <v>1046</v>
          </cell>
          <cell r="AL2325"/>
          <cell r="AM2325">
            <v>1046</v>
          </cell>
        </row>
        <row r="2326">
          <cell r="I2326" t="str">
            <v>IMQ</v>
          </cell>
          <cell r="J2326"/>
          <cell r="K2326"/>
          <cell r="L2326"/>
          <cell r="M2326"/>
          <cell r="N2326">
            <v>234</v>
          </cell>
          <cell r="O2326"/>
          <cell r="P2326">
            <v>8957</v>
          </cell>
          <cell r="Q2326">
            <v>8957</v>
          </cell>
          <cell r="R2326"/>
          <cell r="S2326">
            <v>8957</v>
          </cell>
          <cell r="T2326"/>
          <cell r="U2326">
            <v>80</v>
          </cell>
          <cell r="V2326">
            <v>80</v>
          </cell>
          <cell r="W2326"/>
          <cell r="X2326">
            <v>80</v>
          </cell>
          <cell r="Y2326">
            <v>214</v>
          </cell>
          <cell r="Z2326"/>
          <cell r="AA2326">
            <v>214</v>
          </cell>
          <cell r="AB2326"/>
          <cell r="AC2326">
            <v>214</v>
          </cell>
          <cell r="AD2326"/>
          <cell r="AE2326">
            <v>5312</v>
          </cell>
          <cell r="AF2326">
            <v>5312</v>
          </cell>
          <cell r="AG2326"/>
          <cell r="AH2326">
            <v>5312</v>
          </cell>
          <cell r="AI2326"/>
          <cell r="AJ2326">
            <v>86</v>
          </cell>
          <cell r="AK2326">
            <v>86</v>
          </cell>
          <cell r="AL2326"/>
          <cell r="AM2326">
            <v>86</v>
          </cell>
        </row>
        <row r="2327">
          <cell r="I2327" t="str">
            <v>MHD</v>
          </cell>
          <cell r="J2327">
            <v>54789</v>
          </cell>
          <cell r="K2327">
            <v>28</v>
          </cell>
          <cell r="L2327">
            <v>54817</v>
          </cell>
          <cell r="M2327">
            <v>2540</v>
          </cell>
          <cell r="N2327">
            <v>57357</v>
          </cell>
          <cell r="O2327">
            <v>1359817</v>
          </cell>
          <cell r="P2327">
            <v>6047640</v>
          </cell>
          <cell r="Q2327">
            <v>7407457</v>
          </cell>
          <cell r="R2327">
            <v>69224</v>
          </cell>
          <cell r="S2327">
            <v>7476681</v>
          </cell>
          <cell r="T2327">
            <v>24150</v>
          </cell>
          <cell r="U2327">
            <v>51537</v>
          </cell>
          <cell r="V2327">
            <v>75687</v>
          </cell>
          <cell r="W2327">
            <v>675</v>
          </cell>
          <cell r="X2327">
            <v>76362</v>
          </cell>
          <cell r="Y2327">
            <v>44066</v>
          </cell>
          <cell r="Z2327">
            <v>11</v>
          </cell>
          <cell r="AA2327">
            <v>44077</v>
          </cell>
          <cell r="AB2327">
            <v>2527</v>
          </cell>
          <cell r="AC2327">
            <v>46604</v>
          </cell>
          <cell r="AD2327">
            <v>475247</v>
          </cell>
          <cell r="AE2327">
            <v>4149162</v>
          </cell>
          <cell r="AF2327">
            <v>4624409</v>
          </cell>
          <cell r="AG2327">
            <v>17987</v>
          </cell>
          <cell r="AH2327">
            <v>4642396</v>
          </cell>
          <cell r="AI2327">
            <v>8971</v>
          </cell>
          <cell r="AJ2327">
            <v>34920</v>
          </cell>
          <cell r="AK2327">
            <v>43891</v>
          </cell>
          <cell r="AL2327">
            <v>1096</v>
          </cell>
          <cell r="AM2327">
            <v>44987</v>
          </cell>
        </row>
        <row r="2328">
          <cell r="I2328" t="str">
            <v>NSH</v>
          </cell>
          <cell r="J2328"/>
          <cell r="K2328"/>
          <cell r="L2328"/>
          <cell r="M2328"/>
          <cell r="N2328">
            <v>274</v>
          </cell>
          <cell r="O2328">
            <v>0</v>
          </cell>
          <cell r="P2328">
            <v>22830</v>
          </cell>
          <cell r="Q2328">
            <v>22830</v>
          </cell>
          <cell r="R2328"/>
          <cell r="S2328">
            <v>22830</v>
          </cell>
          <cell r="T2328">
            <v>0</v>
          </cell>
          <cell r="U2328">
            <v>243</v>
          </cell>
          <cell r="V2328">
            <v>243</v>
          </cell>
          <cell r="W2328"/>
          <cell r="X2328">
            <v>243</v>
          </cell>
          <cell r="Y2328"/>
          <cell r="Z2328"/>
          <cell r="AA2328"/>
          <cell r="AB2328"/>
          <cell r="AC2328">
            <v>266</v>
          </cell>
          <cell r="AD2328">
            <v>0</v>
          </cell>
          <cell r="AE2328">
            <v>15176</v>
          </cell>
          <cell r="AF2328">
            <v>15176</v>
          </cell>
          <cell r="AG2328"/>
          <cell r="AH2328">
            <v>15176</v>
          </cell>
          <cell r="AI2328">
            <v>0</v>
          </cell>
          <cell r="AJ2328">
            <v>165</v>
          </cell>
          <cell r="AK2328">
            <v>165</v>
          </cell>
          <cell r="AL2328"/>
          <cell r="AM2328">
            <v>165</v>
          </cell>
        </row>
        <row r="2329">
          <cell r="I2329" t="str">
            <v>AKW</v>
          </cell>
          <cell r="J2329"/>
          <cell r="K2329"/>
          <cell r="L2329"/>
          <cell r="M2329"/>
          <cell r="N2329">
            <v>70</v>
          </cell>
          <cell r="O2329"/>
          <cell r="P2329">
            <v>2737</v>
          </cell>
          <cell r="Q2329">
            <v>2737</v>
          </cell>
          <cell r="R2329"/>
          <cell r="S2329">
            <v>2737</v>
          </cell>
          <cell r="T2329"/>
          <cell r="U2329">
            <v>27</v>
          </cell>
          <cell r="V2329">
            <v>27</v>
          </cell>
          <cell r="W2329"/>
          <cell r="X2329">
            <v>27</v>
          </cell>
          <cell r="Y2329">
            <v>22</v>
          </cell>
          <cell r="Z2329"/>
          <cell r="AA2329">
            <v>22</v>
          </cell>
          <cell r="AB2329"/>
          <cell r="AC2329">
            <v>22</v>
          </cell>
          <cell r="AD2329"/>
          <cell r="AE2329">
            <v>1259</v>
          </cell>
          <cell r="AF2329">
            <v>1259</v>
          </cell>
          <cell r="AG2329"/>
          <cell r="AH2329">
            <v>1259</v>
          </cell>
          <cell r="AI2329"/>
          <cell r="AJ2329">
            <v>9</v>
          </cell>
          <cell r="AK2329">
            <v>9</v>
          </cell>
          <cell r="AL2329"/>
          <cell r="AM2329">
            <v>9</v>
          </cell>
        </row>
        <row r="2330">
          <cell r="I2330" t="str">
            <v>PFQ</v>
          </cell>
          <cell r="J2330"/>
          <cell r="K2330"/>
          <cell r="L2330"/>
          <cell r="M2330"/>
          <cell r="N2330">
            <v>104</v>
          </cell>
          <cell r="O2330">
            <v>0</v>
          </cell>
          <cell r="P2330">
            <v>3662</v>
          </cell>
          <cell r="Q2330">
            <v>3662</v>
          </cell>
          <cell r="R2330"/>
          <cell r="S2330">
            <v>3662</v>
          </cell>
          <cell r="T2330">
            <v>0</v>
          </cell>
          <cell r="U2330">
            <v>32</v>
          </cell>
          <cell r="V2330">
            <v>32</v>
          </cell>
          <cell r="W2330"/>
          <cell r="X2330">
            <v>32</v>
          </cell>
          <cell r="Y2330"/>
          <cell r="Z2330"/>
          <cell r="AA2330"/>
          <cell r="AB2330"/>
          <cell r="AC2330">
            <v>162</v>
          </cell>
          <cell r="AD2330">
            <v>0</v>
          </cell>
          <cell r="AE2330">
            <v>5694</v>
          </cell>
          <cell r="AF2330">
            <v>5694</v>
          </cell>
          <cell r="AG2330"/>
          <cell r="AH2330">
            <v>5694</v>
          </cell>
          <cell r="AI2330">
            <v>0</v>
          </cell>
          <cell r="AJ2330">
            <v>49</v>
          </cell>
          <cell r="AK2330">
            <v>49</v>
          </cell>
          <cell r="AL2330"/>
          <cell r="AM2330">
            <v>49</v>
          </cell>
        </row>
        <row r="2331">
          <cell r="I2331" t="str">
            <v>RJN</v>
          </cell>
          <cell r="J2331"/>
          <cell r="K2331"/>
          <cell r="L2331"/>
          <cell r="M2331"/>
          <cell r="N2331">
            <v>255</v>
          </cell>
          <cell r="O2331">
            <v>0</v>
          </cell>
          <cell r="P2331">
            <v>9184</v>
          </cell>
          <cell r="Q2331">
            <v>9184</v>
          </cell>
          <cell r="R2331"/>
          <cell r="S2331">
            <v>9184</v>
          </cell>
          <cell r="T2331">
            <v>0</v>
          </cell>
          <cell r="U2331">
            <v>85</v>
          </cell>
          <cell r="V2331">
            <v>85</v>
          </cell>
          <cell r="W2331"/>
          <cell r="X2331">
            <v>85</v>
          </cell>
          <cell r="Y2331"/>
          <cell r="Z2331"/>
          <cell r="AA2331"/>
          <cell r="AB2331"/>
          <cell r="AC2331">
            <v>278</v>
          </cell>
          <cell r="AD2331">
            <v>0</v>
          </cell>
          <cell r="AE2331">
            <v>10048</v>
          </cell>
          <cell r="AF2331">
            <v>10048</v>
          </cell>
          <cell r="AG2331"/>
          <cell r="AH2331">
            <v>10048</v>
          </cell>
          <cell r="AI2331">
            <v>0</v>
          </cell>
          <cell r="AJ2331">
            <v>103</v>
          </cell>
          <cell r="AK2331">
            <v>103</v>
          </cell>
          <cell r="AL2331"/>
          <cell r="AM2331">
            <v>103</v>
          </cell>
        </row>
        <row r="2332">
          <cell r="I2332" t="str">
            <v>RZR</v>
          </cell>
          <cell r="J2332"/>
          <cell r="K2332"/>
          <cell r="L2332"/>
          <cell r="M2332"/>
          <cell r="N2332">
            <v>485</v>
          </cell>
          <cell r="O2332">
            <v>0</v>
          </cell>
          <cell r="P2332">
            <v>30969</v>
          </cell>
          <cell r="Q2332">
            <v>30969</v>
          </cell>
          <cell r="R2332"/>
          <cell r="S2332">
            <v>30969</v>
          </cell>
          <cell r="T2332">
            <v>0</v>
          </cell>
          <cell r="U2332">
            <v>299</v>
          </cell>
          <cell r="V2332">
            <v>299</v>
          </cell>
          <cell r="W2332"/>
          <cell r="X2332">
            <v>299</v>
          </cell>
          <cell r="Y2332"/>
          <cell r="Z2332"/>
          <cell r="AA2332"/>
          <cell r="AB2332"/>
          <cell r="AC2332">
            <v>782</v>
          </cell>
          <cell r="AD2332">
            <v>0</v>
          </cell>
          <cell r="AE2332">
            <v>32869</v>
          </cell>
          <cell r="AF2332">
            <v>32869</v>
          </cell>
          <cell r="AG2332"/>
          <cell r="AH2332">
            <v>32869</v>
          </cell>
          <cell r="AI2332">
            <v>0</v>
          </cell>
          <cell r="AJ2332">
            <v>313</v>
          </cell>
          <cell r="AK2332">
            <v>313</v>
          </cell>
          <cell r="AL2332"/>
          <cell r="AM2332">
            <v>313</v>
          </cell>
        </row>
        <row r="2333">
          <cell r="I2333" t="str">
            <v>RAS</v>
          </cell>
          <cell r="J2333"/>
          <cell r="K2333"/>
          <cell r="L2333"/>
          <cell r="M2333"/>
          <cell r="N2333">
            <v>3380</v>
          </cell>
          <cell r="O2333">
            <v>5264</v>
          </cell>
          <cell r="P2333">
            <v>330579</v>
          </cell>
          <cell r="Q2333">
            <v>335843</v>
          </cell>
          <cell r="R2333"/>
          <cell r="S2333">
            <v>335843</v>
          </cell>
          <cell r="T2333">
            <v>57</v>
          </cell>
          <cell r="U2333">
            <v>3476</v>
          </cell>
          <cell r="V2333">
            <v>3533</v>
          </cell>
          <cell r="W2333"/>
          <cell r="X2333">
            <v>3533</v>
          </cell>
          <cell r="Y2333"/>
          <cell r="Z2333"/>
          <cell r="AA2333"/>
          <cell r="AB2333"/>
          <cell r="AC2333">
            <v>3564</v>
          </cell>
          <cell r="AD2333">
            <v>0</v>
          </cell>
          <cell r="AE2333">
            <v>253144</v>
          </cell>
          <cell r="AF2333">
            <v>253144</v>
          </cell>
          <cell r="AG2333"/>
          <cell r="AH2333">
            <v>253144</v>
          </cell>
          <cell r="AI2333">
            <v>0</v>
          </cell>
          <cell r="AJ2333">
            <v>2700</v>
          </cell>
          <cell r="AK2333">
            <v>2700</v>
          </cell>
          <cell r="AL2333"/>
          <cell r="AM2333">
            <v>2700</v>
          </cell>
        </row>
        <row r="2334">
          <cell r="I2334" t="str">
            <v>AFZ</v>
          </cell>
          <cell r="J2334"/>
          <cell r="K2334"/>
          <cell r="L2334"/>
          <cell r="M2334"/>
          <cell r="N2334">
            <v>196</v>
          </cell>
          <cell r="O2334">
            <v>276</v>
          </cell>
          <cell r="P2334">
            <v>16454</v>
          </cell>
          <cell r="Q2334">
            <v>16730</v>
          </cell>
          <cell r="R2334"/>
          <cell r="S2334">
            <v>16730</v>
          </cell>
          <cell r="T2334">
            <v>4</v>
          </cell>
          <cell r="U2334">
            <v>129</v>
          </cell>
          <cell r="V2334">
            <v>132</v>
          </cell>
          <cell r="W2334"/>
          <cell r="X2334">
            <v>132</v>
          </cell>
          <cell r="Y2334"/>
          <cell r="Z2334"/>
          <cell r="AA2334"/>
          <cell r="AB2334"/>
          <cell r="AC2334">
            <v>186</v>
          </cell>
          <cell r="AD2334">
            <v>0</v>
          </cell>
          <cell r="AE2334">
            <v>14052</v>
          </cell>
          <cell r="AF2334">
            <v>14052</v>
          </cell>
          <cell r="AG2334"/>
          <cell r="AH2334">
            <v>14052</v>
          </cell>
          <cell r="AI2334">
            <v>0</v>
          </cell>
          <cell r="AJ2334">
            <v>112</v>
          </cell>
          <cell r="AK2334">
            <v>112</v>
          </cell>
          <cell r="AL2334"/>
          <cell r="AM2334">
            <v>112</v>
          </cell>
        </row>
        <row r="2335">
          <cell r="I2335" t="str">
            <v>ACP</v>
          </cell>
          <cell r="J2335"/>
          <cell r="K2335"/>
          <cell r="L2335"/>
          <cell r="M2335"/>
          <cell r="N2335">
            <v>154</v>
          </cell>
          <cell r="O2335">
            <v>0</v>
          </cell>
          <cell r="P2335">
            <v>5520</v>
          </cell>
          <cell r="Q2335">
            <v>5520</v>
          </cell>
          <cell r="R2335"/>
          <cell r="S2335">
            <v>5520</v>
          </cell>
          <cell r="T2335"/>
          <cell r="U2335">
            <v>44</v>
          </cell>
          <cell r="V2335">
            <v>44</v>
          </cell>
          <cell r="W2335"/>
          <cell r="X2335">
            <v>44</v>
          </cell>
          <cell r="Y2335"/>
          <cell r="Z2335"/>
          <cell r="AA2335"/>
          <cell r="AB2335"/>
          <cell r="AC2335">
            <v>150</v>
          </cell>
          <cell r="AD2335">
            <v>0</v>
          </cell>
          <cell r="AE2335">
            <v>4717</v>
          </cell>
          <cell r="AF2335">
            <v>4717</v>
          </cell>
          <cell r="AG2335"/>
          <cell r="AH2335">
            <v>4717</v>
          </cell>
          <cell r="AI2335"/>
          <cell r="AJ2335">
            <v>40</v>
          </cell>
          <cell r="AK2335">
            <v>40</v>
          </cell>
          <cell r="AL2335"/>
          <cell r="AM2335">
            <v>40</v>
          </cell>
        </row>
        <row r="2336">
          <cell r="I2336" t="str">
            <v>SDG</v>
          </cell>
          <cell r="J2336"/>
          <cell r="K2336"/>
          <cell r="L2336"/>
          <cell r="M2336"/>
          <cell r="N2336">
            <v>230</v>
          </cell>
          <cell r="O2336">
            <v>0</v>
          </cell>
          <cell r="P2336">
            <v>18255</v>
          </cell>
          <cell r="Q2336">
            <v>18255</v>
          </cell>
          <cell r="R2336"/>
          <cell r="S2336">
            <v>18255</v>
          </cell>
          <cell r="T2336">
            <v>0</v>
          </cell>
          <cell r="U2336">
            <v>116</v>
          </cell>
          <cell r="V2336">
            <v>116</v>
          </cell>
          <cell r="W2336"/>
          <cell r="X2336">
            <v>116</v>
          </cell>
          <cell r="Y2336"/>
          <cell r="Z2336"/>
          <cell r="AA2336"/>
          <cell r="AB2336"/>
          <cell r="AC2336">
            <v>524</v>
          </cell>
          <cell r="AD2336">
            <v>0</v>
          </cell>
          <cell r="AE2336">
            <v>31694</v>
          </cell>
          <cell r="AF2336">
            <v>31694</v>
          </cell>
          <cell r="AG2336"/>
          <cell r="AH2336">
            <v>31694</v>
          </cell>
          <cell r="AI2336">
            <v>0</v>
          </cell>
          <cell r="AJ2336">
            <v>220</v>
          </cell>
          <cell r="AK2336">
            <v>220</v>
          </cell>
          <cell r="AL2336"/>
          <cell r="AM2336">
            <v>220</v>
          </cell>
        </row>
        <row r="2337">
          <cell r="I2337" t="str">
            <v>SNX</v>
          </cell>
          <cell r="J2337"/>
          <cell r="K2337"/>
          <cell r="L2337"/>
          <cell r="M2337"/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/>
          <cell r="S2337">
            <v>0</v>
          </cell>
          <cell r="T2337"/>
          <cell r="U2337">
            <v>0</v>
          </cell>
          <cell r="V2337">
            <v>0</v>
          </cell>
          <cell r="W2337"/>
          <cell r="X2337">
            <v>0</v>
          </cell>
          <cell r="Y2337"/>
          <cell r="Z2337"/>
          <cell r="AA2337"/>
          <cell r="AB2337"/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/>
          <cell r="AH2337">
            <v>0</v>
          </cell>
          <cell r="AI2337"/>
          <cell r="AJ2337">
            <v>0</v>
          </cell>
          <cell r="AK2337">
            <v>0</v>
          </cell>
          <cell r="AL2337"/>
          <cell r="AM2337">
            <v>0</v>
          </cell>
        </row>
        <row r="2338">
          <cell r="I2338" t="str">
            <v>CQD</v>
          </cell>
          <cell r="J2338"/>
          <cell r="K2338"/>
          <cell r="L2338"/>
          <cell r="M2338"/>
          <cell r="N2338">
            <v>272</v>
          </cell>
          <cell r="O2338">
            <v>0</v>
          </cell>
          <cell r="P2338">
            <v>16787</v>
          </cell>
          <cell r="Q2338">
            <v>16787</v>
          </cell>
          <cell r="R2338"/>
          <cell r="S2338">
            <v>16787</v>
          </cell>
          <cell r="T2338">
            <v>0</v>
          </cell>
          <cell r="U2338">
            <v>90</v>
          </cell>
          <cell r="V2338">
            <v>90</v>
          </cell>
          <cell r="W2338"/>
          <cell r="X2338">
            <v>90</v>
          </cell>
          <cell r="Y2338"/>
          <cell r="Z2338"/>
          <cell r="AA2338"/>
          <cell r="AB2338"/>
          <cell r="AC2338">
            <v>260</v>
          </cell>
          <cell r="AD2338">
            <v>0</v>
          </cell>
          <cell r="AE2338">
            <v>12354</v>
          </cell>
          <cell r="AF2338">
            <v>12354</v>
          </cell>
          <cell r="AG2338"/>
          <cell r="AH2338">
            <v>12354</v>
          </cell>
          <cell r="AI2338">
            <v>0</v>
          </cell>
          <cell r="AJ2338">
            <v>75</v>
          </cell>
          <cell r="AK2338">
            <v>75</v>
          </cell>
          <cell r="AL2338"/>
          <cell r="AM2338">
            <v>75</v>
          </cell>
        </row>
        <row r="2339">
          <cell r="I2339" t="str">
            <v>RUD</v>
          </cell>
          <cell r="J2339"/>
          <cell r="K2339"/>
          <cell r="L2339"/>
          <cell r="M2339"/>
          <cell r="N2339">
            <v>10</v>
          </cell>
          <cell r="O2339">
            <v>410</v>
          </cell>
          <cell r="P2339">
            <v>21</v>
          </cell>
          <cell r="Q2339">
            <v>431</v>
          </cell>
          <cell r="R2339"/>
          <cell r="S2339">
            <v>431</v>
          </cell>
          <cell r="T2339">
            <v>1</v>
          </cell>
          <cell r="U2339">
            <v>0</v>
          </cell>
          <cell r="V2339">
            <v>1</v>
          </cell>
          <cell r="W2339"/>
          <cell r="X2339">
            <v>1</v>
          </cell>
          <cell r="Y2339"/>
          <cell r="Z2339"/>
          <cell r="AA2339"/>
          <cell r="AB2339"/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/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/>
          <cell r="AM2339">
            <v>0</v>
          </cell>
        </row>
        <row r="2340">
          <cell r="I2340" t="str">
            <v>SYZ</v>
          </cell>
          <cell r="J2340">
            <v>25124</v>
          </cell>
          <cell r="K2340">
            <v>60</v>
          </cell>
          <cell r="L2340">
            <v>25184</v>
          </cell>
          <cell r="M2340">
            <v>11901</v>
          </cell>
          <cell r="N2340">
            <v>37085</v>
          </cell>
          <cell r="O2340">
            <v>517110</v>
          </cell>
          <cell r="P2340">
            <v>2076066</v>
          </cell>
          <cell r="Q2340">
            <v>2593176</v>
          </cell>
          <cell r="R2340">
            <v>15347</v>
          </cell>
          <cell r="S2340">
            <v>2608523</v>
          </cell>
          <cell r="T2340">
            <v>11164</v>
          </cell>
          <cell r="U2340">
            <v>17532</v>
          </cell>
          <cell r="V2340">
            <v>28696</v>
          </cell>
          <cell r="W2340">
            <v>463</v>
          </cell>
          <cell r="X2340">
            <v>29159</v>
          </cell>
          <cell r="Y2340">
            <v>26845</v>
          </cell>
          <cell r="Z2340">
            <v>6</v>
          </cell>
          <cell r="AA2340">
            <v>26851</v>
          </cell>
          <cell r="AB2340">
            <v>7281</v>
          </cell>
          <cell r="AC2340">
            <v>34132</v>
          </cell>
          <cell r="AD2340">
            <v>228368</v>
          </cell>
          <cell r="AE2340">
            <v>1804084</v>
          </cell>
          <cell r="AF2340">
            <v>2032452</v>
          </cell>
          <cell r="AG2340">
            <v>6858</v>
          </cell>
          <cell r="AH2340">
            <v>2039310</v>
          </cell>
          <cell r="AI2340">
            <v>5664</v>
          </cell>
          <cell r="AJ2340">
            <v>15304</v>
          </cell>
          <cell r="AK2340">
            <v>20968</v>
          </cell>
          <cell r="AL2340">
            <v>1159</v>
          </cell>
          <cell r="AM2340">
            <v>22127</v>
          </cell>
        </row>
        <row r="2341">
          <cell r="I2341" t="str">
            <v>SYJ</v>
          </cell>
          <cell r="J2341"/>
          <cell r="K2341"/>
          <cell r="L2341"/>
          <cell r="M2341"/>
          <cell r="N2341">
            <v>1043</v>
          </cell>
          <cell r="O2341">
            <v>0</v>
          </cell>
          <cell r="P2341">
            <v>77780</v>
          </cell>
          <cell r="Q2341">
            <v>77780</v>
          </cell>
          <cell r="R2341"/>
          <cell r="S2341">
            <v>77780</v>
          </cell>
          <cell r="T2341">
            <v>0</v>
          </cell>
          <cell r="U2341">
            <v>510</v>
          </cell>
          <cell r="V2341">
            <v>510</v>
          </cell>
          <cell r="W2341"/>
          <cell r="X2341">
            <v>510</v>
          </cell>
          <cell r="Y2341"/>
          <cell r="Z2341"/>
          <cell r="AA2341"/>
          <cell r="AB2341"/>
          <cell r="AC2341">
            <v>942</v>
          </cell>
          <cell r="AD2341">
            <v>0</v>
          </cell>
          <cell r="AE2341">
            <v>58545</v>
          </cell>
          <cell r="AF2341">
            <v>58545</v>
          </cell>
          <cell r="AG2341"/>
          <cell r="AH2341">
            <v>58545</v>
          </cell>
          <cell r="AI2341">
            <v>0</v>
          </cell>
          <cell r="AJ2341">
            <v>377</v>
          </cell>
          <cell r="AK2341">
            <v>377</v>
          </cell>
          <cell r="AL2341"/>
          <cell r="AM2341">
            <v>377</v>
          </cell>
        </row>
        <row r="2342">
          <cell r="I2342" t="str">
            <v>SXI</v>
          </cell>
          <cell r="J2342"/>
          <cell r="K2342"/>
          <cell r="L2342"/>
          <cell r="M2342"/>
          <cell r="N2342">
            <v>820</v>
          </cell>
          <cell r="O2342"/>
          <cell r="P2342">
            <v>53961</v>
          </cell>
          <cell r="Q2342">
            <v>53961</v>
          </cell>
          <cell r="R2342"/>
          <cell r="S2342">
            <v>53961</v>
          </cell>
          <cell r="T2342"/>
          <cell r="U2342">
            <v>489</v>
          </cell>
          <cell r="V2342">
            <v>489</v>
          </cell>
          <cell r="W2342"/>
          <cell r="X2342">
            <v>489</v>
          </cell>
          <cell r="Y2342">
            <v>784</v>
          </cell>
          <cell r="Z2342"/>
          <cell r="AA2342">
            <v>784</v>
          </cell>
          <cell r="AB2342"/>
          <cell r="AC2342">
            <v>784</v>
          </cell>
          <cell r="AD2342"/>
          <cell r="AE2342">
            <v>49662</v>
          </cell>
          <cell r="AF2342">
            <v>49662</v>
          </cell>
          <cell r="AG2342"/>
          <cell r="AH2342">
            <v>49662</v>
          </cell>
          <cell r="AI2342"/>
          <cell r="AJ2342">
            <v>375</v>
          </cell>
          <cell r="AK2342">
            <v>375</v>
          </cell>
          <cell r="AL2342"/>
          <cell r="AM2342">
            <v>375</v>
          </cell>
        </row>
        <row r="2343">
          <cell r="I2343" t="str">
            <v>TCX</v>
          </cell>
          <cell r="J2343"/>
          <cell r="K2343"/>
          <cell r="L2343"/>
          <cell r="M2343"/>
          <cell r="N2343">
            <v>184</v>
          </cell>
          <cell r="O2343">
            <v>0</v>
          </cell>
          <cell r="P2343">
            <v>11564</v>
          </cell>
          <cell r="Q2343">
            <v>11564</v>
          </cell>
          <cell r="R2343"/>
          <cell r="S2343">
            <v>11564</v>
          </cell>
          <cell r="T2343">
            <v>0</v>
          </cell>
          <cell r="U2343">
            <v>97</v>
          </cell>
          <cell r="V2343">
            <v>97</v>
          </cell>
          <cell r="W2343"/>
          <cell r="X2343">
            <v>97</v>
          </cell>
          <cell r="Y2343"/>
          <cell r="Z2343"/>
          <cell r="AA2343"/>
          <cell r="AB2343"/>
          <cell r="AC2343">
            <v>190</v>
          </cell>
          <cell r="AD2343">
            <v>0</v>
          </cell>
          <cell r="AE2343">
            <v>10051</v>
          </cell>
          <cell r="AF2343">
            <v>10051</v>
          </cell>
          <cell r="AG2343"/>
          <cell r="AH2343">
            <v>10051</v>
          </cell>
          <cell r="AI2343">
            <v>0</v>
          </cell>
          <cell r="AJ2343">
            <v>88</v>
          </cell>
          <cell r="AK2343">
            <v>88</v>
          </cell>
          <cell r="AL2343"/>
          <cell r="AM2343">
            <v>88</v>
          </cell>
        </row>
        <row r="2344">
          <cell r="I2344" t="str">
            <v>TBZ</v>
          </cell>
          <cell r="J2344">
            <v>11512</v>
          </cell>
          <cell r="K2344">
            <v>0</v>
          </cell>
          <cell r="L2344">
            <v>11512</v>
          </cell>
          <cell r="M2344">
            <v>10983</v>
          </cell>
          <cell r="N2344">
            <v>22495</v>
          </cell>
          <cell r="O2344">
            <v>293785</v>
          </cell>
          <cell r="P2344">
            <v>1178678</v>
          </cell>
          <cell r="Q2344">
            <v>1472463</v>
          </cell>
          <cell r="R2344">
            <v>15965</v>
          </cell>
          <cell r="S2344">
            <v>1488428</v>
          </cell>
          <cell r="T2344">
            <v>5715</v>
          </cell>
          <cell r="U2344">
            <v>8675</v>
          </cell>
          <cell r="V2344">
            <v>14390</v>
          </cell>
          <cell r="W2344">
            <v>1</v>
          </cell>
          <cell r="X2344">
            <v>14391</v>
          </cell>
          <cell r="Y2344">
            <v>11782</v>
          </cell>
          <cell r="Z2344">
            <v>4</v>
          </cell>
          <cell r="AA2344">
            <v>11786</v>
          </cell>
          <cell r="AB2344">
            <v>13295</v>
          </cell>
          <cell r="AC2344">
            <v>25081</v>
          </cell>
          <cell r="AD2344">
            <v>198520</v>
          </cell>
          <cell r="AE2344">
            <v>968072</v>
          </cell>
          <cell r="AF2344">
            <v>1166592</v>
          </cell>
          <cell r="AG2344">
            <v>3524</v>
          </cell>
          <cell r="AH2344">
            <v>1170116</v>
          </cell>
          <cell r="AI2344">
            <v>4236</v>
          </cell>
          <cell r="AJ2344">
            <v>6831</v>
          </cell>
          <cell r="AK2344">
            <v>11067</v>
          </cell>
          <cell r="AL2344">
            <v>40</v>
          </cell>
          <cell r="AM2344">
            <v>11107</v>
          </cell>
        </row>
        <row r="2345">
          <cell r="I2345" t="str">
            <v>IKA</v>
          </cell>
          <cell r="J2345">
            <v>42189</v>
          </cell>
          <cell r="K2345">
            <v>1955</v>
          </cell>
          <cell r="L2345">
            <v>44144</v>
          </cell>
          <cell r="M2345">
            <v>266</v>
          </cell>
          <cell r="N2345">
            <v>44410</v>
          </cell>
          <cell r="O2345">
            <v>6536441</v>
          </cell>
          <cell r="P2345">
            <v>1722</v>
          </cell>
          <cell r="Q2345">
            <v>6538163</v>
          </cell>
          <cell r="R2345">
            <v>0</v>
          </cell>
          <cell r="S2345">
            <v>6538163</v>
          </cell>
          <cell r="T2345">
            <v>62766</v>
          </cell>
          <cell r="U2345">
            <v>0</v>
          </cell>
          <cell r="V2345">
            <v>62766</v>
          </cell>
          <cell r="W2345">
            <v>0</v>
          </cell>
          <cell r="X2345">
            <v>62766</v>
          </cell>
          <cell r="Y2345">
            <v>23556</v>
          </cell>
          <cell r="Z2345">
            <v>2656</v>
          </cell>
          <cell r="AA2345">
            <v>26212</v>
          </cell>
          <cell r="AB2345">
            <v>68</v>
          </cell>
          <cell r="AC2345">
            <v>26280</v>
          </cell>
          <cell r="AD2345">
            <v>3311844</v>
          </cell>
          <cell r="AE2345">
            <v>308</v>
          </cell>
          <cell r="AF2345">
            <v>3312152</v>
          </cell>
          <cell r="AG2345">
            <v>0</v>
          </cell>
          <cell r="AH2345">
            <v>3312152</v>
          </cell>
          <cell r="AI2345">
            <v>73592</v>
          </cell>
          <cell r="AJ2345">
            <v>2</v>
          </cell>
          <cell r="AK2345">
            <v>73594</v>
          </cell>
          <cell r="AL2345">
            <v>0</v>
          </cell>
          <cell r="AM2345">
            <v>73594</v>
          </cell>
        </row>
        <row r="2346">
          <cell r="I2346" t="str">
            <v>THR</v>
          </cell>
          <cell r="J2346">
            <v>106053</v>
          </cell>
          <cell r="K2346">
            <v>248</v>
          </cell>
          <cell r="L2346">
            <v>106301</v>
          </cell>
          <cell r="M2346">
            <v>2440</v>
          </cell>
          <cell r="N2346">
            <v>108741</v>
          </cell>
          <cell r="O2346">
            <v>14121</v>
          </cell>
          <cell r="P2346">
            <v>12169584</v>
          </cell>
          <cell r="Q2346">
            <v>12183705</v>
          </cell>
          <cell r="R2346">
            <v>10105</v>
          </cell>
          <cell r="S2346">
            <v>12193810</v>
          </cell>
          <cell r="T2346">
            <v>238</v>
          </cell>
          <cell r="U2346">
            <v>97737</v>
          </cell>
          <cell r="V2346">
            <v>97975</v>
          </cell>
          <cell r="W2346">
            <v>995</v>
          </cell>
          <cell r="X2346">
            <v>98970</v>
          </cell>
          <cell r="Y2346">
            <v>117216</v>
          </cell>
          <cell r="Z2346">
            <v>24</v>
          </cell>
          <cell r="AA2346">
            <v>117240</v>
          </cell>
          <cell r="AB2346">
            <v>1625</v>
          </cell>
          <cell r="AC2346">
            <v>118865</v>
          </cell>
          <cell r="AD2346">
            <v>0</v>
          </cell>
          <cell r="AE2346">
            <v>10228001</v>
          </cell>
          <cell r="AF2346">
            <v>10228001</v>
          </cell>
          <cell r="AG2346">
            <v>6515</v>
          </cell>
          <cell r="AH2346">
            <v>10234516</v>
          </cell>
          <cell r="AI2346">
            <v>0</v>
          </cell>
          <cell r="AJ2346">
            <v>78953</v>
          </cell>
          <cell r="AK2346">
            <v>78953</v>
          </cell>
          <cell r="AL2346">
            <v>1611</v>
          </cell>
          <cell r="AM2346">
            <v>80564</v>
          </cell>
        </row>
        <row r="2347">
          <cell r="I2347" t="str">
            <v>OMH</v>
          </cell>
          <cell r="J2347"/>
          <cell r="K2347"/>
          <cell r="L2347"/>
          <cell r="M2347"/>
          <cell r="N2347">
            <v>2769</v>
          </cell>
          <cell r="O2347">
            <v>25895</v>
          </cell>
          <cell r="P2347">
            <v>287131</v>
          </cell>
          <cell r="Q2347">
            <v>313026</v>
          </cell>
          <cell r="R2347"/>
          <cell r="S2347">
            <v>313026</v>
          </cell>
          <cell r="T2347">
            <v>457</v>
          </cell>
          <cell r="U2347">
            <v>1959</v>
          </cell>
          <cell r="V2347">
            <v>2416</v>
          </cell>
          <cell r="W2347"/>
          <cell r="X2347">
            <v>2416</v>
          </cell>
          <cell r="Y2347"/>
          <cell r="Z2347"/>
          <cell r="AA2347"/>
          <cell r="AB2347"/>
          <cell r="AC2347">
            <v>3402</v>
          </cell>
          <cell r="AD2347">
            <v>22433</v>
          </cell>
          <cell r="AE2347">
            <v>269751</v>
          </cell>
          <cell r="AF2347">
            <v>292184</v>
          </cell>
          <cell r="AG2347"/>
          <cell r="AH2347">
            <v>292184</v>
          </cell>
          <cell r="AI2347">
            <v>421</v>
          </cell>
          <cell r="AJ2347">
            <v>1819</v>
          </cell>
          <cell r="AK2347">
            <v>2240</v>
          </cell>
          <cell r="AL2347"/>
          <cell r="AM2347">
            <v>2240</v>
          </cell>
        </row>
        <row r="2348">
          <cell r="I2348" t="str">
            <v>YES</v>
          </cell>
          <cell r="J2348"/>
          <cell r="K2348"/>
          <cell r="L2348"/>
          <cell r="M2348"/>
          <cell r="N2348">
            <v>308</v>
          </cell>
          <cell r="O2348">
            <v>0</v>
          </cell>
          <cell r="P2348">
            <v>20167</v>
          </cell>
          <cell r="Q2348">
            <v>20167</v>
          </cell>
          <cell r="R2348"/>
          <cell r="S2348">
            <v>20167</v>
          </cell>
          <cell r="T2348">
            <v>0</v>
          </cell>
          <cell r="U2348">
            <v>155</v>
          </cell>
          <cell r="V2348">
            <v>155</v>
          </cell>
          <cell r="W2348"/>
          <cell r="X2348">
            <v>155</v>
          </cell>
          <cell r="Y2348"/>
          <cell r="Z2348"/>
          <cell r="AA2348"/>
          <cell r="AB2348"/>
          <cell r="AC2348">
            <v>506</v>
          </cell>
          <cell r="AD2348">
            <v>0</v>
          </cell>
          <cell r="AE2348">
            <v>23713</v>
          </cell>
          <cell r="AF2348">
            <v>23713</v>
          </cell>
          <cell r="AG2348"/>
          <cell r="AH2348">
            <v>23713</v>
          </cell>
          <cell r="AI2348">
            <v>0</v>
          </cell>
          <cell r="AJ2348">
            <v>170</v>
          </cell>
          <cell r="AK2348">
            <v>170</v>
          </cell>
          <cell r="AL2348"/>
          <cell r="AM2348">
            <v>170</v>
          </cell>
        </row>
        <row r="2349">
          <cell r="I2349" t="str">
            <v>AZD</v>
          </cell>
          <cell r="J2349">
            <v>5578</v>
          </cell>
          <cell r="K2349">
            <v>10</v>
          </cell>
          <cell r="L2349">
            <v>5588</v>
          </cell>
          <cell r="M2349">
            <v>2188</v>
          </cell>
          <cell r="N2349">
            <v>7776</v>
          </cell>
          <cell r="O2349">
            <v>16746</v>
          </cell>
          <cell r="P2349">
            <v>537821</v>
          </cell>
          <cell r="Q2349">
            <v>554567</v>
          </cell>
          <cell r="R2349">
            <v>1385</v>
          </cell>
          <cell r="S2349">
            <v>555952</v>
          </cell>
          <cell r="T2349">
            <v>251</v>
          </cell>
          <cell r="U2349">
            <v>3801</v>
          </cell>
          <cell r="V2349">
            <v>4052</v>
          </cell>
          <cell r="W2349">
            <v>0</v>
          </cell>
          <cell r="X2349">
            <v>4052</v>
          </cell>
          <cell r="Y2349">
            <v>6028</v>
          </cell>
          <cell r="Z2349">
            <v>2</v>
          </cell>
          <cell r="AA2349">
            <v>6030</v>
          </cell>
          <cell r="AB2349">
            <v>2242</v>
          </cell>
          <cell r="AC2349">
            <v>8272</v>
          </cell>
          <cell r="AD2349">
            <v>993</v>
          </cell>
          <cell r="AE2349">
            <v>449338</v>
          </cell>
          <cell r="AF2349">
            <v>450331</v>
          </cell>
          <cell r="AG2349">
            <v>38</v>
          </cell>
          <cell r="AH2349">
            <v>450369</v>
          </cell>
          <cell r="AI2349">
            <v>5</v>
          </cell>
          <cell r="AJ2349">
            <v>3201</v>
          </cell>
          <cell r="AK2349">
            <v>3206</v>
          </cell>
          <cell r="AL2349">
            <v>1</v>
          </cell>
          <cell r="AM2349">
            <v>3207</v>
          </cell>
        </row>
        <row r="2350">
          <cell r="I2350" t="str">
            <v>ACZ</v>
          </cell>
          <cell r="J2350"/>
          <cell r="K2350"/>
          <cell r="L2350"/>
          <cell r="M2350"/>
          <cell r="N2350">
            <v>375</v>
          </cell>
          <cell r="O2350">
            <v>0</v>
          </cell>
          <cell r="P2350">
            <v>28391</v>
          </cell>
          <cell r="Q2350">
            <v>28391</v>
          </cell>
          <cell r="R2350"/>
          <cell r="S2350">
            <v>28391</v>
          </cell>
          <cell r="T2350">
            <v>0</v>
          </cell>
          <cell r="U2350">
            <v>276</v>
          </cell>
          <cell r="V2350">
            <v>276</v>
          </cell>
          <cell r="W2350"/>
          <cell r="X2350">
            <v>276</v>
          </cell>
          <cell r="Y2350"/>
          <cell r="Z2350"/>
          <cell r="AA2350"/>
          <cell r="AB2350"/>
          <cell r="AC2350">
            <v>386</v>
          </cell>
          <cell r="AD2350">
            <v>0</v>
          </cell>
          <cell r="AE2350">
            <v>22245</v>
          </cell>
          <cell r="AF2350">
            <v>22245</v>
          </cell>
          <cell r="AG2350"/>
          <cell r="AH2350">
            <v>22245</v>
          </cell>
          <cell r="AI2350">
            <v>0</v>
          </cell>
          <cell r="AJ2350">
            <v>223</v>
          </cell>
          <cell r="AK2350">
            <v>223</v>
          </cell>
          <cell r="AL2350"/>
          <cell r="AM2350">
            <v>223</v>
          </cell>
        </row>
        <row r="2351">
          <cell r="I2351" t="str">
            <v>ZAH</v>
          </cell>
          <cell r="J2351">
            <v>3791</v>
          </cell>
          <cell r="K2351">
            <v>0</v>
          </cell>
          <cell r="L2351">
            <v>3791</v>
          </cell>
          <cell r="M2351">
            <v>10389</v>
          </cell>
          <cell r="N2351">
            <v>14180</v>
          </cell>
          <cell r="O2351">
            <v>3126</v>
          </cell>
          <cell r="P2351">
            <v>430278</v>
          </cell>
          <cell r="Q2351">
            <v>433404</v>
          </cell>
          <cell r="R2351">
            <v>5282</v>
          </cell>
          <cell r="S2351">
            <v>438686</v>
          </cell>
          <cell r="T2351">
            <v>93</v>
          </cell>
          <cell r="U2351">
            <v>3632</v>
          </cell>
          <cell r="V2351">
            <v>3725</v>
          </cell>
          <cell r="W2351">
            <v>6</v>
          </cell>
          <cell r="X2351">
            <v>3731</v>
          </cell>
          <cell r="Y2351">
            <v>4808</v>
          </cell>
          <cell r="Z2351">
            <v>4</v>
          </cell>
          <cell r="AA2351">
            <v>4812</v>
          </cell>
          <cell r="AB2351">
            <v>6696</v>
          </cell>
          <cell r="AC2351">
            <v>11508</v>
          </cell>
          <cell r="AD2351">
            <v>0</v>
          </cell>
          <cell r="AE2351">
            <v>410380</v>
          </cell>
          <cell r="AF2351">
            <v>410380</v>
          </cell>
          <cell r="AG2351">
            <v>5311</v>
          </cell>
          <cell r="AH2351">
            <v>415691</v>
          </cell>
          <cell r="AI2351">
            <v>0</v>
          </cell>
          <cell r="AJ2351">
            <v>3451</v>
          </cell>
          <cell r="AK2351">
            <v>3451</v>
          </cell>
          <cell r="AL2351">
            <v>12</v>
          </cell>
          <cell r="AM2351">
            <v>3463</v>
          </cell>
        </row>
        <row r="2352">
          <cell r="I2352" t="str">
            <v>JWN</v>
          </cell>
          <cell r="J2352"/>
          <cell r="K2352"/>
          <cell r="L2352"/>
          <cell r="M2352"/>
          <cell r="N2352">
            <v>40</v>
          </cell>
          <cell r="O2352">
            <v>1024</v>
          </cell>
          <cell r="P2352">
            <v>2725</v>
          </cell>
          <cell r="Q2352">
            <v>3749</v>
          </cell>
          <cell r="R2352"/>
          <cell r="S2352">
            <v>3749</v>
          </cell>
          <cell r="T2352">
            <v>25</v>
          </cell>
          <cell r="U2352">
            <v>22</v>
          </cell>
          <cell r="V2352">
            <v>47</v>
          </cell>
          <cell r="W2352"/>
          <cell r="X2352">
            <v>47</v>
          </cell>
          <cell r="Y2352"/>
          <cell r="Z2352"/>
          <cell r="AA2352"/>
          <cell r="AB2352"/>
          <cell r="AC2352">
            <v>4</v>
          </cell>
          <cell r="AD2352">
            <v>0</v>
          </cell>
          <cell r="AE2352">
            <v>537</v>
          </cell>
          <cell r="AF2352">
            <v>537</v>
          </cell>
          <cell r="AG2352"/>
          <cell r="AH2352">
            <v>537</v>
          </cell>
          <cell r="AI2352">
            <v>0</v>
          </cell>
          <cell r="AJ2352">
            <v>4</v>
          </cell>
          <cell r="AK2352">
            <v>4</v>
          </cell>
          <cell r="AL2352"/>
          <cell r="AM2352">
            <v>4</v>
          </cell>
        </row>
        <row r="2353">
          <cell r="I2353" t="str">
            <v>EBL</v>
          </cell>
          <cell r="J2353">
            <v>17896</v>
          </cell>
          <cell r="K2353">
            <v>1022</v>
          </cell>
          <cell r="L2353">
            <v>18918</v>
          </cell>
          <cell r="M2353">
            <v>3074</v>
          </cell>
          <cell r="N2353">
            <v>21992</v>
          </cell>
          <cell r="O2353">
            <v>1590296</v>
          </cell>
          <cell r="P2353">
            <v>272558</v>
          </cell>
          <cell r="Q2353">
            <v>1862854</v>
          </cell>
          <cell r="R2353">
            <v>0</v>
          </cell>
          <cell r="S2353">
            <v>1862854</v>
          </cell>
          <cell r="T2353">
            <v>16566</v>
          </cell>
          <cell r="U2353">
            <v>0</v>
          </cell>
          <cell r="V2353">
            <v>16566</v>
          </cell>
          <cell r="W2353">
            <v>0</v>
          </cell>
          <cell r="X2353">
            <v>16566</v>
          </cell>
          <cell r="Y2353">
            <v>13970</v>
          </cell>
          <cell r="Z2353">
            <v>1042</v>
          </cell>
          <cell r="AA2353">
            <v>15012</v>
          </cell>
          <cell r="AB2353">
            <v>1134</v>
          </cell>
          <cell r="AC2353">
            <v>16146</v>
          </cell>
          <cell r="AD2353">
            <v>995525</v>
          </cell>
          <cell r="AE2353">
            <v>251588</v>
          </cell>
          <cell r="AF2353">
            <v>1247113</v>
          </cell>
          <cell r="AG2353">
            <v>0</v>
          </cell>
          <cell r="AH2353">
            <v>1247113</v>
          </cell>
          <cell r="AI2353">
            <v>16473</v>
          </cell>
          <cell r="AJ2353">
            <v>0</v>
          </cell>
          <cell r="AK2353">
            <v>16473</v>
          </cell>
          <cell r="AL2353">
            <v>0</v>
          </cell>
          <cell r="AM2353">
            <v>16473</v>
          </cell>
        </row>
        <row r="2354">
          <cell r="I2354" t="str">
            <v>ETM</v>
          </cell>
          <cell r="J2354">
            <v>8951</v>
          </cell>
          <cell r="K2354">
            <v>2</v>
          </cell>
          <cell r="L2354">
            <v>8953</v>
          </cell>
          <cell r="M2354">
            <v>2167</v>
          </cell>
          <cell r="N2354">
            <v>11120</v>
          </cell>
          <cell r="O2354">
            <v>20107</v>
          </cell>
          <cell r="P2354">
            <v>790861</v>
          </cell>
          <cell r="Q2354">
            <v>810968</v>
          </cell>
          <cell r="R2354"/>
          <cell r="S2354">
            <v>810968</v>
          </cell>
          <cell r="T2354"/>
          <cell r="U2354"/>
          <cell r="V2354"/>
          <cell r="W2354"/>
          <cell r="X2354"/>
          <cell r="Y2354">
            <v>7039</v>
          </cell>
          <cell r="Z2354">
            <v>0</v>
          </cell>
          <cell r="AA2354">
            <v>7039</v>
          </cell>
          <cell r="AB2354">
            <v>1554</v>
          </cell>
          <cell r="AC2354">
            <v>8593</v>
          </cell>
          <cell r="AD2354">
            <v>4800</v>
          </cell>
          <cell r="AE2354">
            <v>634056</v>
          </cell>
          <cell r="AF2354">
            <v>638856</v>
          </cell>
          <cell r="AG2354"/>
          <cell r="AH2354">
            <v>638856</v>
          </cell>
          <cell r="AI2354"/>
          <cell r="AJ2354"/>
          <cell r="AK2354"/>
          <cell r="AL2354"/>
          <cell r="AM2354"/>
        </row>
        <row r="2355">
          <cell r="I2355" t="str">
            <v>ETH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</row>
        <row r="2356">
          <cell r="I2356" t="str">
            <v>VDA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/>
          <cell r="S2356">
            <v>0</v>
          </cell>
          <cell r="T2356"/>
          <cell r="U2356"/>
          <cell r="V2356"/>
          <cell r="W2356"/>
          <cell r="X2356"/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/>
          <cell r="AH2356">
            <v>0</v>
          </cell>
          <cell r="AI2356"/>
          <cell r="AJ2356"/>
          <cell r="AK2356"/>
          <cell r="AL2356"/>
          <cell r="AM2356"/>
        </row>
        <row r="2357">
          <cell r="I2357" t="str">
            <v>SDV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/>
          <cell r="S2357">
            <v>0</v>
          </cell>
          <cell r="T2357"/>
          <cell r="U2357"/>
          <cell r="V2357"/>
          <cell r="W2357"/>
          <cell r="X2357"/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/>
          <cell r="AH2357">
            <v>0</v>
          </cell>
          <cell r="AI2357"/>
          <cell r="AJ2357"/>
          <cell r="AK2357"/>
          <cell r="AL2357"/>
          <cell r="AM2357"/>
        </row>
        <row r="2358">
          <cell r="I2358" t="str">
            <v>TLV</v>
          </cell>
          <cell r="J2358">
            <v>122585</v>
          </cell>
          <cell r="K2358">
            <v>7781</v>
          </cell>
          <cell r="L2358">
            <v>130366</v>
          </cell>
          <cell r="M2358">
            <v>13519</v>
          </cell>
          <cell r="N2358">
            <v>143885</v>
          </cell>
          <cell r="O2358">
            <v>19216802</v>
          </cell>
          <cell r="P2358">
            <v>787616</v>
          </cell>
          <cell r="Q2358">
            <v>20004418</v>
          </cell>
          <cell r="R2358">
            <v>0</v>
          </cell>
          <cell r="S2358">
            <v>20004418</v>
          </cell>
          <cell r="T2358">
            <v>370446</v>
          </cell>
          <cell r="U2358">
            <v>10</v>
          </cell>
          <cell r="V2358">
            <v>370456</v>
          </cell>
          <cell r="W2358">
            <v>7703</v>
          </cell>
          <cell r="X2358">
            <v>378159</v>
          </cell>
          <cell r="Y2358">
            <v>55056</v>
          </cell>
          <cell r="Z2358">
            <v>9445</v>
          </cell>
          <cell r="AA2358">
            <v>64501</v>
          </cell>
          <cell r="AB2358">
            <v>10823</v>
          </cell>
          <cell r="AC2358">
            <v>75324</v>
          </cell>
          <cell r="AD2358">
            <v>6088512</v>
          </cell>
          <cell r="AE2358">
            <v>631769</v>
          </cell>
          <cell r="AF2358">
            <v>6720281</v>
          </cell>
          <cell r="AG2358">
            <v>0</v>
          </cell>
          <cell r="AH2358">
            <v>6720281</v>
          </cell>
          <cell r="AI2358">
            <v>368281</v>
          </cell>
          <cell r="AJ2358">
            <v>35</v>
          </cell>
          <cell r="AK2358">
            <v>368316</v>
          </cell>
          <cell r="AL2358">
            <v>7325</v>
          </cell>
          <cell r="AM2358">
            <v>375641</v>
          </cell>
        </row>
        <row r="2359">
          <cell r="I2359" t="str">
            <v>ADJ</v>
          </cell>
          <cell r="J2359">
            <v>2026</v>
          </cell>
          <cell r="K2359">
            <v>482</v>
          </cell>
          <cell r="L2359">
            <v>2508</v>
          </cell>
          <cell r="M2359">
            <v>19483</v>
          </cell>
          <cell r="N2359">
            <v>21991</v>
          </cell>
          <cell r="O2359">
            <v>8018</v>
          </cell>
          <cell r="P2359">
            <v>180</v>
          </cell>
          <cell r="Q2359">
            <v>8198</v>
          </cell>
          <cell r="R2359">
            <v>103</v>
          </cell>
          <cell r="S2359">
            <v>8301</v>
          </cell>
          <cell r="T2359">
            <v>977</v>
          </cell>
          <cell r="U2359"/>
          <cell r="V2359">
            <v>977</v>
          </cell>
          <cell r="W2359"/>
          <cell r="X2359">
            <v>977</v>
          </cell>
          <cell r="Y2359">
            <v>2256</v>
          </cell>
          <cell r="Z2359">
            <v>470</v>
          </cell>
          <cell r="AA2359">
            <v>2726</v>
          </cell>
          <cell r="AB2359">
            <v>23586</v>
          </cell>
          <cell r="AC2359">
            <v>26312</v>
          </cell>
          <cell r="AD2359">
            <v>8806</v>
          </cell>
          <cell r="AE2359">
            <v>158</v>
          </cell>
          <cell r="AF2359">
            <v>8964</v>
          </cell>
          <cell r="AG2359">
            <v>55</v>
          </cell>
          <cell r="AH2359">
            <v>9019</v>
          </cell>
          <cell r="AI2359"/>
          <cell r="AJ2359"/>
          <cell r="AK2359"/>
          <cell r="AL2359"/>
          <cell r="AM2359"/>
        </row>
        <row r="2360">
          <cell r="I2360" t="str">
            <v>AMM</v>
          </cell>
          <cell r="J2360">
            <v>67265</v>
          </cell>
          <cell r="K2360">
            <v>1062</v>
          </cell>
          <cell r="L2360">
            <v>68327</v>
          </cell>
          <cell r="M2360">
            <v>0</v>
          </cell>
          <cell r="N2360">
            <v>68327</v>
          </cell>
          <cell r="O2360">
            <v>7776917</v>
          </cell>
          <cell r="P2360">
            <v>58423</v>
          </cell>
          <cell r="Q2360">
            <v>7835340</v>
          </cell>
          <cell r="R2360">
            <v>4664</v>
          </cell>
          <cell r="S2360">
            <v>7840004</v>
          </cell>
          <cell r="T2360">
            <v>61229</v>
          </cell>
          <cell r="U2360">
            <v>61</v>
          </cell>
          <cell r="V2360">
            <v>61290</v>
          </cell>
          <cell r="W2360">
            <v>1335</v>
          </cell>
          <cell r="X2360">
            <v>62625</v>
          </cell>
          <cell r="Y2360">
            <v>44994</v>
          </cell>
          <cell r="Z2360">
            <v>1611</v>
          </cell>
          <cell r="AA2360">
            <v>46605</v>
          </cell>
          <cell r="AB2360">
            <v>0</v>
          </cell>
          <cell r="AC2360">
            <v>46605</v>
          </cell>
          <cell r="AD2360">
            <v>4510870</v>
          </cell>
          <cell r="AE2360">
            <v>46169</v>
          </cell>
          <cell r="AF2360">
            <v>4557039</v>
          </cell>
          <cell r="AG2360">
            <v>2490</v>
          </cell>
          <cell r="AH2360">
            <v>4559529</v>
          </cell>
          <cell r="AI2360">
            <v>58211</v>
          </cell>
          <cell r="AJ2360">
            <v>71</v>
          </cell>
          <cell r="AK2360">
            <v>58282</v>
          </cell>
          <cell r="AL2360">
            <v>1279</v>
          </cell>
          <cell r="AM2360">
            <v>59560</v>
          </cell>
        </row>
        <row r="2361">
          <cell r="I2361" t="str">
            <v>KWI</v>
          </cell>
          <cell r="J2361">
            <v>95537</v>
          </cell>
          <cell r="K2361">
            <v>3424</v>
          </cell>
          <cell r="L2361">
            <v>98961</v>
          </cell>
          <cell r="M2361">
            <v>4964</v>
          </cell>
          <cell r="N2361">
            <v>103925</v>
          </cell>
          <cell r="O2361">
            <v>11229575</v>
          </cell>
          <cell r="P2361"/>
          <cell r="Q2361">
            <v>11229575</v>
          </cell>
          <cell r="R2361">
            <v>1231882</v>
          </cell>
          <cell r="S2361">
            <v>12461457</v>
          </cell>
          <cell r="T2361">
            <v>204745</v>
          </cell>
          <cell r="U2361"/>
          <cell r="V2361">
            <v>204745</v>
          </cell>
          <cell r="W2361">
            <v>0</v>
          </cell>
          <cell r="X2361">
            <v>204745</v>
          </cell>
          <cell r="Y2361">
            <v>35464</v>
          </cell>
          <cell r="Z2361">
            <v>7506</v>
          </cell>
          <cell r="AA2361">
            <v>42970</v>
          </cell>
          <cell r="AB2361">
            <v>5287</v>
          </cell>
          <cell r="AC2361">
            <v>48257</v>
          </cell>
          <cell r="AD2361">
            <v>3558522</v>
          </cell>
          <cell r="AE2361"/>
          <cell r="AF2361">
            <v>3558522</v>
          </cell>
          <cell r="AG2361">
            <v>342165</v>
          </cell>
          <cell r="AH2361">
            <v>3900687</v>
          </cell>
          <cell r="AI2361">
            <v>208721</v>
          </cell>
          <cell r="AJ2361"/>
          <cell r="AK2361">
            <v>208721</v>
          </cell>
          <cell r="AL2361">
            <v>0</v>
          </cell>
          <cell r="AM2361">
            <v>208721</v>
          </cell>
        </row>
        <row r="2362">
          <cell r="I2362" t="str">
            <v>BEY</v>
          </cell>
          <cell r="J2362"/>
          <cell r="K2362"/>
          <cell r="L2362"/>
          <cell r="M2362"/>
          <cell r="N2362">
            <v>52381</v>
          </cell>
          <cell r="O2362">
            <v>6340882</v>
          </cell>
          <cell r="P2362"/>
          <cell r="Q2362">
            <v>6340882</v>
          </cell>
          <cell r="R2362">
            <v>9085</v>
          </cell>
          <cell r="S2362">
            <v>6349967</v>
          </cell>
          <cell r="T2362">
            <v>59343</v>
          </cell>
          <cell r="U2362"/>
          <cell r="V2362">
            <v>59343</v>
          </cell>
          <cell r="W2362">
            <v>0</v>
          </cell>
          <cell r="X2362">
            <v>59343</v>
          </cell>
          <cell r="Y2362"/>
          <cell r="Z2362"/>
          <cell r="AA2362"/>
          <cell r="AB2362"/>
          <cell r="AC2362">
            <v>39734</v>
          </cell>
          <cell r="AD2362">
            <v>4250007</v>
          </cell>
          <cell r="AE2362"/>
          <cell r="AF2362">
            <v>4250007</v>
          </cell>
          <cell r="AG2362">
            <v>71053</v>
          </cell>
          <cell r="AH2362">
            <v>4321060</v>
          </cell>
          <cell r="AI2362">
            <v>66719</v>
          </cell>
          <cell r="AJ2362"/>
          <cell r="AK2362">
            <v>66719</v>
          </cell>
          <cell r="AL2362">
            <v>0</v>
          </cell>
          <cell r="AM2362">
            <v>66719</v>
          </cell>
        </row>
        <row r="2363">
          <cell r="I2363" t="str">
            <v>DQM</v>
          </cell>
          <cell r="J2363">
            <v>650</v>
          </cell>
          <cell r="K2363"/>
          <cell r="L2363">
            <v>650</v>
          </cell>
          <cell r="M2363">
            <v>0</v>
          </cell>
          <cell r="N2363">
            <v>650</v>
          </cell>
          <cell r="O2363">
            <v>0</v>
          </cell>
          <cell r="P2363">
            <v>67465</v>
          </cell>
          <cell r="Q2363">
            <v>67465</v>
          </cell>
          <cell r="R2363">
            <v>0</v>
          </cell>
          <cell r="S2363">
            <v>67465</v>
          </cell>
          <cell r="T2363"/>
          <cell r="U2363"/>
          <cell r="V2363"/>
          <cell r="W2363"/>
          <cell r="X2363"/>
          <cell r="Y2363">
            <v>1116</v>
          </cell>
          <cell r="Z2363"/>
          <cell r="AA2363">
            <v>1116</v>
          </cell>
          <cell r="AB2363">
            <v>0</v>
          </cell>
          <cell r="AC2363">
            <v>1116</v>
          </cell>
          <cell r="AD2363">
            <v>0</v>
          </cell>
          <cell r="AE2363">
            <v>54242</v>
          </cell>
          <cell r="AF2363">
            <v>54242</v>
          </cell>
          <cell r="AG2363">
            <v>0</v>
          </cell>
          <cell r="AH2363">
            <v>54242</v>
          </cell>
          <cell r="AI2363"/>
          <cell r="AJ2363"/>
          <cell r="AK2363"/>
          <cell r="AL2363"/>
          <cell r="AM2363"/>
        </row>
        <row r="2364">
          <cell r="I2364" t="str">
            <v>MCT</v>
          </cell>
          <cell r="J2364">
            <v>66553</v>
          </cell>
          <cell r="K2364">
            <v>1522</v>
          </cell>
          <cell r="L2364">
            <v>68075</v>
          </cell>
          <cell r="M2364">
            <v>547</v>
          </cell>
          <cell r="N2364">
            <v>68622</v>
          </cell>
          <cell r="O2364">
            <v>7619797</v>
          </cell>
          <cell r="P2364">
            <v>968152</v>
          </cell>
          <cell r="Q2364">
            <v>8587949</v>
          </cell>
          <cell r="R2364">
            <v>17530</v>
          </cell>
          <cell r="S2364">
            <v>8605479</v>
          </cell>
          <cell r="T2364">
            <v>156910</v>
          </cell>
          <cell r="U2364">
            <v>0</v>
          </cell>
          <cell r="V2364">
            <v>156910</v>
          </cell>
          <cell r="W2364">
            <v>963</v>
          </cell>
          <cell r="X2364">
            <v>157873</v>
          </cell>
          <cell r="Y2364">
            <v>30959</v>
          </cell>
          <cell r="Z2364">
            <v>1679</v>
          </cell>
          <cell r="AA2364">
            <v>32638</v>
          </cell>
          <cell r="AB2364">
            <v>585</v>
          </cell>
          <cell r="AC2364">
            <v>33223</v>
          </cell>
          <cell r="AD2364">
            <v>3008740</v>
          </cell>
          <cell r="AE2364">
            <v>733318</v>
          </cell>
          <cell r="AF2364">
            <v>3742058</v>
          </cell>
          <cell r="AG2364">
            <v>6468</v>
          </cell>
          <cell r="AH2364">
            <v>3748526</v>
          </cell>
          <cell r="AI2364">
            <v>111822</v>
          </cell>
          <cell r="AJ2364">
            <v>0</v>
          </cell>
          <cell r="AK2364">
            <v>111822</v>
          </cell>
          <cell r="AL2364">
            <v>911</v>
          </cell>
          <cell r="AM2364">
            <v>112733</v>
          </cell>
        </row>
        <row r="2365">
          <cell r="I2365" t="str">
            <v>SLL</v>
          </cell>
          <cell r="J2365">
            <v>8743</v>
          </cell>
          <cell r="K2365">
            <v>4</v>
          </cell>
          <cell r="L2365">
            <v>8747</v>
          </cell>
          <cell r="M2365">
            <v>378</v>
          </cell>
          <cell r="N2365">
            <v>9125</v>
          </cell>
          <cell r="O2365">
            <v>438111</v>
          </cell>
          <cell r="P2365">
            <v>711987</v>
          </cell>
          <cell r="Q2365">
            <v>1150098</v>
          </cell>
          <cell r="R2365"/>
          <cell r="S2365">
            <v>1150098</v>
          </cell>
          <cell r="T2365">
            <v>0</v>
          </cell>
          <cell r="U2365">
            <v>612</v>
          </cell>
          <cell r="V2365">
            <v>612</v>
          </cell>
          <cell r="W2365">
            <v>0</v>
          </cell>
          <cell r="X2365">
            <v>612</v>
          </cell>
          <cell r="Y2365">
            <v>4816</v>
          </cell>
          <cell r="Z2365">
            <v>2</v>
          </cell>
          <cell r="AA2365">
            <v>4818</v>
          </cell>
          <cell r="AB2365">
            <v>415</v>
          </cell>
          <cell r="AC2365">
            <v>5233</v>
          </cell>
          <cell r="AD2365">
            <v>135798</v>
          </cell>
          <cell r="AE2365">
            <v>508456</v>
          </cell>
          <cell r="AF2365">
            <v>644254</v>
          </cell>
          <cell r="AG2365">
            <v>607</v>
          </cell>
          <cell r="AH2365">
            <v>644861</v>
          </cell>
          <cell r="AI2365">
            <v>0</v>
          </cell>
          <cell r="AJ2365">
            <v>523</v>
          </cell>
          <cell r="AK2365">
            <v>523</v>
          </cell>
          <cell r="AL2365">
            <v>0</v>
          </cell>
          <cell r="AM2365">
            <v>523</v>
          </cell>
        </row>
        <row r="2366">
          <cell r="I2366" t="str">
            <v>OHS</v>
          </cell>
          <cell r="J2366">
            <v>813</v>
          </cell>
          <cell r="K2366"/>
          <cell r="L2366">
            <v>813</v>
          </cell>
          <cell r="M2366"/>
          <cell r="N2366">
            <v>813</v>
          </cell>
          <cell r="O2366"/>
          <cell r="P2366">
            <v>78482</v>
          </cell>
          <cell r="Q2366">
            <v>78482</v>
          </cell>
          <cell r="R2366"/>
          <cell r="S2366">
            <v>78482</v>
          </cell>
          <cell r="T2366"/>
          <cell r="U2366"/>
          <cell r="V2366"/>
          <cell r="W2366"/>
          <cell r="X2366"/>
          <cell r="Y2366">
            <v>408</v>
          </cell>
          <cell r="Z2366"/>
          <cell r="AA2366">
            <v>408</v>
          </cell>
          <cell r="AB2366"/>
          <cell r="AC2366">
            <v>408</v>
          </cell>
          <cell r="AD2366"/>
          <cell r="AE2366">
            <v>31908</v>
          </cell>
          <cell r="AF2366">
            <v>31908</v>
          </cell>
          <cell r="AG2366"/>
          <cell r="AH2366">
            <v>31908</v>
          </cell>
          <cell r="AI2366"/>
          <cell r="AJ2366"/>
          <cell r="AK2366"/>
          <cell r="AL2366"/>
          <cell r="AM2366"/>
        </row>
        <row r="2367">
          <cell r="I2367" t="str">
            <v>DOH</v>
          </cell>
          <cell r="J2367">
            <v>187668</v>
          </cell>
          <cell r="K2367">
            <v>20931</v>
          </cell>
          <cell r="L2367">
            <v>208599</v>
          </cell>
          <cell r="M2367">
            <v>35243</v>
          </cell>
          <cell r="N2367">
            <v>243842</v>
          </cell>
          <cell r="O2367">
            <v>35726721</v>
          </cell>
          <cell r="P2367">
            <v>0</v>
          </cell>
          <cell r="Q2367">
            <v>35726721</v>
          </cell>
          <cell r="R2367">
            <v>3761</v>
          </cell>
          <cell r="S2367">
            <v>35730482</v>
          </cell>
          <cell r="T2367">
            <v>2300860</v>
          </cell>
          <cell r="U2367">
            <v>0</v>
          </cell>
          <cell r="V2367">
            <v>2300860</v>
          </cell>
          <cell r="W2367">
            <v>21060</v>
          </cell>
          <cell r="X2367">
            <v>2321920</v>
          </cell>
          <cell r="Y2367">
            <v>131284</v>
          </cell>
          <cell r="Z2367">
            <v>35928</v>
          </cell>
          <cell r="AA2367">
            <v>167212</v>
          </cell>
          <cell r="AB2367">
            <v>29767</v>
          </cell>
          <cell r="AC2367">
            <v>196979</v>
          </cell>
          <cell r="AD2367">
            <v>17701978</v>
          </cell>
          <cell r="AE2367">
            <v>0</v>
          </cell>
          <cell r="AF2367">
            <v>17701978</v>
          </cell>
          <cell r="AG2367">
            <v>645</v>
          </cell>
          <cell r="AH2367">
            <v>17702623</v>
          </cell>
          <cell r="AI2367">
            <v>2589283</v>
          </cell>
          <cell r="AJ2367">
            <v>0</v>
          </cell>
          <cell r="AK2367">
            <v>2589283</v>
          </cell>
          <cell r="AL2367">
            <v>30812</v>
          </cell>
          <cell r="AM2367">
            <v>2620095</v>
          </cell>
        </row>
        <row r="2368">
          <cell r="I2368" t="str">
            <v>AHB</v>
          </cell>
          <cell r="J2368"/>
          <cell r="K2368"/>
          <cell r="L2368">
            <v>34058</v>
          </cell>
          <cell r="M2368">
            <v>552</v>
          </cell>
          <cell r="N2368">
            <v>34610</v>
          </cell>
          <cell r="O2368">
            <v>86517</v>
          </cell>
          <cell r="P2368">
            <v>3451344</v>
          </cell>
          <cell r="Q2368">
            <v>3537861</v>
          </cell>
          <cell r="R2368">
            <v>0</v>
          </cell>
          <cell r="S2368">
            <v>3537861</v>
          </cell>
          <cell r="T2368">
            <v>0</v>
          </cell>
          <cell r="U2368">
            <v>469</v>
          </cell>
          <cell r="V2368">
            <v>469</v>
          </cell>
          <cell r="W2368">
            <v>0</v>
          </cell>
          <cell r="X2368">
            <v>469</v>
          </cell>
          <cell r="Y2368">
            <v>23917</v>
          </cell>
          <cell r="Z2368"/>
          <cell r="AA2368">
            <v>23917</v>
          </cell>
          <cell r="AB2368">
            <v>498</v>
          </cell>
          <cell r="AC2368">
            <v>24415</v>
          </cell>
          <cell r="AD2368">
            <v>29614</v>
          </cell>
          <cell r="AE2368">
            <v>2538972</v>
          </cell>
          <cell r="AF2368">
            <v>2568586</v>
          </cell>
          <cell r="AG2368">
            <v>0</v>
          </cell>
          <cell r="AH2368">
            <v>2568586</v>
          </cell>
          <cell r="AI2368">
            <v>1</v>
          </cell>
          <cell r="AJ2368">
            <v>324</v>
          </cell>
          <cell r="AK2368">
            <v>325</v>
          </cell>
          <cell r="AL2368">
            <v>56</v>
          </cell>
          <cell r="AM2368">
            <v>381</v>
          </cell>
        </row>
        <row r="2369">
          <cell r="I2369" t="str">
            <v>ABT</v>
          </cell>
          <cell r="J2369"/>
          <cell r="K2369"/>
          <cell r="L2369">
            <v>4165</v>
          </cell>
          <cell r="M2369">
            <v>41</v>
          </cell>
          <cell r="N2369">
            <v>4206</v>
          </cell>
          <cell r="O2369">
            <v>0</v>
          </cell>
          <cell r="P2369">
            <v>328119</v>
          </cell>
          <cell r="Q2369">
            <v>328119</v>
          </cell>
          <cell r="R2369">
            <v>0</v>
          </cell>
          <cell r="S2369">
            <v>328119</v>
          </cell>
          <cell r="T2369">
            <v>0</v>
          </cell>
          <cell r="U2369">
            <v>1</v>
          </cell>
          <cell r="V2369">
            <v>1</v>
          </cell>
          <cell r="W2369">
            <v>0</v>
          </cell>
          <cell r="X2369">
            <v>1</v>
          </cell>
          <cell r="Y2369">
            <v>3040</v>
          </cell>
          <cell r="Z2369">
            <v>0</v>
          </cell>
          <cell r="AA2369">
            <v>3040</v>
          </cell>
          <cell r="AB2369">
            <v>38</v>
          </cell>
          <cell r="AC2369">
            <v>3078</v>
          </cell>
          <cell r="AD2369">
            <v>0</v>
          </cell>
          <cell r="AE2369">
            <v>272061</v>
          </cell>
          <cell r="AF2369">
            <v>272061</v>
          </cell>
          <cell r="AG2369">
            <v>0</v>
          </cell>
          <cell r="AH2369">
            <v>272061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</row>
        <row r="2370">
          <cell r="I2370" t="str">
            <v>AJF</v>
          </cell>
          <cell r="J2370"/>
          <cell r="K2370"/>
          <cell r="L2370">
            <v>5722</v>
          </cell>
          <cell r="M2370">
            <v>145</v>
          </cell>
          <cell r="N2370">
            <v>5867</v>
          </cell>
          <cell r="O2370">
            <v>113449</v>
          </cell>
          <cell r="P2370">
            <v>447023</v>
          </cell>
          <cell r="Q2370">
            <v>560472</v>
          </cell>
          <cell r="R2370">
            <v>0</v>
          </cell>
          <cell r="S2370">
            <v>560472</v>
          </cell>
          <cell r="T2370">
            <v>0</v>
          </cell>
          <cell r="U2370">
            <v>40</v>
          </cell>
          <cell r="V2370">
            <v>40</v>
          </cell>
          <cell r="W2370">
            <v>0</v>
          </cell>
          <cell r="X2370">
            <v>40</v>
          </cell>
          <cell r="Y2370">
            <v>4177</v>
          </cell>
          <cell r="Z2370">
            <v>0</v>
          </cell>
          <cell r="AA2370">
            <v>4177</v>
          </cell>
          <cell r="AB2370">
            <v>135</v>
          </cell>
          <cell r="AC2370">
            <v>4312</v>
          </cell>
          <cell r="AD2370">
            <v>42193</v>
          </cell>
          <cell r="AE2370">
            <v>350821</v>
          </cell>
          <cell r="AF2370">
            <v>393014</v>
          </cell>
          <cell r="AG2370">
            <v>0</v>
          </cell>
          <cell r="AH2370">
            <v>393014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</row>
        <row r="2371">
          <cell r="I2371" t="str">
            <v>ULH</v>
          </cell>
          <cell r="J2371"/>
          <cell r="K2371"/>
          <cell r="L2371">
            <v>1669</v>
          </cell>
          <cell r="M2371">
            <v>1294</v>
          </cell>
          <cell r="N2371">
            <v>2963</v>
          </cell>
          <cell r="O2371">
            <v>1974</v>
          </cell>
          <cell r="P2371">
            <v>142856</v>
          </cell>
          <cell r="Q2371">
            <v>144830</v>
          </cell>
          <cell r="R2371">
            <v>0</v>
          </cell>
          <cell r="S2371">
            <v>144830</v>
          </cell>
          <cell r="T2371">
            <v>0</v>
          </cell>
          <cell r="U2371">
            <v>9</v>
          </cell>
          <cell r="V2371">
            <v>9</v>
          </cell>
          <cell r="W2371">
            <v>0</v>
          </cell>
          <cell r="X2371">
            <v>9</v>
          </cell>
          <cell r="Y2371">
            <v>1218</v>
          </cell>
          <cell r="Z2371">
            <v>0</v>
          </cell>
          <cell r="AA2371">
            <v>1218</v>
          </cell>
          <cell r="AB2371">
            <v>1201</v>
          </cell>
          <cell r="AC2371">
            <v>2419</v>
          </cell>
          <cell r="AD2371">
            <v>734</v>
          </cell>
          <cell r="AE2371">
            <v>74192</v>
          </cell>
          <cell r="AF2371">
            <v>74926</v>
          </cell>
          <cell r="AG2371">
            <v>76</v>
          </cell>
          <cell r="AH2371">
            <v>75002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</row>
        <row r="2372">
          <cell r="I2372" t="str">
            <v>RAE</v>
          </cell>
          <cell r="J2372"/>
          <cell r="K2372"/>
          <cell r="L2372">
            <v>3551</v>
          </cell>
          <cell r="M2372">
            <v>278</v>
          </cell>
          <cell r="N2372">
            <v>3829</v>
          </cell>
          <cell r="O2372">
            <v>0</v>
          </cell>
          <cell r="P2372">
            <v>288052</v>
          </cell>
          <cell r="Q2372">
            <v>288052</v>
          </cell>
          <cell r="R2372">
            <v>0</v>
          </cell>
          <cell r="S2372">
            <v>288052</v>
          </cell>
          <cell r="T2372">
            <v>0</v>
          </cell>
          <cell r="U2372">
            <v>9</v>
          </cell>
          <cell r="V2372">
            <v>9</v>
          </cell>
          <cell r="W2372">
            <v>0</v>
          </cell>
          <cell r="X2372">
            <v>9</v>
          </cell>
          <cell r="Y2372">
            <v>2592</v>
          </cell>
          <cell r="Z2372">
            <v>0</v>
          </cell>
          <cell r="AA2372">
            <v>2592</v>
          </cell>
          <cell r="AB2372">
            <v>257</v>
          </cell>
          <cell r="AC2372">
            <v>2849</v>
          </cell>
          <cell r="AD2372">
            <v>0</v>
          </cell>
          <cell r="AE2372">
            <v>246368</v>
          </cell>
          <cell r="AF2372">
            <v>246368</v>
          </cell>
          <cell r="AG2372">
            <v>0</v>
          </cell>
          <cell r="AH2372">
            <v>246368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</row>
        <row r="2373">
          <cell r="I2373" t="str">
            <v>BHH</v>
          </cell>
          <cell r="J2373"/>
          <cell r="K2373"/>
          <cell r="L2373">
            <v>4481</v>
          </cell>
          <cell r="M2373">
            <v>70</v>
          </cell>
          <cell r="N2373">
            <v>4551</v>
          </cell>
          <cell r="O2373">
            <v>0</v>
          </cell>
          <cell r="P2373">
            <v>360773</v>
          </cell>
          <cell r="Q2373">
            <v>360773</v>
          </cell>
          <cell r="R2373">
            <v>0</v>
          </cell>
          <cell r="S2373">
            <v>360773</v>
          </cell>
          <cell r="T2373">
            <v>0</v>
          </cell>
          <cell r="U2373">
            <v>11</v>
          </cell>
          <cell r="V2373">
            <v>11</v>
          </cell>
          <cell r="W2373">
            <v>0</v>
          </cell>
          <cell r="X2373">
            <v>11</v>
          </cell>
          <cell r="Y2373">
            <v>3271</v>
          </cell>
          <cell r="Z2373">
            <v>0</v>
          </cell>
          <cell r="AA2373">
            <v>3271</v>
          </cell>
          <cell r="AB2373">
            <v>65</v>
          </cell>
          <cell r="AC2373">
            <v>3336</v>
          </cell>
          <cell r="AD2373">
            <v>0</v>
          </cell>
          <cell r="AE2373">
            <v>306240</v>
          </cell>
          <cell r="AF2373">
            <v>306240</v>
          </cell>
          <cell r="AG2373">
            <v>0</v>
          </cell>
          <cell r="AH2373">
            <v>306240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</row>
        <row r="2374">
          <cell r="I2374" t="str">
            <v>DMM</v>
          </cell>
          <cell r="J2374">
            <v>71638</v>
          </cell>
          <cell r="K2374">
            <v>658</v>
          </cell>
          <cell r="L2374">
            <v>72296</v>
          </cell>
          <cell r="M2374">
            <v>10019</v>
          </cell>
          <cell r="N2374">
            <v>82315</v>
          </cell>
          <cell r="O2374">
            <v>4298487</v>
          </cell>
          <cell r="P2374">
            <v>5045051</v>
          </cell>
          <cell r="Q2374">
            <v>9343538</v>
          </cell>
          <cell r="R2374">
            <v>42860</v>
          </cell>
          <cell r="S2374">
            <v>9386398</v>
          </cell>
          <cell r="T2374">
            <v>46620</v>
          </cell>
          <cell r="U2374">
            <v>5026</v>
          </cell>
          <cell r="V2374">
            <v>51646</v>
          </cell>
          <cell r="W2374">
            <v>1670</v>
          </cell>
          <cell r="X2374">
            <v>53316</v>
          </cell>
          <cell r="Y2374"/>
          <cell r="Z2374"/>
          <cell r="AA2374">
            <v>55106</v>
          </cell>
          <cell r="AB2374">
            <v>10854</v>
          </cell>
          <cell r="AC2374">
            <v>65960</v>
          </cell>
          <cell r="AD2374">
            <v>2174373</v>
          </cell>
          <cell r="AE2374">
            <v>3521092</v>
          </cell>
          <cell r="AF2374">
            <v>5695465</v>
          </cell>
          <cell r="AG2374">
            <v>24798</v>
          </cell>
          <cell r="AH2374">
            <v>5720263</v>
          </cell>
          <cell r="AI2374">
            <v>42961</v>
          </cell>
          <cell r="AJ2374">
            <v>5719</v>
          </cell>
          <cell r="AK2374">
            <v>48680</v>
          </cell>
          <cell r="AL2374">
            <v>1777</v>
          </cell>
          <cell r="AM2374">
            <v>50457</v>
          </cell>
        </row>
        <row r="2375">
          <cell r="I2375" t="str">
            <v>DWD</v>
          </cell>
          <cell r="J2375"/>
          <cell r="K2375"/>
          <cell r="L2375">
            <v>245</v>
          </cell>
          <cell r="M2375">
            <v>229</v>
          </cell>
          <cell r="N2375">
            <v>474</v>
          </cell>
          <cell r="O2375">
            <v>0</v>
          </cell>
          <cell r="P2375">
            <v>13727</v>
          </cell>
          <cell r="Q2375">
            <v>13727</v>
          </cell>
          <cell r="R2375">
            <v>0</v>
          </cell>
          <cell r="S2375">
            <v>13727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208</v>
          </cell>
          <cell r="Z2375">
            <v>0</v>
          </cell>
          <cell r="AA2375">
            <v>208</v>
          </cell>
          <cell r="AB2375">
            <v>213</v>
          </cell>
          <cell r="AC2375">
            <v>421</v>
          </cell>
          <cell r="AD2375">
            <v>0</v>
          </cell>
          <cell r="AE2375">
            <v>12071</v>
          </cell>
          <cell r="AF2375">
            <v>12071</v>
          </cell>
          <cell r="AG2375">
            <v>0</v>
          </cell>
          <cell r="AH2375">
            <v>12071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</row>
        <row r="2376">
          <cell r="I2376" t="str">
            <v>ELQ</v>
          </cell>
          <cell r="J2376"/>
          <cell r="K2376"/>
          <cell r="L2376">
            <v>8191</v>
          </cell>
          <cell r="M2376">
            <v>1211</v>
          </cell>
          <cell r="N2376">
            <v>9402</v>
          </cell>
          <cell r="O2376">
            <v>321763</v>
          </cell>
          <cell r="P2376">
            <v>755619</v>
          </cell>
          <cell r="Q2376">
            <v>1077382</v>
          </cell>
          <cell r="R2376">
            <v>0</v>
          </cell>
          <cell r="S2376">
            <v>1077382</v>
          </cell>
          <cell r="T2376">
            <v>0</v>
          </cell>
          <cell r="U2376">
            <v>83</v>
          </cell>
          <cell r="V2376">
            <v>83</v>
          </cell>
          <cell r="W2376">
            <v>0</v>
          </cell>
          <cell r="X2376">
            <v>83</v>
          </cell>
          <cell r="Y2376">
            <v>5979</v>
          </cell>
          <cell r="Z2376">
            <v>0</v>
          </cell>
          <cell r="AA2376">
            <v>5979</v>
          </cell>
          <cell r="AB2376">
            <v>1124</v>
          </cell>
          <cell r="AC2376">
            <v>7103</v>
          </cell>
          <cell r="AD2376">
            <v>119667</v>
          </cell>
          <cell r="AE2376">
            <v>474981</v>
          </cell>
          <cell r="AF2376">
            <v>594648</v>
          </cell>
          <cell r="AG2376">
            <v>0</v>
          </cell>
          <cell r="AH2376">
            <v>594648</v>
          </cell>
          <cell r="AI2376">
            <v>0</v>
          </cell>
          <cell r="AJ2376">
            <v>7</v>
          </cell>
          <cell r="AK2376">
            <v>7</v>
          </cell>
          <cell r="AL2376">
            <v>1</v>
          </cell>
          <cell r="AM2376">
            <v>8</v>
          </cell>
        </row>
        <row r="2377">
          <cell r="I2377" t="str">
            <v>GIZ</v>
          </cell>
          <cell r="J2377"/>
          <cell r="K2377"/>
          <cell r="L2377">
            <v>24600</v>
          </cell>
          <cell r="M2377">
            <v>1101</v>
          </cell>
          <cell r="N2377">
            <v>25701</v>
          </cell>
          <cell r="O2377">
            <v>30416</v>
          </cell>
          <cell r="P2377">
            <v>2151764</v>
          </cell>
          <cell r="Q2377">
            <v>2182180</v>
          </cell>
          <cell r="R2377">
            <v>0</v>
          </cell>
          <cell r="S2377">
            <v>2182180</v>
          </cell>
          <cell r="T2377">
            <v>0</v>
          </cell>
          <cell r="U2377">
            <v>193</v>
          </cell>
          <cell r="V2377">
            <v>193</v>
          </cell>
          <cell r="W2377">
            <v>0</v>
          </cell>
          <cell r="X2377">
            <v>193</v>
          </cell>
          <cell r="Y2377">
            <v>18761</v>
          </cell>
          <cell r="Z2377">
            <v>0</v>
          </cell>
          <cell r="AA2377">
            <v>18761</v>
          </cell>
          <cell r="AB2377">
            <v>994</v>
          </cell>
          <cell r="AC2377">
            <v>19755</v>
          </cell>
          <cell r="AD2377">
            <v>10411</v>
          </cell>
          <cell r="AE2377">
            <v>1685591</v>
          </cell>
          <cell r="AF2377">
            <v>1696002</v>
          </cell>
          <cell r="AG2377">
            <v>815</v>
          </cell>
          <cell r="AH2377">
            <v>1696817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</row>
        <row r="2378">
          <cell r="I2378" t="str">
            <v>URY</v>
          </cell>
          <cell r="J2378"/>
          <cell r="K2378"/>
          <cell r="L2378">
            <v>2743</v>
          </cell>
          <cell r="M2378">
            <v>39</v>
          </cell>
          <cell r="N2378">
            <v>2782</v>
          </cell>
          <cell r="O2378">
            <v>0</v>
          </cell>
          <cell r="P2378">
            <v>227095</v>
          </cell>
          <cell r="Q2378">
            <v>227095</v>
          </cell>
          <cell r="R2378">
            <v>0</v>
          </cell>
          <cell r="S2378">
            <v>227095</v>
          </cell>
          <cell r="T2378">
            <v>0</v>
          </cell>
          <cell r="U2378">
            <v>10</v>
          </cell>
          <cell r="V2378">
            <v>10</v>
          </cell>
          <cell r="W2378">
            <v>0</v>
          </cell>
          <cell r="X2378">
            <v>10</v>
          </cell>
          <cell r="Y2378">
            <v>2002</v>
          </cell>
          <cell r="Z2378">
            <v>0</v>
          </cell>
          <cell r="AA2378">
            <v>2002</v>
          </cell>
          <cell r="AB2378">
            <v>36</v>
          </cell>
          <cell r="AC2378">
            <v>2038</v>
          </cell>
          <cell r="AD2378">
            <v>0</v>
          </cell>
          <cell r="AE2378">
            <v>172939</v>
          </cell>
          <cell r="AF2378">
            <v>172939</v>
          </cell>
          <cell r="AG2378">
            <v>0</v>
          </cell>
          <cell r="AH2378">
            <v>172939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</row>
        <row r="2379">
          <cell r="I2379" t="str">
            <v>HAS</v>
          </cell>
          <cell r="J2379"/>
          <cell r="K2379"/>
          <cell r="L2379">
            <v>7394</v>
          </cell>
          <cell r="M2379">
            <v>470</v>
          </cell>
          <cell r="N2379">
            <v>7864</v>
          </cell>
          <cell r="O2379">
            <v>66236</v>
          </cell>
          <cell r="P2379">
            <v>681504</v>
          </cell>
          <cell r="Q2379">
            <v>747740</v>
          </cell>
          <cell r="R2379">
            <v>0</v>
          </cell>
          <cell r="S2379">
            <v>747740</v>
          </cell>
          <cell r="T2379">
            <v>0</v>
          </cell>
          <cell r="U2379">
            <v>29</v>
          </cell>
          <cell r="V2379">
            <v>29</v>
          </cell>
          <cell r="W2379">
            <v>0</v>
          </cell>
          <cell r="X2379">
            <v>29</v>
          </cell>
          <cell r="Y2379">
            <v>5397</v>
          </cell>
          <cell r="Z2379">
            <v>0</v>
          </cell>
          <cell r="AA2379">
            <v>5397</v>
          </cell>
          <cell r="AB2379">
            <v>436</v>
          </cell>
          <cell r="AC2379">
            <v>5833</v>
          </cell>
          <cell r="AD2379">
            <v>24634</v>
          </cell>
          <cell r="AE2379">
            <v>449002</v>
          </cell>
          <cell r="AF2379">
            <v>473636</v>
          </cell>
          <cell r="AG2379">
            <v>0</v>
          </cell>
          <cell r="AH2379">
            <v>473636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</row>
        <row r="2380">
          <cell r="I2380" t="str">
            <v>JED</v>
          </cell>
          <cell r="J2380">
            <v>200534</v>
          </cell>
          <cell r="K2380">
            <v>2336</v>
          </cell>
          <cell r="L2380">
            <v>202870</v>
          </cell>
          <cell r="M2380">
            <v>9000</v>
          </cell>
          <cell r="N2380">
            <v>211870</v>
          </cell>
          <cell r="O2380">
            <v>19287920</v>
          </cell>
          <cell r="P2380">
            <v>12361538</v>
          </cell>
          <cell r="Q2380">
            <v>31649458</v>
          </cell>
          <cell r="R2380">
            <v>1</v>
          </cell>
          <cell r="S2380">
            <v>31649459</v>
          </cell>
          <cell r="T2380">
            <v>243330</v>
          </cell>
          <cell r="U2380">
            <v>27420</v>
          </cell>
          <cell r="V2380">
            <v>270750</v>
          </cell>
          <cell r="W2380">
            <v>4690</v>
          </cell>
          <cell r="X2380">
            <v>275440</v>
          </cell>
          <cell r="Y2380"/>
          <cell r="Z2380"/>
          <cell r="AA2380">
            <v>122570</v>
          </cell>
          <cell r="AB2380">
            <v>6799</v>
          </cell>
          <cell r="AC2380">
            <v>129369</v>
          </cell>
          <cell r="AD2380">
            <v>5210862</v>
          </cell>
          <cell r="AE2380">
            <v>8783628</v>
          </cell>
          <cell r="AF2380">
            <v>13994490</v>
          </cell>
          <cell r="AG2380">
            <v>0</v>
          </cell>
          <cell r="AH2380">
            <v>13994490</v>
          </cell>
          <cell r="AI2380">
            <v>176849</v>
          </cell>
          <cell r="AJ2380">
            <v>35732</v>
          </cell>
          <cell r="AK2380">
            <v>212581</v>
          </cell>
          <cell r="AL2380">
            <v>3703</v>
          </cell>
          <cell r="AM2380">
            <v>216284</v>
          </cell>
        </row>
        <row r="2381">
          <cell r="I2381" t="str">
            <v>MED</v>
          </cell>
          <cell r="J2381">
            <v>45024</v>
          </cell>
          <cell r="K2381"/>
          <cell r="L2381">
            <v>45024</v>
          </cell>
          <cell r="M2381">
            <v>1799</v>
          </cell>
          <cell r="N2381">
            <v>46823</v>
          </cell>
          <cell r="O2381">
            <v>4466996</v>
          </cell>
          <cell r="P2381">
            <v>1873688</v>
          </cell>
          <cell r="Q2381">
            <v>6340684</v>
          </cell>
          <cell r="R2381">
            <v>14059</v>
          </cell>
          <cell r="S2381">
            <v>6354743</v>
          </cell>
          <cell r="T2381">
            <v>1558</v>
          </cell>
          <cell r="U2381">
            <v>229</v>
          </cell>
          <cell r="V2381">
            <v>1787</v>
          </cell>
          <cell r="W2381">
            <v>420</v>
          </cell>
          <cell r="X2381">
            <v>2207</v>
          </cell>
          <cell r="Y2381">
            <v>18676</v>
          </cell>
          <cell r="Z2381"/>
          <cell r="AA2381">
            <v>18676</v>
          </cell>
          <cell r="AB2381">
            <v>1137</v>
          </cell>
          <cell r="AC2381">
            <v>19813</v>
          </cell>
          <cell r="AD2381">
            <v>484930</v>
          </cell>
          <cell r="AE2381">
            <v>1273049</v>
          </cell>
          <cell r="AF2381">
            <v>1757979</v>
          </cell>
          <cell r="AG2381">
            <v>5858</v>
          </cell>
          <cell r="AH2381">
            <v>1763837</v>
          </cell>
          <cell r="AI2381">
            <v>1072</v>
          </cell>
          <cell r="AJ2381">
            <v>296</v>
          </cell>
          <cell r="AK2381">
            <v>1368</v>
          </cell>
          <cell r="AL2381">
            <v>288</v>
          </cell>
          <cell r="AM2381">
            <v>1656</v>
          </cell>
        </row>
        <row r="2382">
          <cell r="I2382" t="str">
            <v>EAM</v>
          </cell>
          <cell r="J2382"/>
          <cell r="K2382"/>
          <cell r="L2382">
            <v>7452</v>
          </cell>
          <cell r="M2382">
            <v>125</v>
          </cell>
          <cell r="N2382">
            <v>7577</v>
          </cell>
          <cell r="O2382">
            <v>0</v>
          </cell>
          <cell r="P2382">
            <v>726181</v>
          </cell>
          <cell r="Q2382">
            <v>726181</v>
          </cell>
          <cell r="R2382">
            <v>0</v>
          </cell>
          <cell r="S2382">
            <v>726181</v>
          </cell>
          <cell r="T2382">
            <v>0</v>
          </cell>
          <cell r="U2382">
            <v>46</v>
          </cell>
          <cell r="V2382">
            <v>46</v>
          </cell>
          <cell r="W2382">
            <v>0</v>
          </cell>
          <cell r="X2382">
            <v>46</v>
          </cell>
          <cell r="Y2382">
            <v>5440</v>
          </cell>
          <cell r="Z2382">
            <v>0</v>
          </cell>
          <cell r="AA2382">
            <v>5440</v>
          </cell>
          <cell r="AB2382">
            <v>116</v>
          </cell>
          <cell r="AC2382">
            <v>5556</v>
          </cell>
          <cell r="AD2382">
            <v>0</v>
          </cell>
          <cell r="AE2382">
            <v>525348</v>
          </cell>
          <cell r="AF2382">
            <v>525348</v>
          </cell>
          <cell r="AG2382">
            <v>0</v>
          </cell>
          <cell r="AH2382">
            <v>525348</v>
          </cell>
          <cell r="AI2382">
            <v>0</v>
          </cell>
          <cell r="AJ2382">
            <v>0</v>
          </cell>
          <cell r="AK2382">
            <v>0</v>
          </cell>
          <cell r="AL2382">
            <v>0</v>
          </cell>
          <cell r="AM2382">
            <v>0</v>
          </cell>
        </row>
        <row r="2383">
          <cell r="I2383" t="str">
            <v>NUM</v>
          </cell>
          <cell r="J2383"/>
          <cell r="K2383"/>
          <cell r="L2383">
            <v>319</v>
          </cell>
          <cell r="M2383">
            <v>987</v>
          </cell>
          <cell r="N2383">
            <v>1306</v>
          </cell>
          <cell r="O2383">
            <v>0</v>
          </cell>
          <cell r="P2383">
            <v>58889</v>
          </cell>
          <cell r="Q2383">
            <v>58889</v>
          </cell>
          <cell r="R2383">
            <v>0</v>
          </cell>
          <cell r="S2383">
            <v>58889</v>
          </cell>
          <cell r="T2383">
            <v>0</v>
          </cell>
          <cell r="U2383">
            <v>5</v>
          </cell>
          <cell r="V2383">
            <v>5</v>
          </cell>
          <cell r="W2383">
            <v>0</v>
          </cell>
          <cell r="X2383">
            <v>5</v>
          </cell>
          <cell r="Y2383">
            <v>233</v>
          </cell>
          <cell r="Z2383">
            <v>0</v>
          </cell>
          <cell r="AA2383">
            <v>233</v>
          </cell>
          <cell r="AB2383">
            <v>916</v>
          </cell>
          <cell r="AC2383">
            <v>1149</v>
          </cell>
          <cell r="AD2383">
            <v>0</v>
          </cell>
          <cell r="AE2383">
            <v>6329</v>
          </cell>
          <cell r="AF2383">
            <v>6329</v>
          </cell>
          <cell r="AG2383">
            <v>0</v>
          </cell>
          <cell r="AH2383">
            <v>6329</v>
          </cell>
          <cell r="AI2383">
            <v>0</v>
          </cell>
          <cell r="AJ2383">
            <v>0</v>
          </cell>
          <cell r="AK2383">
            <v>0</v>
          </cell>
          <cell r="AL2383">
            <v>0</v>
          </cell>
          <cell r="AM2383">
            <v>0</v>
          </cell>
        </row>
        <row r="2384">
          <cell r="I2384" t="str">
            <v>RAH</v>
          </cell>
          <cell r="J2384"/>
          <cell r="K2384"/>
          <cell r="L2384">
            <v>886</v>
          </cell>
          <cell r="M2384">
            <v>0</v>
          </cell>
          <cell r="N2384">
            <v>886</v>
          </cell>
          <cell r="O2384">
            <v>0</v>
          </cell>
          <cell r="P2384">
            <v>77384</v>
          </cell>
          <cell r="Q2384">
            <v>77384</v>
          </cell>
          <cell r="R2384">
            <v>0</v>
          </cell>
          <cell r="S2384">
            <v>77384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647</v>
          </cell>
          <cell r="Z2384">
            <v>0</v>
          </cell>
          <cell r="AA2384">
            <v>647</v>
          </cell>
          <cell r="AB2384">
            <v>0</v>
          </cell>
          <cell r="AC2384">
            <v>647</v>
          </cell>
          <cell r="AD2384">
            <v>0</v>
          </cell>
          <cell r="AE2384">
            <v>60812</v>
          </cell>
          <cell r="AF2384">
            <v>60812</v>
          </cell>
          <cell r="AG2384">
            <v>0</v>
          </cell>
          <cell r="AH2384">
            <v>60812</v>
          </cell>
          <cell r="AI2384">
            <v>0</v>
          </cell>
          <cell r="AJ2384">
            <v>0</v>
          </cell>
          <cell r="AK2384">
            <v>0</v>
          </cell>
          <cell r="AL2384">
            <v>0</v>
          </cell>
          <cell r="AM2384">
            <v>0</v>
          </cell>
        </row>
        <row r="2385">
          <cell r="I2385" t="str">
            <v>RUH</v>
          </cell>
          <cell r="J2385">
            <v>186320</v>
          </cell>
          <cell r="K2385">
            <v>5440</v>
          </cell>
          <cell r="L2385">
            <v>191760</v>
          </cell>
          <cell r="M2385">
            <v>19635</v>
          </cell>
          <cell r="N2385">
            <v>211395</v>
          </cell>
          <cell r="O2385">
            <v>11662859</v>
          </cell>
          <cell r="P2385">
            <v>14489475</v>
          </cell>
          <cell r="Q2385">
            <v>26152334</v>
          </cell>
          <cell r="R2385">
            <v>84871</v>
          </cell>
          <cell r="S2385">
            <v>26237205</v>
          </cell>
          <cell r="T2385">
            <v>246340</v>
          </cell>
          <cell r="U2385">
            <v>26507</v>
          </cell>
          <cell r="V2385">
            <v>272847</v>
          </cell>
          <cell r="W2385">
            <v>3067</v>
          </cell>
          <cell r="X2385">
            <v>275914</v>
          </cell>
          <cell r="Y2385"/>
          <cell r="Z2385"/>
          <cell r="AA2385">
            <v>163162</v>
          </cell>
          <cell r="AB2385">
            <v>0</v>
          </cell>
          <cell r="AC2385">
            <v>163162</v>
          </cell>
          <cell r="AD2385">
            <v>5724341</v>
          </cell>
          <cell r="AE2385">
            <v>11121596</v>
          </cell>
          <cell r="AF2385">
            <v>16845937</v>
          </cell>
          <cell r="AG2385">
            <v>22412</v>
          </cell>
          <cell r="AH2385">
            <v>16868349</v>
          </cell>
          <cell r="AI2385">
            <v>276684</v>
          </cell>
          <cell r="AJ2385">
            <v>35365</v>
          </cell>
          <cell r="AK2385">
            <v>312048</v>
          </cell>
          <cell r="AL2385">
            <v>0</v>
          </cell>
          <cell r="AM2385">
            <v>312048</v>
          </cell>
        </row>
        <row r="2386">
          <cell r="I2386" t="str">
            <v>SHW</v>
          </cell>
          <cell r="J2386"/>
          <cell r="K2386"/>
          <cell r="L2386">
            <v>2455</v>
          </cell>
          <cell r="M2386">
            <v>539</v>
          </cell>
          <cell r="N2386">
            <v>2994</v>
          </cell>
          <cell r="O2386">
            <v>0</v>
          </cell>
          <cell r="P2386">
            <v>215581</v>
          </cell>
          <cell r="Q2386">
            <v>215581</v>
          </cell>
          <cell r="R2386">
            <v>0</v>
          </cell>
          <cell r="S2386">
            <v>215581</v>
          </cell>
          <cell r="T2386">
            <v>0</v>
          </cell>
          <cell r="U2386">
            <v>14</v>
          </cell>
          <cell r="V2386">
            <v>14</v>
          </cell>
          <cell r="W2386">
            <v>0</v>
          </cell>
          <cell r="X2386">
            <v>14</v>
          </cell>
          <cell r="Y2386">
            <v>1792</v>
          </cell>
          <cell r="Z2386">
            <v>0</v>
          </cell>
          <cell r="AA2386">
            <v>1792</v>
          </cell>
          <cell r="AB2386">
            <v>500</v>
          </cell>
          <cell r="AC2386">
            <v>2292</v>
          </cell>
          <cell r="AD2386">
            <v>0</v>
          </cell>
          <cell r="AE2386">
            <v>140783</v>
          </cell>
          <cell r="AF2386">
            <v>140783</v>
          </cell>
          <cell r="AG2386">
            <v>0</v>
          </cell>
          <cell r="AH2386">
            <v>140783</v>
          </cell>
          <cell r="AI2386">
            <v>0</v>
          </cell>
          <cell r="AJ2386">
            <v>0</v>
          </cell>
          <cell r="AK2386">
            <v>0</v>
          </cell>
          <cell r="AL2386">
            <v>0</v>
          </cell>
          <cell r="AM2386">
            <v>0</v>
          </cell>
        </row>
        <row r="2387">
          <cell r="I2387" t="str">
            <v>TUU</v>
          </cell>
          <cell r="J2387"/>
          <cell r="K2387"/>
          <cell r="L2387">
            <v>16104</v>
          </cell>
          <cell r="M2387">
            <v>180</v>
          </cell>
          <cell r="N2387">
            <v>16284</v>
          </cell>
          <cell r="O2387">
            <v>134422</v>
          </cell>
          <cell r="P2387">
            <v>1428443</v>
          </cell>
          <cell r="Q2387">
            <v>1562865</v>
          </cell>
          <cell r="R2387">
            <v>0</v>
          </cell>
          <cell r="S2387">
            <v>1562865</v>
          </cell>
          <cell r="T2387">
            <v>0</v>
          </cell>
          <cell r="U2387">
            <v>164</v>
          </cell>
          <cell r="V2387">
            <v>164</v>
          </cell>
          <cell r="W2387">
            <v>0</v>
          </cell>
          <cell r="X2387">
            <v>164</v>
          </cell>
          <cell r="Y2387">
            <v>11756</v>
          </cell>
          <cell r="Z2387">
            <v>0</v>
          </cell>
          <cell r="AA2387">
            <v>11756</v>
          </cell>
          <cell r="AB2387">
            <v>167</v>
          </cell>
          <cell r="AC2387">
            <v>11923</v>
          </cell>
          <cell r="AD2387">
            <v>49993</v>
          </cell>
          <cell r="AE2387">
            <v>1055424</v>
          </cell>
          <cell r="AF2387">
            <v>1105417</v>
          </cell>
          <cell r="AG2387">
            <v>0</v>
          </cell>
          <cell r="AH2387">
            <v>1105417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</row>
        <row r="2388">
          <cell r="I2388" t="str">
            <v>TIF</v>
          </cell>
          <cell r="J2388"/>
          <cell r="K2388"/>
          <cell r="L2388">
            <v>8335</v>
          </cell>
          <cell r="M2388">
            <v>159</v>
          </cell>
          <cell r="N2388">
            <v>8494</v>
          </cell>
          <cell r="O2388">
            <v>94009</v>
          </cell>
          <cell r="P2388">
            <v>899438</v>
          </cell>
          <cell r="Q2388">
            <v>993447</v>
          </cell>
          <cell r="R2388">
            <v>0</v>
          </cell>
          <cell r="S2388">
            <v>993447</v>
          </cell>
          <cell r="T2388">
            <v>0</v>
          </cell>
          <cell r="U2388">
            <v>101</v>
          </cell>
          <cell r="V2388">
            <v>101</v>
          </cell>
          <cell r="W2388">
            <v>0</v>
          </cell>
          <cell r="X2388">
            <v>101</v>
          </cell>
          <cell r="Y2388">
            <v>6084</v>
          </cell>
          <cell r="Z2388">
            <v>0</v>
          </cell>
          <cell r="AA2388">
            <v>6084</v>
          </cell>
          <cell r="AB2388">
            <v>148</v>
          </cell>
          <cell r="AC2388">
            <v>6232</v>
          </cell>
          <cell r="AD2388">
            <v>34963</v>
          </cell>
          <cell r="AE2388">
            <v>533687</v>
          </cell>
          <cell r="AF2388">
            <v>568650</v>
          </cell>
          <cell r="AG2388">
            <v>0</v>
          </cell>
          <cell r="AH2388">
            <v>568650</v>
          </cell>
          <cell r="AI2388">
            <v>0</v>
          </cell>
          <cell r="AJ2388">
            <v>4</v>
          </cell>
          <cell r="AK2388">
            <v>4</v>
          </cell>
          <cell r="AL2388">
            <v>1</v>
          </cell>
          <cell r="AM2388">
            <v>5</v>
          </cell>
        </row>
        <row r="2389">
          <cell r="I2389" t="str">
            <v>TUI</v>
          </cell>
          <cell r="J2389"/>
          <cell r="K2389"/>
          <cell r="L2389">
            <v>877</v>
          </cell>
          <cell r="M2389">
            <v>310</v>
          </cell>
          <cell r="N2389">
            <v>1187</v>
          </cell>
          <cell r="O2389">
            <v>0</v>
          </cell>
          <cell r="P2389">
            <v>68992</v>
          </cell>
          <cell r="Q2389">
            <v>68992</v>
          </cell>
          <cell r="R2389">
            <v>0</v>
          </cell>
          <cell r="S2389">
            <v>68992</v>
          </cell>
          <cell r="T2389">
            <v>0</v>
          </cell>
          <cell r="U2389">
            <v>1</v>
          </cell>
          <cell r="V2389">
            <v>1</v>
          </cell>
          <cell r="W2389">
            <v>0</v>
          </cell>
          <cell r="X2389">
            <v>1</v>
          </cell>
          <cell r="Y2389">
            <v>640</v>
          </cell>
          <cell r="Z2389">
            <v>0</v>
          </cell>
          <cell r="AA2389">
            <v>640</v>
          </cell>
          <cell r="AB2389">
            <v>288</v>
          </cell>
          <cell r="AC2389">
            <v>928</v>
          </cell>
          <cell r="AD2389">
            <v>0</v>
          </cell>
          <cell r="AE2389">
            <v>54542</v>
          </cell>
          <cell r="AF2389">
            <v>54542</v>
          </cell>
          <cell r="AG2389">
            <v>0</v>
          </cell>
          <cell r="AH2389">
            <v>54542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</row>
        <row r="2390">
          <cell r="I2390" t="str">
            <v>WAE</v>
          </cell>
          <cell r="J2390"/>
          <cell r="K2390"/>
          <cell r="L2390">
            <v>1498</v>
          </cell>
          <cell r="M2390">
            <v>508</v>
          </cell>
          <cell r="N2390">
            <v>2006</v>
          </cell>
          <cell r="O2390">
            <v>0</v>
          </cell>
          <cell r="P2390">
            <v>101415</v>
          </cell>
          <cell r="Q2390">
            <v>101415</v>
          </cell>
          <cell r="R2390">
            <v>0</v>
          </cell>
          <cell r="S2390">
            <v>101415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1824</v>
          </cell>
          <cell r="Z2390"/>
          <cell r="AA2390">
            <v>1824</v>
          </cell>
          <cell r="AB2390">
            <v>564</v>
          </cell>
          <cell r="AC2390">
            <v>2388</v>
          </cell>
          <cell r="AD2390">
            <v>0</v>
          </cell>
          <cell r="AE2390">
            <v>146699</v>
          </cell>
          <cell r="AF2390">
            <v>146699</v>
          </cell>
          <cell r="AG2390">
            <v>0</v>
          </cell>
          <cell r="AH2390">
            <v>146699</v>
          </cell>
          <cell r="AI2390">
            <v>0</v>
          </cell>
          <cell r="AJ2390">
            <v>0</v>
          </cell>
          <cell r="AK2390">
            <v>0</v>
          </cell>
          <cell r="AL2390">
            <v>3303</v>
          </cell>
          <cell r="AM2390">
            <v>3303</v>
          </cell>
        </row>
        <row r="2391">
          <cell r="I2391" t="str">
            <v>EJH</v>
          </cell>
          <cell r="J2391"/>
          <cell r="K2391"/>
          <cell r="L2391">
            <v>871</v>
          </cell>
          <cell r="M2391">
            <v>764</v>
          </cell>
          <cell r="N2391">
            <v>1635</v>
          </cell>
          <cell r="O2391">
            <v>86</v>
          </cell>
          <cell r="P2391">
            <v>48694</v>
          </cell>
          <cell r="Q2391">
            <v>48780</v>
          </cell>
          <cell r="R2391">
            <v>0</v>
          </cell>
          <cell r="S2391">
            <v>48780</v>
          </cell>
          <cell r="T2391">
            <v>0</v>
          </cell>
          <cell r="U2391">
            <v>16</v>
          </cell>
          <cell r="V2391">
            <v>16</v>
          </cell>
          <cell r="W2391">
            <v>0</v>
          </cell>
          <cell r="X2391">
            <v>16</v>
          </cell>
          <cell r="Y2391">
            <v>636</v>
          </cell>
          <cell r="Z2391">
            <v>0</v>
          </cell>
          <cell r="AA2391">
            <v>636</v>
          </cell>
          <cell r="AB2391">
            <v>709</v>
          </cell>
          <cell r="AC2391">
            <v>1345</v>
          </cell>
          <cell r="AD2391">
            <v>32</v>
          </cell>
          <cell r="AE2391">
            <v>39573</v>
          </cell>
          <cell r="AF2391">
            <v>39605</v>
          </cell>
          <cell r="AG2391">
            <v>0</v>
          </cell>
          <cell r="AH2391">
            <v>39605</v>
          </cell>
          <cell r="AI2391">
            <v>0</v>
          </cell>
          <cell r="AJ2391">
            <v>0</v>
          </cell>
          <cell r="AK2391">
            <v>0</v>
          </cell>
          <cell r="AL2391">
            <v>0</v>
          </cell>
          <cell r="AM2391">
            <v>0</v>
          </cell>
        </row>
        <row r="2392">
          <cell r="I2392" t="str">
            <v>YNB</v>
          </cell>
          <cell r="J2392"/>
          <cell r="K2392"/>
          <cell r="L2392">
            <v>7440</v>
          </cell>
          <cell r="M2392">
            <v>1426</v>
          </cell>
          <cell r="N2392">
            <v>8866</v>
          </cell>
          <cell r="O2392">
            <v>44287</v>
          </cell>
          <cell r="P2392">
            <v>307706</v>
          </cell>
          <cell r="Q2392">
            <v>351993</v>
          </cell>
          <cell r="R2392">
            <v>0</v>
          </cell>
          <cell r="S2392">
            <v>351993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5431</v>
          </cell>
          <cell r="Z2392">
            <v>0</v>
          </cell>
          <cell r="AA2392">
            <v>5431</v>
          </cell>
          <cell r="AB2392">
            <v>1324</v>
          </cell>
          <cell r="AC2392">
            <v>6755</v>
          </cell>
          <cell r="AD2392">
            <v>53662</v>
          </cell>
          <cell r="AE2392">
            <v>365510</v>
          </cell>
          <cell r="AF2392">
            <v>419172</v>
          </cell>
          <cell r="AG2392">
            <v>0</v>
          </cell>
          <cell r="AH2392">
            <v>419172</v>
          </cell>
          <cell r="AI2392">
            <v>0</v>
          </cell>
          <cell r="AJ2392">
            <v>1</v>
          </cell>
          <cell r="AK2392">
            <v>1</v>
          </cell>
          <cell r="AL2392">
            <v>45</v>
          </cell>
          <cell r="AM2392">
            <v>46</v>
          </cell>
        </row>
        <row r="2393">
          <cell r="I2393" t="str">
            <v>AUH</v>
          </cell>
          <cell r="J2393">
            <v>88675</v>
          </cell>
          <cell r="K2393">
            <v>5300</v>
          </cell>
          <cell r="L2393">
            <v>93975</v>
          </cell>
          <cell r="M2393">
            <v>20151</v>
          </cell>
          <cell r="N2393">
            <v>114126</v>
          </cell>
          <cell r="O2393">
            <v>15546495</v>
          </cell>
          <cell r="P2393">
            <v>142433</v>
          </cell>
          <cell r="Q2393">
            <v>15688928</v>
          </cell>
          <cell r="R2393">
            <v>0</v>
          </cell>
          <cell r="S2393">
            <v>15688928</v>
          </cell>
          <cell r="T2393">
            <v>581972</v>
          </cell>
          <cell r="U2393">
            <v>0</v>
          </cell>
          <cell r="V2393">
            <v>581972</v>
          </cell>
          <cell r="W2393">
            <v>5604</v>
          </cell>
          <cell r="X2393">
            <v>587577</v>
          </cell>
          <cell r="Y2393">
            <v>48823</v>
          </cell>
          <cell r="Z2393">
            <v>10911</v>
          </cell>
          <cell r="AA2393">
            <v>59734</v>
          </cell>
          <cell r="AB2393">
            <v>14442</v>
          </cell>
          <cell r="AC2393">
            <v>74176</v>
          </cell>
          <cell r="AD2393">
            <v>5256927</v>
          </cell>
          <cell r="AE2393">
            <v>108533</v>
          </cell>
          <cell r="AF2393">
            <v>5365460</v>
          </cell>
          <cell r="AG2393">
            <v>159</v>
          </cell>
          <cell r="AH2393">
            <v>5365619</v>
          </cell>
          <cell r="AI2393">
            <v>711209</v>
          </cell>
          <cell r="AJ2393">
            <v>0</v>
          </cell>
          <cell r="AK2393">
            <v>711209</v>
          </cell>
          <cell r="AL2393">
            <v>8767</v>
          </cell>
          <cell r="AM2393">
            <v>719976</v>
          </cell>
        </row>
        <row r="2394">
          <cell r="I2394" t="str">
            <v>AZI</v>
          </cell>
          <cell r="J2394">
            <v>4941</v>
          </cell>
          <cell r="K2394"/>
          <cell r="L2394">
            <v>4941</v>
          </cell>
          <cell r="M2394">
            <v>13480</v>
          </cell>
          <cell r="N2394">
            <v>18421</v>
          </cell>
          <cell r="O2394">
            <v>184717</v>
          </cell>
          <cell r="P2394"/>
          <cell r="Q2394">
            <v>184717</v>
          </cell>
          <cell r="R2394"/>
          <cell r="S2394">
            <v>184717</v>
          </cell>
          <cell r="T2394"/>
          <cell r="U2394"/>
          <cell r="V2394"/>
          <cell r="W2394"/>
          <cell r="X2394"/>
          <cell r="Y2394">
            <v>4838</v>
          </cell>
          <cell r="Z2394"/>
          <cell r="AA2394">
            <v>4838</v>
          </cell>
          <cell r="AB2394">
            <v>17499</v>
          </cell>
          <cell r="AC2394">
            <v>22337</v>
          </cell>
          <cell r="AD2394">
            <v>158268</v>
          </cell>
          <cell r="AE2394"/>
          <cell r="AF2394">
            <v>158268</v>
          </cell>
          <cell r="AG2394"/>
          <cell r="AH2394">
            <v>158268</v>
          </cell>
          <cell r="AI2394"/>
          <cell r="AJ2394"/>
          <cell r="AK2394"/>
          <cell r="AL2394"/>
          <cell r="AM2394"/>
        </row>
        <row r="2395">
          <cell r="I2395" t="str">
            <v>XSB</v>
          </cell>
          <cell r="J2395">
            <v>98</v>
          </cell>
          <cell r="K2395"/>
          <cell r="L2395">
            <v>98</v>
          </cell>
          <cell r="M2395">
            <v>162</v>
          </cell>
          <cell r="N2395">
            <v>260</v>
          </cell>
          <cell r="O2395"/>
          <cell r="P2395">
            <v>1587</v>
          </cell>
          <cell r="Q2395">
            <v>1587</v>
          </cell>
          <cell r="R2395"/>
          <cell r="S2395">
            <v>1587</v>
          </cell>
          <cell r="T2395"/>
          <cell r="U2395"/>
          <cell r="V2395"/>
          <cell r="W2395"/>
          <cell r="X2395"/>
          <cell r="Y2395">
            <v>54</v>
          </cell>
          <cell r="Z2395"/>
          <cell r="AA2395">
            <v>54</v>
          </cell>
          <cell r="AB2395">
            <v>142</v>
          </cell>
          <cell r="AC2395">
            <v>196</v>
          </cell>
          <cell r="AD2395"/>
          <cell r="AE2395">
            <v>750</v>
          </cell>
          <cell r="AF2395">
            <v>750</v>
          </cell>
          <cell r="AG2395"/>
          <cell r="AH2395">
            <v>750</v>
          </cell>
          <cell r="AI2395"/>
          <cell r="AJ2395"/>
          <cell r="AK2395"/>
          <cell r="AL2395"/>
          <cell r="AM2395"/>
        </row>
        <row r="2396">
          <cell r="I2396" t="str">
            <v>ZDY</v>
          </cell>
          <cell r="J2396">
            <v>1602</v>
          </cell>
          <cell r="K2396"/>
          <cell r="L2396">
            <v>1602</v>
          </cell>
          <cell r="M2396">
            <v>717</v>
          </cell>
          <cell r="N2396">
            <v>2319</v>
          </cell>
          <cell r="O2396"/>
          <cell r="P2396">
            <v>47158</v>
          </cell>
          <cell r="Q2396">
            <v>47158</v>
          </cell>
          <cell r="R2396"/>
          <cell r="S2396">
            <v>47158</v>
          </cell>
          <cell r="T2396"/>
          <cell r="U2396"/>
          <cell r="V2396"/>
          <cell r="W2396"/>
          <cell r="X2396"/>
          <cell r="Y2396">
            <v>1398</v>
          </cell>
          <cell r="Z2396"/>
          <cell r="AA2396">
            <v>1398</v>
          </cell>
          <cell r="AB2396">
            <v>1210</v>
          </cell>
          <cell r="AC2396">
            <v>2608</v>
          </cell>
          <cell r="AD2396"/>
          <cell r="AE2396">
            <v>45502</v>
          </cell>
          <cell r="AF2396">
            <v>45502</v>
          </cell>
          <cell r="AG2396"/>
          <cell r="AH2396">
            <v>45502</v>
          </cell>
          <cell r="AI2396"/>
          <cell r="AJ2396"/>
          <cell r="AK2396"/>
          <cell r="AL2396"/>
          <cell r="AM2396"/>
        </row>
        <row r="2397">
          <cell r="I2397" t="str">
            <v>AAN</v>
          </cell>
          <cell r="J2397">
            <v>740</v>
          </cell>
          <cell r="K2397">
            <v>321</v>
          </cell>
          <cell r="L2397">
            <v>1061</v>
          </cell>
          <cell r="M2397">
            <v>58449</v>
          </cell>
          <cell r="N2397">
            <v>59510</v>
          </cell>
          <cell r="O2397">
            <v>88507</v>
          </cell>
          <cell r="P2397">
            <v>0</v>
          </cell>
          <cell r="Q2397">
            <v>88507</v>
          </cell>
          <cell r="R2397">
            <v>0</v>
          </cell>
          <cell r="S2397">
            <v>88507</v>
          </cell>
          <cell r="T2397">
            <v>1090</v>
          </cell>
          <cell r="U2397"/>
          <cell r="V2397">
            <v>1090</v>
          </cell>
          <cell r="W2397"/>
          <cell r="X2397">
            <v>1090</v>
          </cell>
          <cell r="Y2397">
            <v>659</v>
          </cell>
          <cell r="Z2397">
            <v>293</v>
          </cell>
          <cell r="AA2397">
            <v>952</v>
          </cell>
          <cell r="AB2397">
            <v>31613</v>
          </cell>
          <cell r="AC2397">
            <v>32565</v>
          </cell>
          <cell r="AD2397">
            <v>38771</v>
          </cell>
          <cell r="AE2397">
            <v>0</v>
          </cell>
          <cell r="AF2397">
            <v>38771</v>
          </cell>
          <cell r="AG2397">
            <v>0</v>
          </cell>
          <cell r="AH2397">
            <v>38771</v>
          </cell>
          <cell r="AI2397">
            <v>766</v>
          </cell>
          <cell r="AJ2397"/>
          <cell r="AK2397">
            <v>766</v>
          </cell>
          <cell r="AL2397"/>
          <cell r="AM2397">
            <v>766</v>
          </cell>
        </row>
        <row r="2398">
          <cell r="I2398" t="str">
            <v>DWC</v>
          </cell>
          <cell r="J2398">
            <v>8503</v>
          </cell>
          <cell r="K2398">
            <v>12594</v>
          </cell>
          <cell r="L2398">
            <v>21097</v>
          </cell>
          <cell r="M2398">
            <v>19995</v>
          </cell>
          <cell r="N2398">
            <v>41092</v>
          </cell>
          <cell r="O2398">
            <v>914396</v>
          </cell>
          <cell r="P2398"/>
          <cell r="Q2398">
            <v>914396</v>
          </cell>
          <cell r="R2398"/>
          <cell r="S2398">
            <v>914396</v>
          </cell>
          <cell r="T2398">
            <v>467907</v>
          </cell>
          <cell r="U2398"/>
          <cell r="V2398">
            <v>467907</v>
          </cell>
          <cell r="W2398"/>
          <cell r="X2398">
            <v>467907</v>
          </cell>
          <cell r="Y2398">
            <v>0</v>
          </cell>
          <cell r="Z2398">
            <v>6702</v>
          </cell>
          <cell r="AA2398">
            <v>6702</v>
          </cell>
          <cell r="AB2398">
            <v>17965</v>
          </cell>
          <cell r="AC2398">
            <v>24667</v>
          </cell>
          <cell r="AD2398">
            <v>0</v>
          </cell>
          <cell r="AE2398"/>
          <cell r="AF2398">
            <v>0</v>
          </cell>
          <cell r="AG2398">
            <v>0</v>
          </cell>
          <cell r="AH2398">
            <v>0</v>
          </cell>
          <cell r="AI2398">
            <v>205367</v>
          </cell>
          <cell r="AJ2398"/>
          <cell r="AK2398">
            <v>205367</v>
          </cell>
          <cell r="AL2398"/>
          <cell r="AM2398">
            <v>205367</v>
          </cell>
        </row>
        <row r="2399">
          <cell r="I2399" t="str">
            <v>DXB</v>
          </cell>
          <cell r="J2399">
            <v>323444</v>
          </cell>
          <cell r="K2399">
            <v>12391</v>
          </cell>
          <cell r="L2399">
            <v>335835</v>
          </cell>
          <cell r="M2399">
            <v>7504</v>
          </cell>
          <cell r="N2399">
            <v>343339</v>
          </cell>
          <cell r="O2399">
            <v>66069981</v>
          </cell>
          <cell r="P2399"/>
          <cell r="Q2399">
            <v>66069981</v>
          </cell>
          <cell r="R2399">
            <v>0</v>
          </cell>
          <cell r="S2399">
            <v>66069981</v>
          </cell>
          <cell r="T2399">
            <v>1727815</v>
          </cell>
          <cell r="U2399"/>
          <cell r="V2399">
            <v>1727815</v>
          </cell>
          <cell r="W2399"/>
          <cell r="X2399">
            <v>1727815</v>
          </cell>
          <cell r="Y2399">
            <v>189174</v>
          </cell>
          <cell r="Z2399">
            <v>36834</v>
          </cell>
          <cell r="AA2399">
            <v>226008</v>
          </cell>
          <cell r="AB2399">
            <v>7409</v>
          </cell>
          <cell r="AC2399">
            <v>233417</v>
          </cell>
          <cell r="AD2399">
            <v>29110609</v>
          </cell>
          <cell r="AE2399"/>
          <cell r="AF2399">
            <v>29110609</v>
          </cell>
          <cell r="AG2399">
            <v>0</v>
          </cell>
          <cell r="AH2399">
            <v>29110609</v>
          </cell>
          <cell r="AI2399">
            <v>2319185</v>
          </cell>
          <cell r="AJ2399"/>
          <cell r="AK2399">
            <v>2319185</v>
          </cell>
          <cell r="AL2399"/>
          <cell r="AM2399">
            <v>2319185</v>
          </cell>
        </row>
        <row r="2400">
          <cell r="I2400" t="str">
            <v>FJR</v>
          </cell>
          <cell r="J2400">
            <v>557</v>
          </cell>
          <cell r="K2400">
            <v>47</v>
          </cell>
          <cell r="L2400">
            <v>604</v>
          </cell>
          <cell r="M2400">
            <v>10691</v>
          </cell>
          <cell r="N2400">
            <v>11295</v>
          </cell>
          <cell r="O2400">
            <v>9136</v>
          </cell>
          <cell r="P2400">
            <v>228</v>
          </cell>
          <cell r="Q2400">
            <v>9364</v>
          </cell>
          <cell r="R2400">
            <v>16627</v>
          </cell>
          <cell r="S2400">
            <v>25991</v>
          </cell>
          <cell r="T2400">
            <v>598</v>
          </cell>
          <cell r="U2400">
            <v>0</v>
          </cell>
          <cell r="V2400">
            <v>598</v>
          </cell>
          <cell r="W2400">
            <v>0</v>
          </cell>
          <cell r="X2400">
            <v>598</v>
          </cell>
          <cell r="Y2400">
            <v>372</v>
          </cell>
          <cell r="Z2400">
            <v>82</v>
          </cell>
          <cell r="AA2400">
            <v>454</v>
          </cell>
          <cell r="AB2400">
            <v>11598</v>
          </cell>
          <cell r="AC2400">
            <v>12052</v>
          </cell>
          <cell r="AD2400">
            <v>7553</v>
          </cell>
          <cell r="AE2400">
            <v>267</v>
          </cell>
          <cell r="AF2400">
            <v>7820</v>
          </cell>
          <cell r="AG2400">
            <v>3745</v>
          </cell>
          <cell r="AH2400">
            <v>11565</v>
          </cell>
          <cell r="AI2400">
            <v>66</v>
          </cell>
          <cell r="AJ2400">
            <v>0</v>
          </cell>
          <cell r="AK2400">
            <v>66</v>
          </cell>
          <cell r="AL2400">
            <v>0</v>
          </cell>
          <cell r="AM2400">
            <v>66</v>
          </cell>
        </row>
        <row r="2401">
          <cell r="I2401" t="str">
            <v>RKT</v>
          </cell>
          <cell r="J2401">
            <v>4101</v>
          </cell>
          <cell r="K2401">
            <v>144</v>
          </cell>
          <cell r="L2401">
            <v>4245</v>
          </cell>
          <cell r="M2401">
            <v>13204</v>
          </cell>
          <cell r="N2401">
            <v>17449</v>
          </cell>
          <cell r="O2401">
            <v>304534</v>
          </cell>
          <cell r="P2401">
            <v>9428</v>
          </cell>
          <cell r="Q2401">
            <v>313962</v>
          </cell>
          <cell r="R2401">
            <v>19025</v>
          </cell>
          <cell r="S2401">
            <v>332987</v>
          </cell>
          <cell r="T2401">
            <v>3612</v>
          </cell>
          <cell r="U2401"/>
          <cell r="V2401">
            <v>3612</v>
          </cell>
          <cell r="W2401"/>
          <cell r="X2401">
            <v>3612</v>
          </cell>
          <cell r="Y2401">
            <v>5489</v>
          </cell>
          <cell r="Z2401">
            <v>354</v>
          </cell>
          <cell r="AA2401">
            <v>5843</v>
          </cell>
          <cell r="AB2401">
            <v>9688</v>
          </cell>
          <cell r="AC2401">
            <v>15531</v>
          </cell>
          <cell r="AD2401">
            <v>481017</v>
          </cell>
          <cell r="AE2401">
            <v>5343</v>
          </cell>
          <cell r="AF2401">
            <v>486360</v>
          </cell>
          <cell r="AG2401">
            <v>19734</v>
          </cell>
          <cell r="AH2401">
            <v>506094</v>
          </cell>
          <cell r="AI2401">
            <v>6084</v>
          </cell>
          <cell r="AJ2401">
            <v>0</v>
          </cell>
          <cell r="AK2401">
            <v>6084</v>
          </cell>
          <cell r="AL2401">
            <v>0</v>
          </cell>
          <cell r="AM2401">
            <v>6084</v>
          </cell>
        </row>
        <row r="2402">
          <cell r="I2402" t="str">
            <v>SHJ</v>
          </cell>
          <cell r="J2402">
            <v>83032</v>
          </cell>
          <cell r="K2402">
            <v>5044</v>
          </cell>
          <cell r="L2402">
            <v>88076</v>
          </cell>
          <cell r="M2402">
            <v>3371</v>
          </cell>
          <cell r="N2402">
            <v>91447</v>
          </cell>
          <cell r="O2402">
            <v>13079117</v>
          </cell>
          <cell r="P2402"/>
          <cell r="Q2402">
            <v>13079117</v>
          </cell>
          <cell r="R2402">
            <v>6293</v>
          </cell>
          <cell r="S2402">
            <v>13085410</v>
          </cell>
          <cell r="T2402">
            <v>110554</v>
          </cell>
          <cell r="U2402"/>
          <cell r="V2402">
            <v>110554</v>
          </cell>
          <cell r="W2402"/>
          <cell r="X2402">
            <v>110554</v>
          </cell>
          <cell r="Y2402">
            <v>52242</v>
          </cell>
          <cell r="Z2402">
            <v>5439</v>
          </cell>
          <cell r="AA2402">
            <v>57681</v>
          </cell>
          <cell r="AB2402">
            <v>3041</v>
          </cell>
          <cell r="AC2402">
            <v>60722</v>
          </cell>
          <cell r="AD2402">
            <v>7078596</v>
          </cell>
          <cell r="AE2402"/>
          <cell r="AF2402">
            <v>7078596</v>
          </cell>
          <cell r="AG2402">
            <v>3131</v>
          </cell>
          <cell r="AH2402">
            <v>7081727</v>
          </cell>
          <cell r="AI2402">
            <v>110605</v>
          </cell>
          <cell r="AJ2402"/>
          <cell r="AK2402">
            <v>110605</v>
          </cell>
          <cell r="AL2402"/>
          <cell r="AM2402">
            <v>110605</v>
          </cell>
        </row>
        <row r="2403">
          <cell r="I2403" t="str">
            <v>YXX</v>
          </cell>
          <cell r="J2403">
            <v>55242</v>
          </cell>
          <cell r="K2403"/>
          <cell r="L2403">
            <v>55242</v>
          </cell>
          <cell r="M2403">
            <v>119506</v>
          </cell>
          <cell r="N2403">
            <v>174748</v>
          </cell>
          <cell r="O2403"/>
          <cell r="P2403"/>
          <cell r="Q2403">
            <v>992712</v>
          </cell>
          <cell r="R2403"/>
          <cell r="S2403">
            <v>992712</v>
          </cell>
          <cell r="T2403"/>
          <cell r="U2403"/>
          <cell r="V2403"/>
          <cell r="W2403"/>
          <cell r="X2403"/>
          <cell r="Y2403">
            <v>53891</v>
          </cell>
          <cell r="Z2403"/>
          <cell r="AA2403">
            <v>53891</v>
          </cell>
          <cell r="AB2403">
            <v>124700</v>
          </cell>
          <cell r="AC2403">
            <v>178591</v>
          </cell>
          <cell r="AD2403"/>
          <cell r="AE2403"/>
          <cell r="AF2403">
            <v>511391</v>
          </cell>
          <cell r="AG2403"/>
          <cell r="AH2403">
            <v>511391</v>
          </cell>
          <cell r="AI2403"/>
          <cell r="AJ2403"/>
          <cell r="AK2403"/>
          <cell r="AL2403"/>
          <cell r="AM2403"/>
        </row>
        <row r="2404">
          <cell r="I2404" t="str">
            <v>YYC</v>
          </cell>
          <cell r="J2404">
            <v>136080</v>
          </cell>
          <cell r="K2404">
            <v>10732</v>
          </cell>
          <cell r="L2404">
            <v>146812</v>
          </cell>
          <cell r="M2404">
            <v>74222</v>
          </cell>
          <cell r="N2404">
            <v>221034</v>
          </cell>
          <cell r="O2404">
            <v>3891095</v>
          </cell>
          <cell r="P2404">
            <v>10560964</v>
          </cell>
          <cell r="Q2404">
            <v>14452059</v>
          </cell>
          <cell r="R2404"/>
          <cell r="S2404">
            <v>14452059</v>
          </cell>
          <cell r="T2404">
            <v>98272</v>
          </cell>
          <cell r="U2404">
            <v>95351</v>
          </cell>
          <cell r="V2404">
            <v>193623</v>
          </cell>
          <cell r="W2404"/>
          <cell r="X2404">
            <v>193623</v>
          </cell>
          <cell r="Y2404">
            <v>73474</v>
          </cell>
          <cell r="Z2404">
            <v>10724</v>
          </cell>
          <cell r="AA2404">
            <v>84198</v>
          </cell>
          <cell r="AB2404">
            <v>29902</v>
          </cell>
          <cell r="AC2404">
            <v>114100</v>
          </cell>
          <cell r="AD2404">
            <v>949616</v>
          </cell>
          <cell r="AE2404">
            <v>5376790</v>
          </cell>
          <cell r="AF2404">
            <v>6326406</v>
          </cell>
          <cell r="AG2404"/>
          <cell r="AH2404">
            <v>6326406</v>
          </cell>
          <cell r="AI2404">
            <v>98203</v>
          </cell>
          <cell r="AJ2404">
            <v>95284</v>
          </cell>
          <cell r="AK2404">
            <v>193487</v>
          </cell>
          <cell r="AL2404"/>
          <cell r="AM2404">
            <v>193487</v>
          </cell>
        </row>
        <row r="2405">
          <cell r="I2405" t="str">
            <v>YYG</v>
          </cell>
          <cell r="J2405"/>
          <cell r="K2405"/>
          <cell r="L2405">
            <v>3472</v>
          </cell>
          <cell r="M2405">
            <v>9391</v>
          </cell>
          <cell r="N2405">
            <v>12863</v>
          </cell>
          <cell r="O2405">
            <v>0</v>
          </cell>
          <cell r="P2405">
            <v>341649</v>
          </cell>
          <cell r="Q2405">
            <v>341649</v>
          </cell>
          <cell r="R2405"/>
          <cell r="S2405">
            <v>341649</v>
          </cell>
          <cell r="T2405"/>
          <cell r="U2405"/>
          <cell r="V2405"/>
          <cell r="W2405"/>
          <cell r="X2405"/>
          <cell r="Y2405"/>
          <cell r="Z2405"/>
          <cell r="AA2405">
            <v>1725</v>
          </cell>
          <cell r="AB2405">
            <v>7396</v>
          </cell>
          <cell r="AC2405">
            <v>9121</v>
          </cell>
          <cell r="AD2405">
            <v>0</v>
          </cell>
          <cell r="AE2405">
            <v>111160</v>
          </cell>
          <cell r="AF2405">
            <v>111160</v>
          </cell>
          <cell r="AG2405"/>
          <cell r="AH2405">
            <v>111160</v>
          </cell>
          <cell r="AI2405"/>
          <cell r="AJ2405"/>
          <cell r="AK2405"/>
          <cell r="AL2405"/>
          <cell r="AM2405"/>
        </row>
        <row r="2406">
          <cell r="I2406" t="str">
            <v>YQQ</v>
          </cell>
          <cell r="J2406"/>
          <cell r="K2406"/>
          <cell r="L2406"/>
          <cell r="M2406"/>
          <cell r="N2406"/>
          <cell r="O2406">
            <v>2299</v>
          </cell>
          <cell r="P2406">
            <v>295225</v>
          </cell>
          <cell r="Q2406">
            <v>297524</v>
          </cell>
          <cell r="R2406"/>
          <cell r="S2406">
            <v>297524</v>
          </cell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>
            <v>0</v>
          </cell>
          <cell r="AE2406">
            <v>155064</v>
          </cell>
          <cell r="AF2406">
            <v>155064</v>
          </cell>
          <cell r="AG2406"/>
          <cell r="AH2406">
            <v>155064</v>
          </cell>
          <cell r="AI2406"/>
          <cell r="AJ2406"/>
          <cell r="AK2406"/>
          <cell r="AL2406"/>
          <cell r="AM2406"/>
        </row>
        <row r="2407">
          <cell r="I2407" t="str">
            <v>YXC</v>
          </cell>
          <cell r="J2407">
            <v>15914</v>
          </cell>
          <cell r="K2407"/>
          <cell r="L2407">
            <v>15914</v>
          </cell>
          <cell r="M2407"/>
          <cell r="N2407">
            <v>15914</v>
          </cell>
          <cell r="O2407"/>
          <cell r="P2407">
            <v>126817</v>
          </cell>
          <cell r="Q2407">
            <v>126817</v>
          </cell>
          <cell r="R2407"/>
          <cell r="S2407">
            <v>126817</v>
          </cell>
          <cell r="T2407"/>
          <cell r="U2407"/>
          <cell r="V2407"/>
          <cell r="W2407"/>
          <cell r="X2407"/>
          <cell r="Y2407">
            <v>14063</v>
          </cell>
          <cell r="Z2407"/>
          <cell r="AA2407">
            <v>14063</v>
          </cell>
          <cell r="AB2407"/>
          <cell r="AC2407">
            <v>14063</v>
          </cell>
          <cell r="AD2407"/>
          <cell r="AE2407">
            <v>58965</v>
          </cell>
          <cell r="AF2407">
            <v>58965</v>
          </cell>
          <cell r="AG2407"/>
          <cell r="AH2407">
            <v>58965</v>
          </cell>
          <cell r="AI2407"/>
          <cell r="AJ2407"/>
          <cell r="AK2407"/>
          <cell r="AL2407"/>
          <cell r="AM2407"/>
        </row>
        <row r="2408">
          <cell r="I2408" t="str">
            <v>YDF</v>
          </cell>
          <cell r="J2408">
            <v>12887</v>
          </cell>
          <cell r="K2408"/>
          <cell r="L2408">
            <v>12887</v>
          </cell>
          <cell r="M2408"/>
          <cell r="N2408">
            <v>12887</v>
          </cell>
          <cell r="O2408">
            <v>0</v>
          </cell>
          <cell r="P2408">
            <v>265167</v>
          </cell>
          <cell r="Q2408">
            <v>265167</v>
          </cell>
          <cell r="R2408"/>
          <cell r="S2408">
            <v>265167</v>
          </cell>
          <cell r="T2408"/>
          <cell r="U2408"/>
          <cell r="V2408"/>
          <cell r="W2408"/>
          <cell r="X2408"/>
          <cell r="Y2408">
            <v>11537</v>
          </cell>
          <cell r="Z2408"/>
          <cell r="AA2408">
            <v>11537</v>
          </cell>
          <cell r="AB2408"/>
          <cell r="AC2408">
            <v>11537</v>
          </cell>
          <cell r="AD2408">
            <v>0</v>
          </cell>
          <cell r="AE2408">
            <v>152150</v>
          </cell>
          <cell r="AF2408">
            <v>152150</v>
          </cell>
          <cell r="AG2408"/>
          <cell r="AH2408">
            <v>152150</v>
          </cell>
          <cell r="AI2408"/>
          <cell r="AJ2408"/>
          <cell r="AK2408"/>
          <cell r="AL2408"/>
          <cell r="AM2408"/>
        </row>
        <row r="2409">
          <cell r="I2409" t="str">
            <v>YEG</v>
          </cell>
          <cell r="J2409">
            <v>54340</v>
          </cell>
          <cell r="K2409">
            <v>3638</v>
          </cell>
          <cell r="L2409">
            <v>57978</v>
          </cell>
          <cell r="M2409">
            <v>39339</v>
          </cell>
          <cell r="N2409">
            <v>97317</v>
          </cell>
          <cell r="O2409">
            <v>703608</v>
          </cell>
          <cell r="P2409">
            <v>5146066</v>
          </cell>
          <cell r="Q2409">
            <v>5849674</v>
          </cell>
          <cell r="R2409"/>
          <cell r="S2409">
            <v>5849674</v>
          </cell>
          <cell r="T2409">
            <v>23093</v>
          </cell>
          <cell r="U2409">
            <v>24508</v>
          </cell>
          <cell r="V2409">
            <v>47601</v>
          </cell>
          <cell r="W2409"/>
          <cell r="X2409">
            <v>47601</v>
          </cell>
          <cell r="Y2409">
            <v>30519</v>
          </cell>
          <cell r="Z2409">
            <v>2800</v>
          </cell>
          <cell r="AA2409">
            <v>33319</v>
          </cell>
          <cell r="AB2409">
            <v>37133</v>
          </cell>
          <cell r="AC2409">
            <v>70452</v>
          </cell>
          <cell r="AD2409">
            <v>109072</v>
          </cell>
          <cell r="AE2409">
            <v>2684509</v>
          </cell>
          <cell r="AF2409">
            <v>2793581</v>
          </cell>
          <cell r="AG2409"/>
          <cell r="AH2409">
            <v>2793581</v>
          </cell>
          <cell r="AI2409">
            <v>17826</v>
          </cell>
          <cell r="AJ2409">
            <v>23805</v>
          </cell>
          <cell r="AK2409">
            <v>41631</v>
          </cell>
          <cell r="AL2409"/>
          <cell r="AM2409">
            <v>41631</v>
          </cell>
        </row>
        <row r="2410">
          <cell r="I2410" t="str">
            <v>YMM</v>
          </cell>
          <cell r="J2410"/>
          <cell r="K2410"/>
          <cell r="L2410"/>
          <cell r="M2410"/>
          <cell r="N2410">
            <v>44344</v>
          </cell>
          <cell r="O2410">
            <v>0</v>
          </cell>
          <cell r="P2410">
            <v>320319</v>
          </cell>
          <cell r="Q2410">
            <v>320319</v>
          </cell>
          <cell r="R2410">
            <v>0</v>
          </cell>
          <cell r="S2410">
            <v>320319</v>
          </cell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>
            <v>41919</v>
          </cell>
          <cell r="AD2410">
            <v>0</v>
          </cell>
          <cell r="AE2410">
            <v>228627</v>
          </cell>
          <cell r="AF2410">
            <v>228627</v>
          </cell>
          <cell r="AG2410">
            <v>0</v>
          </cell>
          <cell r="AH2410">
            <v>228627</v>
          </cell>
          <cell r="AI2410"/>
          <cell r="AJ2410"/>
          <cell r="AK2410"/>
          <cell r="AL2410"/>
          <cell r="AM2410"/>
        </row>
        <row r="2411">
          <cell r="I2411" t="str">
            <v>YFC</v>
          </cell>
          <cell r="J2411"/>
          <cell r="K2411"/>
          <cell r="L2411"/>
          <cell r="M2411"/>
          <cell r="N2411">
            <v>66119</v>
          </cell>
          <cell r="O2411">
            <v>0</v>
          </cell>
          <cell r="P2411">
            <v>267823</v>
          </cell>
          <cell r="Q2411">
            <v>267823</v>
          </cell>
          <cell r="R2411"/>
          <cell r="S2411">
            <v>267823</v>
          </cell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>
            <v>56021</v>
          </cell>
          <cell r="AD2411">
            <v>0</v>
          </cell>
          <cell r="AE2411">
            <v>100844</v>
          </cell>
          <cell r="AF2411">
            <v>100844</v>
          </cell>
          <cell r="AG2411"/>
          <cell r="AH2411">
            <v>100844</v>
          </cell>
          <cell r="AI2411"/>
          <cell r="AJ2411"/>
          <cell r="AK2411"/>
          <cell r="AL2411"/>
          <cell r="AM2411"/>
        </row>
        <row r="2412">
          <cell r="I2412" t="str">
            <v>YQX</v>
          </cell>
          <cell r="J2412">
            <v>6162</v>
          </cell>
          <cell r="K2412">
            <v>72</v>
          </cell>
          <cell r="L2412">
            <v>6234</v>
          </cell>
          <cell r="M2412">
            <v>1850</v>
          </cell>
          <cell r="N2412">
            <v>8084</v>
          </cell>
          <cell r="O2412">
            <v>0</v>
          </cell>
          <cell r="P2412">
            <v>104533</v>
          </cell>
          <cell r="Q2412">
            <v>104533</v>
          </cell>
          <cell r="R2412">
            <v>9514</v>
          </cell>
          <cell r="S2412">
            <v>114047</v>
          </cell>
          <cell r="T2412"/>
          <cell r="U2412"/>
          <cell r="V2412"/>
          <cell r="W2412"/>
          <cell r="X2412"/>
          <cell r="Y2412">
            <v>5532</v>
          </cell>
          <cell r="Z2412">
            <v>136</v>
          </cell>
          <cell r="AA2412">
            <v>5668</v>
          </cell>
          <cell r="AB2412">
            <v>1358</v>
          </cell>
          <cell r="AC2412">
            <v>7026</v>
          </cell>
          <cell r="AD2412">
            <v>0</v>
          </cell>
          <cell r="AE2412">
            <v>60511</v>
          </cell>
          <cell r="AF2412">
            <v>60511</v>
          </cell>
          <cell r="AG2412">
            <v>6415</v>
          </cell>
          <cell r="AH2412">
            <v>66926</v>
          </cell>
          <cell r="AI2412"/>
          <cell r="AJ2412"/>
          <cell r="AK2412"/>
          <cell r="AL2412"/>
          <cell r="AM2412"/>
        </row>
        <row r="2413">
          <cell r="I2413" t="str">
            <v>YHZ</v>
          </cell>
          <cell r="J2413">
            <v>33120</v>
          </cell>
          <cell r="K2413">
            <v>3152</v>
          </cell>
          <cell r="L2413">
            <v>36272</v>
          </cell>
          <cell r="M2413">
            <v>12448</v>
          </cell>
          <cell r="N2413">
            <v>48720</v>
          </cell>
          <cell r="O2413">
            <v>324762</v>
          </cell>
          <cell r="P2413">
            <v>2782663</v>
          </cell>
          <cell r="Q2413">
            <v>3107425</v>
          </cell>
          <cell r="R2413"/>
          <cell r="S2413">
            <v>3107425</v>
          </cell>
          <cell r="T2413"/>
          <cell r="U2413">
            <v>36979</v>
          </cell>
          <cell r="V2413">
            <v>36979</v>
          </cell>
          <cell r="W2413"/>
          <cell r="X2413">
            <v>36979</v>
          </cell>
          <cell r="Y2413">
            <v>14280</v>
          </cell>
          <cell r="Z2413">
            <v>3240</v>
          </cell>
          <cell r="AA2413">
            <v>17520</v>
          </cell>
          <cell r="AB2413">
            <v>11736</v>
          </cell>
          <cell r="AC2413">
            <v>29256</v>
          </cell>
          <cell r="AD2413">
            <v>11316</v>
          </cell>
          <cell r="AE2413">
            <v>1065142</v>
          </cell>
          <cell r="AF2413">
            <v>1076458</v>
          </cell>
          <cell r="AG2413"/>
          <cell r="AH2413">
            <v>1076458</v>
          </cell>
          <cell r="AI2413"/>
          <cell r="AJ2413">
            <v>34769</v>
          </cell>
          <cell r="AK2413">
            <v>34769</v>
          </cell>
          <cell r="AL2413"/>
          <cell r="AM2413">
            <v>34769</v>
          </cell>
        </row>
        <row r="2414">
          <cell r="I2414" t="str">
            <v>YHM</v>
          </cell>
          <cell r="J2414">
            <v>38063</v>
          </cell>
          <cell r="K2414"/>
          <cell r="L2414">
            <v>38063</v>
          </cell>
          <cell r="M2414"/>
          <cell r="N2414">
            <v>38063</v>
          </cell>
          <cell r="O2414"/>
          <cell r="P2414">
            <v>645789</v>
          </cell>
          <cell r="Q2414">
            <v>645789</v>
          </cell>
          <cell r="R2414"/>
          <cell r="S2414">
            <v>645789</v>
          </cell>
          <cell r="T2414"/>
          <cell r="U2414"/>
          <cell r="V2414"/>
          <cell r="W2414"/>
          <cell r="X2414"/>
          <cell r="Y2414">
            <v>26166</v>
          </cell>
          <cell r="Z2414"/>
          <cell r="AA2414">
            <v>26166</v>
          </cell>
          <cell r="AB2414"/>
          <cell r="AC2414">
            <v>26166</v>
          </cell>
          <cell r="AD2414"/>
          <cell r="AE2414">
            <v>250019</v>
          </cell>
          <cell r="AF2414">
            <v>250019</v>
          </cell>
          <cell r="AG2414"/>
          <cell r="AH2414">
            <v>250019</v>
          </cell>
          <cell r="AI2414"/>
          <cell r="AJ2414"/>
          <cell r="AK2414"/>
          <cell r="AL2414"/>
          <cell r="AM2414"/>
        </row>
        <row r="2415">
          <cell r="I2415" t="str">
            <v>YKA</v>
          </cell>
          <cell r="J2415"/>
          <cell r="K2415"/>
          <cell r="L2415"/>
          <cell r="M2415"/>
          <cell r="N2415">
            <v>35645</v>
          </cell>
          <cell r="O2415"/>
          <cell r="P2415"/>
          <cell r="Q2415">
            <v>257374</v>
          </cell>
          <cell r="R2415"/>
          <cell r="S2415">
            <v>257374</v>
          </cell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>
            <v>34612</v>
          </cell>
          <cell r="AD2415"/>
          <cell r="AE2415"/>
          <cell r="AF2415">
            <v>104385</v>
          </cell>
          <cell r="AG2415"/>
          <cell r="AH2415">
            <v>104385</v>
          </cell>
          <cell r="AI2415"/>
          <cell r="AJ2415"/>
          <cell r="AK2415"/>
          <cell r="AL2415"/>
          <cell r="AM2415"/>
        </row>
        <row r="2416">
          <cell r="I2416" t="str">
            <v>YLW</v>
          </cell>
          <cell r="J2416">
            <v>26222</v>
          </cell>
          <cell r="K2416"/>
          <cell r="L2416">
            <v>26222</v>
          </cell>
          <cell r="M2416">
            <v>56956</v>
          </cell>
          <cell r="N2416">
            <v>83178</v>
          </cell>
          <cell r="O2416">
            <v>65595</v>
          </cell>
          <cell r="P2416">
            <v>1652464</v>
          </cell>
          <cell r="Q2416">
            <v>1718059</v>
          </cell>
          <cell r="R2416"/>
          <cell r="S2416">
            <v>1718059</v>
          </cell>
          <cell r="T2416"/>
          <cell r="U2416"/>
          <cell r="V2416"/>
          <cell r="W2416"/>
          <cell r="X2416"/>
          <cell r="Y2416">
            <v>16442</v>
          </cell>
          <cell r="Z2416"/>
          <cell r="AA2416">
            <v>16442</v>
          </cell>
          <cell r="AB2416">
            <v>56522</v>
          </cell>
          <cell r="AC2416">
            <v>72964</v>
          </cell>
          <cell r="AD2416">
            <v>1551</v>
          </cell>
          <cell r="AE2416">
            <v>828253</v>
          </cell>
          <cell r="AF2416">
            <v>829804</v>
          </cell>
          <cell r="AG2416"/>
          <cell r="AH2416">
            <v>829804</v>
          </cell>
          <cell r="AI2416"/>
          <cell r="AJ2416"/>
          <cell r="AK2416"/>
          <cell r="AL2416"/>
          <cell r="AM2416"/>
        </row>
        <row r="2417">
          <cell r="I2417" t="str">
            <v>YXU</v>
          </cell>
          <cell r="J2417"/>
          <cell r="K2417"/>
          <cell r="L2417"/>
          <cell r="M2417"/>
          <cell r="N2417">
            <v>91103</v>
          </cell>
          <cell r="O2417"/>
          <cell r="P2417"/>
          <cell r="Q2417">
            <v>229241</v>
          </cell>
          <cell r="R2417"/>
          <cell r="S2417">
            <v>229241</v>
          </cell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>
            <v>81511</v>
          </cell>
          <cell r="AD2417"/>
          <cell r="AE2417"/>
          <cell r="AF2417">
            <v>101363</v>
          </cell>
          <cell r="AG2417"/>
          <cell r="AH2417">
            <v>101363</v>
          </cell>
          <cell r="AI2417"/>
          <cell r="AJ2417"/>
          <cell r="AK2417"/>
          <cell r="AL2417"/>
          <cell r="AM2417"/>
        </row>
        <row r="2418">
          <cell r="I2418" t="str">
            <v>YXH</v>
          </cell>
          <cell r="J2418">
            <v>540</v>
          </cell>
          <cell r="K2418"/>
          <cell r="L2418">
            <v>540</v>
          </cell>
          <cell r="M2418">
            <v>23361</v>
          </cell>
          <cell r="N2418">
            <v>23901</v>
          </cell>
          <cell r="O2418"/>
          <cell r="P2418">
            <v>25251</v>
          </cell>
          <cell r="Q2418">
            <v>25251</v>
          </cell>
          <cell r="R2418"/>
          <cell r="S2418">
            <v>25251</v>
          </cell>
          <cell r="T2418"/>
          <cell r="U2418"/>
          <cell r="V2418"/>
          <cell r="W2418"/>
          <cell r="X2418"/>
          <cell r="Y2418">
            <v>510</v>
          </cell>
          <cell r="Z2418"/>
          <cell r="AA2418">
            <v>510</v>
          </cell>
          <cell r="AB2418">
            <v>22601</v>
          </cell>
          <cell r="AC2418">
            <v>23111</v>
          </cell>
          <cell r="AD2418"/>
          <cell r="AE2418">
            <v>9248</v>
          </cell>
          <cell r="AF2418">
            <v>9248</v>
          </cell>
          <cell r="AG2418"/>
          <cell r="AH2418">
            <v>9248</v>
          </cell>
          <cell r="AI2418"/>
          <cell r="AJ2418"/>
          <cell r="AK2418"/>
          <cell r="AL2418"/>
          <cell r="AM2418"/>
        </row>
        <row r="2419">
          <cell r="I2419" t="str">
            <v>YQM</v>
          </cell>
          <cell r="J2419">
            <v>46178</v>
          </cell>
          <cell r="K2419">
            <v>2890</v>
          </cell>
          <cell r="L2419">
            <v>49068</v>
          </cell>
          <cell r="M2419"/>
          <cell r="N2419">
            <v>49068</v>
          </cell>
          <cell r="O2419">
            <v>241</v>
          </cell>
          <cell r="P2419">
            <v>468600</v>
          </cell>
          <cell r="Q2419">
            <v>468841</v>
          </cell>
          <cell r="R2419"/>
          <cell r="S2419">
            <v>468841</v>
          </cell>
          <cell r="T2419">
            <v>0</v>
          </cell>
          <cell r="U2419">
            <v>20500</v>
          </cell>
          <cell r="V2419">
            <v>20500</v>
          </cell>
          <cell r="W2419"/>
          <cell r="X2419">
            <v>20500</v>
          </cell>
          <cell r="Y2419">
            <v>35102</v>
          </cell>
          <cell r="Z2419">
            <v>2858</v>
          </cell>
          <cell r="AA2419">
            <v>37960</v>
          </cell>
          <cell r="AB2419"/>
          <cell r="AC2419">
            <v>37960</v>
          </cell>
          <cell r="AD2419">
            <v>484</v>
          </cell>
          <cell r="AE2419">
            <v>176566</v>
          </cell>
          <cell r="AF2419">
            <v>177050</v>
          </cell>
          <cell r="AG2419"/>
          <cell r="AH2419">
            <v>177050</v>
          </cell>
          <cell r="AI2419">
            <v>0</v>
          </cell>
          <cell r="AJ2419">
            <v>20624</v>
          </cell>
          <cell r="AK2419">
            <v>20624</v>
          </cell>
          <cell r="AL2419"/>
          <cell r="AM2419">
            <v>20624</v>
          </cell>
        </row>
        <row r="2420">
          <cell r="I2420" t="str">
            <v>YMX</v>
          </cell>
          <cell r="J2420"/>
          <cell r="K2420"/>
          <cell r="L2420"/>
          <cell r="M2420"/>
          <cell r="N2420">
            <v>23632</v>
          </cell>
          <cell r="O2420"/>
          <cell r="P2420"/>
          <cell r="Q2420"/>
          <cell r="R2420"/>
          <cell r="S2420"/>
          <cell r="T2420"/>
          <cell r="U2420">
            <v>87746</v>
          </cell>
          <cell r="V2420">
            <v>87746</v>
          </cell>
          <cell r="W2420"/>
          <cell r="X2420">
            <v>87746</v>
          </cell>
          <cell r="Y2420">
            <v>0</v>
          </cell>
          <cell r="Z2420">
            <v>9363</v>
          </cell>
          <cell r="AA2420">
            <v>9363</v>
          </cell>
          <cell r="AB2420">
            <v>20934</v>
          </cell>
          <cell r="AC2420">
            <v>30297</v>
          </cell>
          <cell r="AD2420"/>
          <cell r="AE2420"/>
          <cell r="AF2420"/>
          <cell r="AG2420"/>
          <cell r="AH2420"/>
          <cell r="AI2420"/>
          <cell r="AJ2420">
            <v>104575</v>
          </cell>
          <cell r="AK2420">
            <v>104575</v>
          </cell>
          <cell r="AL2420"/>
          <cell r="AM2420">
            <v>104575</v>
          </cell>
        </row>
        <row r="2421">
          <cell r="I2421" t="str">
            <v>YUL</v>
          </cell>
          <cell r="J2421"/>
          <cell r="K2421"/>
          <cell r="L2421"/>
          <cell r="M2421"/>
          <cell r="N2421">
            <v>178832</v>
          </cell>
          <cell r="O2421">
            <v>10568377</v>
          </cell>
          <cell r="P2421">
            <v>5412293</v>
          </cell>
          <cell r="Q2421">
            <v>15980670</v>
          </cell>
          <cell r="R2421"/>
          <cell r="S2421">
            <v>15980670</v>
          </cell>
          <cell r="T2421"/>
          <cell r="U2421">
            <v>123861</v>
          </cell>
          <cell r="V2421">
            <v>123861</v>
          </cell>
          <cell r="W2421"/>
          <cell r="X2421">
            <v>123861</v>
          </cell>
          <cell r="Y2421">
            <v>63127</v>
          </cell>
          <cell r="Z2421">
            <v>1296</v>
          </cell>
          <cell r="AA2421">
            <v>64423</v>
          </cell>
          <cell r="AB2421">
            <v>34650</v>
          </cell>
          <cell r="AC2421">
            <v>99073</v>
          </cell>
          <cell r="AD2421">
            <v>2748540</v>
          </cell>
          <cell r="AE2421">
            <v>2411445</v>
          </cell>
          <cell r="AF2421">
            <v>5159985</v>
          </cell>
          <cell r="AG2421"/>
          <cell r="AH2421">
            <v>5159985</v>
          </cell>
          <cell r="AI2421"/>
          <cell r="AJ2421">
            <v>110088</v>
          </cell>
          <cell r="AK2421">
            <v>110088</v>
          </cell>
          <cell r="AL2421"/>
          <cell r="AM2421">
            <v>110088</v>
          </cell>
        </row>
        <row r="2422">
          <cell r="I2422" t="str">
            <v>YCD</v>
          </cell>
          <cell r="J2422">
            <v>13421</v>
          </cell>
          <cell r="K2422">
            <v>2174</v>
          </cell>
          <cell r="L2422">
            <v>15595</v>
          </cell>
          <cell r="M2422">
            <v>18250</v>
          </cell>
          <cell r="N2422">
            <v>33845</v>
          </cell>
          <cell r="O2422"/>
          <cell r="P2422">
            <v>338016</v>
          </cell>
          <cell r="Q2422">
            <v>338016</v>
          </cell>
          <cell r="R2422"/>
          <cell r="S2422">
            <v>338016</v>
          </cell>
          <cell r="T2422"/>
          <cell r="U2422"/>
          <cell r="V2422"/>
          <cell r="W2422"/>
          <cell r="X2422">
            <v>911</v>
          </cell>
          <cell r="Y2422">
            <v>10185</v>
          </cell>
          <cell r="Z2422">
            <v>2278</v>
          </cell>
          <cell r="AA2422">
            <v>12463</v>
          </cell>
          <cell r="AB2422">
            <v>20593</v>
          </cell>
          <cell r="AC2422">
            <v>33056</v>
          </cell>
          <cell r="AD2422"/>
          <cell r="AE2422">
            <v>193425</v>
          </cell>
          <cell r="AF2422">
            <v>193425</v>
          </cell>
          <cell r="AG2422"/>
          <cell r="AH2422">
            <v>193425</v>
          </cell>
          <cell r="AI2422"/>
          <cell r="AJ2422"/>
          <cell r="AK2422"/>
          <cell r="AL2422"/>
          <cell r="AM2422">
            <v>930</v>
          </cell>
        </row>
        <row r="2423">
          <cell r="I2423" t="str">
            <v>YOW</v>
          </cell>
          <cell r="J2423">
            <v>39395</v>
          </cell>
          <cell r="K2423">
            <v>1486</v>
          </cell>
          <cell r="L2423">
            <v>40881</v>
          </cell>
          <cell r="M2423">
            <v>25168</v>
          </cell>
          <cell r="N2423">
            <v>66049</v>
          </cell>
          <cell r="O2423">
            <v>283335</v>
          </cell>
          <cell r="P2423">
            <v>2708999</v>
          </cell>
          <cell r="Q2423">
            <v>2992334</v>
          </cell>
          <cell r="R2423"/>
          <cell r="S2423">
            <v>2992334</v>
          </cell>
          <cell r="T2423"/>
          <cell r="U2423">
            <v>30433</v>
          </cell>
          <cell r="V2423">
            <v>30433</v>
          </cell>
          <cell r="W2423"/>
          <cell r="X2423">
            <v>30433</v>
          </cell>
          <cell r="Y2423">
            <v>17392</v>
          </cell>
          <cell r="Z2423">
            <v>1518</v>
          </cell>
          <cell r="AA2423">
            <v>18910</v>
          </cell>
          <cell r="AB2423">
            <v>23643</v>
          </cell>
          <cell r="AC2423">
            <v>42553</v>
          </cell>
          <cell r="AD2423">
            <v>26839</v>
          </cell>
          <cell r="AE2423">
            <v>1143950</v>
          </cell>
          <cell r="AF2423">
            <v>1170789</v>
          </cell>
          <cell r="AG2423"/>
          <cell r="AH2423">
            <v>1170789</v>
          </cell>
          <cell r="AI2423"/>
          <cell r="AJ2423">
            <v>30272</v>
          </cell>
          <cell r="AK2423">
            <v>30272</v>
          </cell>
          <cell r="AL2423"/>
          <cell r="AM2423">
            <v>30272</v>
          </cell>
        </row>
        <row r="2424">
          <cell r="I2424" t="str">
            <v>YXS</v>
          </cell>
          <cell r="J2424"/>
          <cell r="K2424"/>
          <cell r="L2424"/>
          <cell r="M2424"/>
          <cell r="N2424">
            <v>42226</v>
          </cell>
          <cell r="O2424"/>
          <cell r="P2424">
            <v>364663</v>
          </cell>
          <cell r="Q2424">
            <v>364663</v>
          </cell>
          <cell r="R2424"/>
          <cell r="S2424">
            <v>364663</v>
          </cell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>
            <v>46273</v>
          </cell>
          <cell r="AD2424"/>
          <cell r="AE2424">
            <v>201506</v>
          </cell>
          <cell r="AF2424">
            <v>201506</v>
          </cell>
          <cell r="AG2424"/>
          <cell r="AH2424">
            <v>201506</v>
          </cell>
          <cell r="AI2424"/>
          <cell r="AJ2424"/>
          <cell r="AK2424"/>
          <cell r="AL2424"/>
          <cell r="AM2424"/>
        </row>
        <row r="2425">
          <cell r="I2425" t="str">
            <v>YQB</v>
          </cell>
          <cell r="J2425">
            <v>38242</v>
          </cell>
          <cell r="K2425"/>
          <cell r="L2425">
            <v>38242</v>
          </cell>
          <cell r="M2425">
            <v>46477</v>
          </cell>
          <cell r="N2425">
            <v>84719</v>
          </cell>
          <cell r="O2425">
            <v>398363</v>
          </cell>
          <cell r="P2425">
            <v>775958</v>
          </cell>
          <cell r="Q2425">
            <v>1174321</v>
          </cell>
          <cell r="R2425"/>
          <cell r="S2425">
            <v>1174321</v>
          </cell>
          <cell r="T2425"/>
          <cell r="U2425"/>
          <cell r="V2425"/>
          <cell r="W2425"/>
          <cell r="X2425"/>
          <cell r="Y2425">
            <v>29026</v>
          </cell>
          <cell r="Z2425"/>
          <cell r="AA2425">
            <v>29026</v>
          </cell>
          <cell r="AB2425">
            <v>44456</v>
          </cell>
          <cell r="AC2425">
            <v>73482</v>
          </cell>
          <cell r="AD2425">
            <v>33663</v>
          </cell>
          <cell r="AE2425">
            <v>319540</v>
          </cell>
          <cell r="AF2425">
            <v>353203</v>
          </cell>
          <cell r="AG2425"/>
          <cell r="AH2425">
            <v>353203</v>
          </cell>
          <cell r="AI2425"/>
          <cell r="AJ2425"/>
          <cell r="AK2425"/>
          <cell r="AL2425"/>
          <cell r="AM2425"/>
        </row>
        <row r="2426">
          <cell r="I2426" t="str">
            <v>YQR</v>
          </cell>
          <cell r="J2426"/>
          <cell r="K2426"/>
          <cell r="L2426"/>
          <cell r="M2426"/>
          <cell r="N2426">
            <v>48540</v>
          </cell>
          <cell r="O2426">
            <v>29073</v>
          </cell>
          <cell r="P2426">
            <v>735055</v>
          </cell>
          <cell r="Q2426">
            <v>764128</v>
          </cell>
          <cell r="R2426"/>
          <cell r="S2426">
            <v>764128</v>
          </cell>
          <cell r="T2426"/>
          <cell r="U2426"/>
          <cell r="V2426"/>
          <cell r="W2426"/>
          <cell r="X2426"/>
          <cell r="Y2426">
            <v>42683</v>
          </cell>
          <cell r="Z2426"/>
          <cell r="AA2426">
            <v>42683</v>
          </cell>
          <cell r="AB2426"/>
          <cell r="AC2426">
            <v>42683</v>
          </cell>
          <cell r="AD2426">
            <v>2045</v>
          </cell>
          <cell r="AE2426">
            <v>353445</v>
          </cell>
          <cell r="AF2426">
            <v>355490</v>
          </cell>
          <cell r="AG2426"/>
          <cell r="AH2426">
            <v>355490</v>
          </cell>
          <cell r="AI2426"/>
          <cell r="AJ2426"/>
          <cell r="AK2426"/>
          <cell r="AL2426"/>
          <cell r="AM2426"/>
        </row>
        <row r="2427">
          <cell r="I2427" t="str">
            <v>YXE</v>
          </cell>
          <cell r="J2427"/>
          <cell r="K2427"/>
          <cell r="L2427"/>
          <cell r="M2427"/>
          <cell r="N2427">
            <v>78842</v>
          </cell>
          <cell r="O2427">
            <v>33583</v>
          </cell>
          <cell r="P2427">
            <v>918465</v>
          </cell>
          <cell r="Q2427">
            <v>952048</v>
          </cell>
          <cell r="R2427"/>
          <cell r="S2427">
            <v>952048</v>
          </cell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>
            <v>82755</v>
          </cell>
          <cell r="AD2427">
            <v>2290</v>
          </cell>
          <cell r="AE2427">
            <v>437637</v>
          </cell>
          <cell r="AF2427">
            <v>439927</v>
          </cell>
          <cell r="AG2427"/>
          <cell r="AH2427">
            <v>439927</v>
          </cell>
          <cell r="AI2427"/>
          <cell r="AJ2427"/>
          <cell r="AK2427"/>
          <cell r="AL2427"/>
          <cell r="AM2427"/>
        </row>
        <row r="2428">
          <cell r="I2428" t="str">
            <v>YSJ</v>
          </cell>
          <cell r="J2428">
            <v>2360</v>
          </cell>
          <cell r="K2428">
            <v>0</v>
          </cell>
          <cell r="L2428">
            <v>2360</v>
          </cell>
          <cell r="M2428">
            <v>5174</v>
          </cell>
          <cell r="N2428">
            <v>7534</v>
          </cell>
          <cell r="O2428">
            <v>41</v>
          </cell>
          <cell r="P2428">
            <v>149313</v>
          </cell>
          <cell r="Q2428">
            <v>149354</v>
          </cell>
          <cell r="R2428">
            <v>0</v>
          </cell>
          <cell r="S2428">
            <v>149354</v>
          </cell>
          <cell r="T2428"/>
          <cell r="U2428"/>
          <cell r="V2428"/>
          <cell r="W2428"/>
          <cell r="X2428"/>
          <cell r="Y2428">
            <v>1208</v>
          </cell>
          <cell r="Z2428">
            <v>0</v>
          </cell>
          <cell r="AA2428">
            <v>1208</v>
          </cell>
          <cell r="AB2428">
            <v>5194</v>
          </cell>
          <cell r="AC2428">
            <v>6402</v>
          </cell>
          <cell r="AD2428">
            <v>0</v>
          </cell>
          <cell r="AE2428">
            <v>55749</v>
          </cell>
          <cell r="AF2428">
            <v>55749</v>
          </cell>
          <cell r="AG2428">
            <v>0</v>
          </cell>
          <cell r="AH2428">
            <v>55749</v>
          </cell>
          <cell r="AI2428"/>
          <cell r="AJ2428"/>
          <cell r="AK2428"/>
          <cell r="AL2428"/>
          <cell r="AM2428"/>
        </row>
        <row r="2429">
          <cell r="I2429" t="str">
            <v>YYT</v>
          </cell>
          <cell r="J2429"/>
          <cell r="K2429"/>
          <cell r="L2429"/>
          <cell r="M2429"/>
          <cell r="N2429">
            <v>33468</v>
          </cell>
          <cell r="O2429">
            <v>0</v>
          </cell>
          <cell r="P2429">
            <v>1074560</v>
          </cell>
          <cell r="Q2429">
            <v>1074560</v>
          </cell>
          <cell r="R2429"/>
          <cell r="S2429">
            <v>1074560</v>
          </cell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>
            <v>23912</v>
          </cell>
          <cell r="AD2429">
            <v>0</v>
          </cell>
          <cell r="AE2429">
            <v>468016</v>
          </cell>
          <cell r="AF2429">
            <v>468016</v>
          </cell>
          <cell r="AG2429"/>
          <cell r="AH2429">
            <v>468016</v>
          </cell>
          <cell r="AI2429"/>
          <cell r="AJ2429"/>
          <cell r="AK2429"/>
          <cell r="AL2429"/>
          <cell r="AM2429"/>
        </row>
        <row r="2430">
          <cell r="I2430" t="str">
            <v>YQT</v>
          </cell>
          <cell r="J2430"/>
          <cell r="K2430"/>
          <cell r="L2430"/>
          <cell r="M2430"/>
          <cell r="N2430">
            <v>88524</v>
          </cell>
          <cell r="O2430"/>
          <cell r="P2430">
            <v>581095</v>
          </cell>
          <cell r="Q2430">
            <v>581095</v>
          </cell>
          <cell r="R2430"/>
          <cell r="S2430">
            <v>581095</v>
          </cell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>
            <v>316025</v>
          </cell>
          <cell r="AF2430">
            <v>316025</v>
          </cell>
          <cell r="AG2430"/>
          <cell r="AH2430">
            <v>316025</v>
          </cell>
          <cell r="AI2430"/>
          <cell r="AJ2430"/>
          <cell r="AK2430"/>
          <cell r="AL2430"/>
          <cell r="AM2430"/>
        </row>
        <row r="2431">
          <cell r="I2431" t="str">
            <v>YTZ</v>
          </cell>
          <cell r="J2431">
            <v>75327</v>
          </cell>
          <cell r="K2431"/>
          <cell r="L2431">
            <v>75327</v>
          </cell>
          <cell r="M2431">
            <v>35922</v>
          </cell>
          <cell r="N2431">
            <v>111249</v>
          </cell>
          <cell r="O2431">
            <v>632445</v>
          </cell>
          <cell r="P2431">
            <v>1095010</v>
          </cell>
          <cell r="Q2431">
            <v>1727455</v>
          </cell>
          <cell r="R2431">
            <v>383455</v>
          </cell>
          <cell r="S2431">
            <v>2110910</v>
          </cell>
          <cell r="T2431"/>
          <cell r="U2431"/>
          <cell r="V2431"/>
          <cell r="W2431"/>
          <cell r="X2431"/>
          <cell r="Y2431">
            <v>37852</v>
          </cell>
          <cell r="Z2431"/>
          <cell r="AA2431">
            <v>37852</v>
          </cell>
          <cell r="AB2431">
            <v>35494</v>
          </cell>
          <cell r="AC2431">
            <v>73346</v>
          </cell>
          <cell r="AD2431">
            <v>106901</v>
          </cell>
          <cell r="AE2431">
            <v>112744</v>
          </cell>
          <cell r="AF2431">
            <v>219645</v>
          </cell>
          <cell r="AG2431">
            <v>60826</v>
          </cell>
          <cell r="AH2431">
            <v>280471</v>
          </cell>
          <cell r="AI2431"/>
          <cell r="AJ2431"/>
          <cell r="AK2431"/>
          <cell r="AL2431"/>
          <cell r="AM2431"/>
        </row>
        <row r="2432">
          <cell r="I2432" t="str">
            <v>YYZ</v>
          </cell>
          <cell r="J2432">
            <v>290616</v>
          </cell>
          <cell r="K2432">
            <v>11748</v>
          </cell>
          <cell r="L2432">
            <v>302364</v>
          </cell>
          <cell r="M2432">
            <v>34462</v>
          </cell>
          <cell r="N2432">
            <v>336826</v>
          </cell>
          <cell r="O2432">
            <v>21273093</v>
          </cell>
          <cell r="P2432">
            <v>14354336</v>
          </cell>
          <cell r="Q2432">
            <v>35627429</v>
          </cell>
          <cell r="R2432"/>
          <cell r="S2432">
            <v>35627429</v>
          </cell>
          <cell r="T2432">
            <v>344186</v>
          </cell>
          <cell r="U2432">
            <v>151956</v>
          </cell>
          <cell r="V2432">
            <v>496142</v>
          </cell>
          <cell r="W2432">
            <v>1849</v>
          </cell>
          <cell r="X2432">
            <v>497991</v>
          </cell>
          <cell r="Y2432">
            <v>130745</v>
          </cell>
          <cell r="Z2432">
            <v>14349</v>
          </cell>
          <cell r="AA2432">
            <v>145094</v>
          </cell>
          <cell r="AB2432">
            <v>28144</v>
          </cell>
          <cell r="AC2432">
            <v>173238</v>
          </cell>
          <cell r="AD2432">
            <v>5927113</v>
          </cell>
          <cell r="AE2432">
            <v>6774669</v>
          </cell>
          <cell r="AF2432">
            <v>12701782</v>
          </cell>
          <cell r="AG2432"/>
          <cell r="AH2432">
            <v>12701782</v>
          </cell>
          <cell r="AI2432">
            <v>277710</v>
          </cell>
          <cell r="AJ2432">
            <v>135832</v>
          </cell>
          <cell r="AK2432">
            <v>413541</v>
          </cell>
          <cell r="AL2432">
            <v>3425</v>
          </cell>
          <cell r="AM2432">
            <v>416966</v>
          </cell>
        </row>
        <row r="2433">
          <cell r="I2433" t="str">
            <v>YVR</v>
          </cell>
          <cell r="J2433"/>
          <cell r="K2433"/>
          <cell r="L2433">
            <v>262888</v>
          </cell>
          <cell r="M2433"/>
          <cell r="N2433">
            <v>262888</v>
          </cell>
          <cell r="O2433">
            <v>8415018</v>
          </cell>
          <cell r="P2433">
            <v>10598398</v>
          </cell>
          <cell r="Q2433">
            <v>19013416</v>
          </cell>
          <cell r="R2433">
            <v>0</v>
          </cell>
          <cell r="S2433">
            <v>19013416</v>
          </cell>
          <cell r="T2433">
            <v>137785</v>
          </cell>
          <cell r="U2433">
            <v>153895</v>
          </cell>
          <cell r="V2433">
            <v>291679</v>
          </cell>
          <cell r="W2433">
            <v>10893</v>
          </cell>
          <cell r="X2433">
            <v>302572</v>
          </cell>
          <cell r="Y2433"/>
          <cell r="Z2433"/>
          <cell r="AA2433">
            <v>168323</v>
          </cell>
          <cell r="AB2433"/>
          <cell r="AC2433">
            <v>168323</v>
          </cell>
          <cell r="AD2433">
            <v>1925860</v>
          </cell>
          <cell r="AE2433">
            <v>5160742</v>
          </cell>
          <cell r="AF2433">
            <v>7086602</v>
          </cell>
          <cell r="AG2433">
            <v>0</v>
          </cell>
          <cell r="AH2433">
            <v>7086602</v>
          </cell>
          <cell r="AI2433">
            <v>126828</v>
          </cell>
          <cell r="AJ2433">
            <v>141657</v>
          </cell>
          <cell r="AK2433">
            <v>268485</v>
          </cell>
          <cell r="AL2433">
            <v>10728</v>
          </cell>
          <cell r="AM2433">
            <v>279212</v>
          </cell>
        </row>
        <row r="2434">
          <cell r="I2434" t="str">
            <v>YYJ</v>
          </cell>
          <cell r="J2434">
            <v>21744</v>
          </cell>
          <cell r="K2434"/>
          <cell r="L2434">
            <v>21744</v>
          </cell>
          <cell r="M2434">
            <v>77544</v>
          </cell>
          <cell r="N2434">
            <v>99288</v>
          </cell>
          <cell r="O2434">
            <v>76258</v>
          </cell>
          <cell r="P2434">
            <v>1413781</v>
          </cell>
          <cell r="Q2434">
            <v>1490039</v>
          </cell>
          <cell r="R2434"/>
          <cell r="S2434">
            <v>1490039</v>
          </cell>
          <cell r="T2434"/>
          <cell r="U2434">
            <v>0</v>
          </cell>
          <cell r="V2434">
            <v>0</v>
          </cell>
          <cell r="W2434"/>
          <cell r="X2434">
            <v>0</v>
          </cell>
          <cell r="Y2434">
            <v>12720</v>
          </cell>
          <cell r="Z2434"/>
          <cell r="AA2434">
            <v>12720</v>
          </cell>
          <cell r="AB2434">
            <v>84324</v>
          </cell>
          <cell r="AC2434">
            <v>97044</v>
          </cell>
          <cell r="AD2434">
            <v>3156</v>
          </cell>
          <cell r="AE2434">
            <v>670592</v>
          </cell>
          <cell r="AF2434">
            <v>673748</v>
          </cell>
          <cell r="AG2434"/>
          <cell r="AH2434">
            <v>673748</v>
          </cell>
          <cell r="AI2434"/>
          <cell r="AJ2434">
            <v>0</v>
          </cell>
          <cell r="AK2434">
            <v>0</v>
          </cell>
          <cell r="AL2434"/>
          <cell r="AM2434">
            <v>0</v>
          </cell>
        </row>
        <row r="2435">
          <cell r="I2435" t="str">
            <v>YXY</v>
          </cell>
          <cell r="J2435"/>
          <cell r="K2435"/>
          <cell r="L2435"/>
          <cell r="M2435"/>
          <cell r="N2435">
            <v>36356</v>
          </cell>
          <cell r="O2435"/>
          <cell r="P2435">
            <v>312491</v>
          </cell>
          <cell r="Q2435">
            <v>312491</v>
          </cell>
          <cell r="R2435"/>
          <cell r="S2435">
            <v>312491</v>
          </cell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>
            <v>32064</v>
          </cell>
          <cell r="AD2435"/>
          <cell r="AE2435">
            <v>144005</v>
          </cell>
          <cell r="AF2435">
            <v>144005</v>
          </cell>
          <cell r="AG2435"/>
          <cell r="AH2435">
            <v>144005</v>
          </cell>
          <cell r="AI2435"/>
          <cell r="AJ2435"/>
          <cell r="AK2435"/>
          <cell r="AL2435"/>
          <cell r="AM2435"/>
        </row>
        <row r="2436">
          <cell r="I2436" t="str">
            <v>YWG</v>
          </cell>
          <cell r="J2436">
            <v>43692</v>
          </cell>
          <cell r="K2436">
            <v>9476</v>
          </cell>
          <cell r="L2436">
            <v>53168</v>
          </cell>
          <cell r="M2436">
            <v>37420</v>
          </cell>
          <cell r="N2436">
            <v>90588</v>
          </cell>
          <cell r="O2436">
            <v>235394</v>
          </cell>
          <cell r="P2436">
            <v>2669799</v>
          </cell>
          <cell r="Q2436">
            <v>2905193</v>
          </cell>
          <cell r="R2436">
            <v>125920</v>
          </cell>
          <cell r="S2436">
            <v>3031113</v>
          </cell>
          <cell r="T2436"/>
          <cell r="U2436"/>
          <cell r="V2436"/>
          <cell r="W2436"/>
          <cell r="X2436"/>
          <cell r="Y2436">
            <v>28614</v>
          </cell>
          <cell r="Z2436">
            <v>9330</v>
          </cell>
          <cell r="AA2436">
            <v>37944</v>
          </cell>
          <cell r="AB2436">
            <v>35068</v>
          </cell>
          <cell r="AC2436">
            <v>73012</v>
          </cell>
          <cell r="AD2436">
            <v>29063</v>
          </cell>
          <cell r="AE2436">
            <v>1098553</v>
          </cell>
          <cell r="AF2436">
            <v>1127616</v>
          </cell>
          <cell r="AG2436">
            <v>95437</v>
          </cell>
          <cell r="AH2436">
            <v>1223053</v>
          </cell>
          <cell r="AI2436"/>
          <cell r="AJ2436"/>
          <cell r="AK2436"/>
          <cell r="AL2436"/>
          <cell r="AM2436"/>
        </row>
        <row r="2437">
          <cell r="I2437" t="str">
            <v>MQC</v>
          </cell>
          <cell r="J2437">
            <v>1391</v>
          </cell>
          <cell r="K2437"/>
          <cell r="L2437">
            <v>1391</v>
          </cell>
          <cell r="M2437"/>
          <cell r="N2437">
            <v>1391</v>
          </cell>
          <cell r="O2437"/>
          <cell r="P2437">
            <v>6929</v>
          </cell>
          <cell r="Q2437">
            <v>6929</v>
          </cell>
          <cell r="R2437">
            <v>0</v>
          </cell>
          <cell r="S2437">
            <v>6929</v>
          </cell>
          <cell r="T2437"/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1431</v>
          </cell>
          <cell r="Z2437"/>
          <cell r="AA2437">
            <v>1431</v>
          </cell>
          <cell r="AB2437"/>
          <cell r="AC2437">
            <v>1431</v>
          </cell>
          <cell r="AD2437"/>
          <cell r="AE2437">
            <v>7307</v>
          </cell>
          <cell r="AF2437">
            <v>7307</v>
          </cell>
          <cell r="AG2437"/>
          <cell r="AH2437">
            <v>7307</v>
          </cell>
          <cell r="AI2437"/>
          <cell r="AJ2437">
            <v>0</v>
          </cell>
          <cell r="AK2437">
            <v>0</v>
          </cell>
          <cell r="AL2437">
            <v>0</v>
          </cell>
          <cell r="AM2437">
            <v>0</v>
          </cell>
        </row>
        <row r="2438">
          <cell r="I2438" t="str">
            <v>FSP</v>
          </cell>
          <cell r="J2438">
            <v>2341</v>
          </cell>
          <cell r="K2438">
            <v>13</v>
          </cell>
          <cell r="L2438">
            <v>2354</v>
          </cell>
          <cell r="M2438">
            <v>0</v>
          </cell>
          <cell r="N2438">
            <v>2354</v>
          </cell>
          <cell r="O2438">
            <v>19106</v>
          </cell>
          <cell r="P2438">
            <v>9395</v>
          </cell>
          <cell r="Q2438">
            <v>28501</v>
          </cell>
          <cell r="R2438">
            <v>0</v>
          </cell>
          <cell r="S2438">
            <v>28501</v>
          </cell>
          <cell r="T2438">
            <v>86</v>
          </cell>
          <cell r="U2438">
            <v>0</v>
          </cell>
          <cell r="V2438">
            <v>86</v>
          </cell>
          <cell r="W2438">
            <v>118</v>
          </cell>
          <cell r="X2438">
            <v>204</v>
          </cell>
          <cell r="Y2438">
            <v>2012</v>
          </cell>
          <cell r="Z2438">
            <v>70</v>
          </cell>
          <cell r="AA2438">
            <v>2082</v>
          </cell>
          <cell r="AB2438"/>
          <cell r="AC2438">
            <v>2082</v>
          </cell>
          <cell r="AD2438">
            <v>8826</v>
          </cell>
          <cell r="AE2438">
            <v>9484</v>
          </cell>
          <cell r="AF2438">
            <v>18310</v>
          </cell>
          <cell r="AG2438">
            <v>0</v>
          </cell>
          <cell r="AH2438">
            <v>18310</v>
          </cell>
          <cell r="AI2438">
            <v>88</v>
          </cell>
          <cell r="AJ2438">
            <v>0</v>
          </cell>
          <cell r="AK2438">
            <v>88</v>
          </cell>
          <cell r="AL2438">
            <v>92</v>
          </cell>
          <cell r="AM2438">
            <v>180</v>
          </cell>
        </row>
        <row r="2439">
          <cell r="I2439" t="str">
            <v>ABI</v>
          </cell>
          <cell r="J2439">
            <v>7896</v>
          </cell>
          <cell r="K2439"/>
          <cell r="L2439">
            <v>7896</v>
          </cell>
          <cell r="M2439">
            <v>36176</v>
          </cell>
          <cell r="N2439">
            <v>44072</v>
          </cell>
          <cell r="O2439"/>
          <cell r="P2439">
            <v>147785</v>
          </cell>
          <cell r="Q2439">
            <v>147785</v>
          </cell>
          <cell r="R2439"/>
          <cell r="S2439">
            <v>147785</v>
          </cell>
          <cell r="T2439"/>
          <cell r="U2439">
            <v>931</v>
          </cell>
          <cell r="V2439">
            <v>931</v>
          </cell>
          <cell r="W2439"/>
          <cell r="X2439">
            <v>931</v>
          </cell>
          <cell r="Y2439">
            <v>8560</v>
          </cell>
          <cell r="Z2439"/>
          <cell r="AA2439">
            <v>8560</v>
          </cell>
          <cell r="AB2439">
            <v>31456</v>
          </cell>
          <cell r="AC2439">
            <v>40016</v>
          </cell>
          <cell r="AD2439"/>
          <cell r="AE2439">
            <v>155095</v>
          </cell>
          <cell r="AF2439">
            <v>155095</v>
          </cell>
          <cell r="AG2439"/>
          <cell r="AH2439">
            <v>155095</v>
          </cell>
          <cell r="AI2439"/>
          <cell r="AJ2439">
            <v>1024</v>
          </cell>
          <cell r="AK2439">
            <v>1024</v>
          </cell>
          <cell r="AL2439"/>
          <cell r="AM2439">
            <v>1024</v>
          </cell>
        </row>
        <row r="2440">
          <cell r="I2440" t="str">
            <v>CAK</v>
          </cell>
          <cell r="J2440">
            <v>5651</v>
          </cell>
          <cell r="K2440">
            <v>0</v>
          </cell>
          <cell r="L2440">
            <v>5651</v>
          </cell>
          <cell r="M2440">
            <v>42921</v>
          </cell>
          <cell r="N2440">
            <v>48572</v>
          </cell>
          <cell r="O2440">
            <v>0</v>
          </cell>
          <cell r="P2440">
            <v>535239</v>
          </cell>
          <cell r="Q2440">
            <v>535239</v>
          </cell>
          <cell r="R2440">
            <v>0</v>
          </cell>
          <cell r="S2440">
            <v>535239</v>
          </cell>
          <cell r="T2440">
            <v>0</v>
          </cell>
          <cell r="U2440">
            <v>23</v>
          </cell>
          <cell r="V2440">
            <v>23</v>
          </cell>
          <cell r="W2440">
            <v>0</v>
          </cell>
          <cell r="X2440">
            <v>23</v>
          </cell>
          <cell r="Y2440">
            <v>6383</v>
          </cell>
          <cell r="Z2440">
            <v>0</v>
          </cell>
          <cell r="AA2440">
            <v>6383</v>
          </cell>
          <cell r="AB2440">
            <v>43001</v>
          </cell>
          <cell r="AC2440">
            <v>49384</v>
          </cell>
          <cell r="AD2440">
            <v>0</v>
          </cell>
          <cell r="AE2440">
            <v>414793</v>
          </cell>
          <cell r="AF2440">
            <v>414793</v>
          </cell>
          <cell r="AG2440">
            <v>0</v>
          </cell>
          <cell r="AH2440">
            <v>414793</v>
          </cell>
          <cell r="AI2440">
            <v>0</v>
          </cell>
          <cell r="AJ2440">
            <v>29</v>
          </cell>
          <cell r="AK2440">
            <v>29</v>
          </cell>
          <cell r="AL2440">
            <v>0</v>
          </cell>
          <cell r="AM2440">
            <v>29</v>
          </cell>
        </row>
        <row r="2441">
          <cell r="I2441" t="str">
            <v>ABY</v>
          </cell>
          <cell r="J2441"/>
          <cell r="K2441"/>
          <cell r="L2441">
            <v>47</v>
          </cell>
          <cell r="M2441">
            <v>15812</v>
          </cell>
          <cell r="N2441">
            <v>15859</v>
          </cell>
          <cell r="O2441"/>
          <cell r="P2441">
            <v>69000</v>
          </cell>
          <cell r="Q2441">
            <v>69000</v>
          </cell>
          <cell r="R2441"/>
          <cell r="S2441">
            <v>69000</v>
          </cell>
          <cell r="T2441"/>
          <cell r="U2441">
            <v>24948</v>
          </cell>
          <cell r="V2441">
            <v>24948</v>
          </cell>
          <cell r="W2441"/>
          <cell r="X2441">
            <v>24948</v>
          </cell>
          <cell r="Y2441"/>
          <cell r="Z2441"/>
          <cell r="AA2441">
            <v>195</v>
          </cell>
          <cell r="AB2441">
            <v>14446</v>
          </cell>
          <cell r="AC2441">
            <v>14641</v>
          </cell>
          <cell r="AD2441"/>
          <cell r="AE2441">
            <v>63000</v>
          </cell>
          <cell r="AF2441">
            <v>63000</v>
          </cell>
          <cell r="AG2441"/>
          <cell r="AH2441">
            <v>63000</v>
          </cell>
          <cell r="AI2441"/>
          <cell r="AJ2441">
            <v>27216</v>
          </cell>
          <cell r="AK2441">
            <v>27216</v>
          </cell>
          <cell r="AL2441"/>
          <cell r="AM2441">
            <v>27216</v>
          </cell>
        </row>
        <row r="2442">
          <cell r="I2442" t="str">
            <v>ALB</v>
          </cell>
          <cell r="J2442">
            <v>32098</v>
          </cell>
          <cell r="K2442">
            <v>3388</v>
          </cell>
          <cell r="L2442">
            <v>35486</v>
          </cell>
          <cell r="M2442">
            <v>17071</v>
          </cell>
          <cell r="N2442">
            <v>52557</v>
          </cell>
          <cell r="O2442"/>
          <cell r="P2442">
            <v>2267350</v>
          </cell>
          <cell r="Q2442">
            <v>2267350</v>
          </cell>
          <cell r="R2442"/>
          <cell r="S2442">
            <v>2267350</v>
          </cell>
          <cell r="T2442"/>
          <cell r="U2442">
            <v>10028</v>
          </cell>
          <cell r="V2442">
            <v>10028</v>
          </cell>
          <cell r="W2442">
            <v>9546</v>
          </cell>
          <cell r="X2442">
            <v>19574</v>
          </cell>
          <cell r="Y2442">
            <v>26595</v>
          </cell>
          <cell r="Z2442">
            <v>3418</v>
          </cell>
          <cell r="AA2442">
            <v>30013</v>
          </cell>
          <cell r="AB2442">
            <v>17836</v>
          </cell>
          <cell r="AC2442">
            <v>47849</v>
          </cell>
          <cell r="AD2442"/>
          <cell r="AE2442">
            <v>1948443</v>
          </cell>
          <cell r="AF2442">
            <v>1948443</v>
          </cell>
          <cell r="AG2442"/>
          <cell r="AH2442">
            <v>1948443</v>
          </cell>
          <cell r="AI2442"/>
          <cell r="AJ2442">
            <v>10363</v>
          </cell>
          <cell r="AK2442">
            <v>10363</v>
          </cell>
          <cell r="AL2442">
            <v>10542</v>
          </cell>
          <cell r="AM2442">
            <v>20905</v>
          </cell>
        </row>
        <row r="2443">
          <cell r="I2443" t="str">
            <v>ABQ</v>
          </cell>
          <cell r="J2443">
            <v>68844</v>
          </cell>
          <cell r="K2443">
            <v>6798</v>
          </cell>
          <cell r="L2443">
            <v>75642</v>
          </cell>
          <cell r="M2443">
            <v>73525</v>
          </cell>
          <cell r="N2443">
            <v>149167</v>
          </cell>
          <cell r="O2443">
            <v>0</v>
          </cell>
          <cell r="P2443">
            <v>4714404</v>
          </cell>
          <cell r="Q2443">
            <v>4714404</v>
          </cell>
          <cell r="R2443"/>
          <cell r="S2443">
            <v>4714404</v>
          </cell>
          <cell r="T2443"/>
          <cell r="U2443">
            <v>52636</v>
          </cell>
          <cell r="V2443">
            <v>52636</v>
          </cell>
          <cell r="W2443">
            <v>369</v>
          </cell>
          <cell r="X2443">
            <v>53005</v>
          </cell>
          <cell r="Y2443">
            <v>62300</v>
          </cell>
          <cell r="Z2443">
            <v>7114</v>
          </cell>
          <cell r="AA2443">
            <v>69414</v>
          </cell>
          <cell r="AB2443">
            <v>72039</v>
          </cell>
          <cell r="AC2443">
            <v>141453</v>
          </cell>
          <cell r="AD2443">
            <v>0</v>
          </cell>
          <cell r="AE2443">
            <v>3424103</v>
          </cell>
          <cell r="AF2443">
            <v>3424103</v>
          </cell>
          <cell r="AG2443"/>
          <cell r="AH2443">
            <v>3424103</v>
          </cell>
          <cell r="AI2443"/>
          <cell r="AJ2443">
            <v>57642</v>
          </cell>
          <cell r="AK2443">
            <v>57642</v>
          </cell>
          <cell r="AL2443">
            <v>5</v>
          </cell>
          <cell r="AM2443">
            <v>57647</v>
          </cell>
        </row>
        <row r="2444">
          <cell r="I2444" t="str">
            <v>AEX</v>
          </cell>
          <cell r="J2444">
            <v>7281</v>
          </cell>
          <cell r="K2444"/>
          <cell r="L2444">
            <v>7281</v>
          </cell>
          <cell r="M2444">
            <v>22853</v>
          </cell>
          <cell r="N2444">
            <v>30134</v>
          </cell>
          <cell r="O2444"/>
          <cell r="P2444">
            <v>232895</v>
          </cell>
          <cell r="Q2444">
            <v>232895</v>
          </cell>
          <cell r="R2444"/>
          <cell r="S2444">
            <v>232895</v>
          </cell>
          <cell r="T2444"/>
          <cell r="U2444">
            <v>14</v>
          </cell>
          <cell r="V2444">
            <v>14</v>
          </cell>
          <cell r="W2444"/>
          <cell r="X2444">
            <v>14</v>
          </cell>
          <cell r="Y2444">
            <v>8415</v>
          </cell>
          <cell r="Z2444"/>
          <cell r="AA2444">
            <v>8415</v>
          </cell>
          <cell r="AB2444">
            <v>20388</v>
          </cell>
          <cell r="AC2444">
            <v>28803</v>
          </cell>
          <cell r="AD2444"/>
          <cell r="AE2444">
            <v>200489</v>
          </cell>
          <cell r="AF2444">
            <v>200489</v>
          </cell>
          <cell r="AG2444"/>
          <cell r="AH2444">
            <v>200489</v>
          </cell>
          <cell r="AI2444"/>
          <cell r="AJ2444">
            <v>11</v>
          </cell>
          <cell r="AK2444">
            <v>11</v>
          </cell>
          <cell r="AL2444"/>
          <cell r="AM2444">
            <v>11</v>
          </cell>
        </row>
        <row r="2445">
          <cell r="I2445" t="str">
            <v>ABE</v>
          </cell>
          <cell r="J2445">
            <v>29777</v>
          </cell>
          <cell r="K2445">
            <v>4058</v>
          </cell>
          <cell r="L2445">
            <v>33835</v>
          </cell>
          <cell r="M2445">
            <v>49925</v>
          </cell>
          <cell r="N2445">
            <v>83760</v>
          </cell>
          <cell r="O2445">
            <v>0</v>
          </cell>
          <cell r="P2445">
            <v>912256</v>
          </cell>
          <cell r="Q2445">
            <v>912256</v>
          </cell>
          <cell r="R2445"/>
          <cell r="S2445">
            <v>912256</v>
          </cell>
          <cell r="T2445">
            <v>0</v>
          </cell>
          <cell r="U2445">
            <v>107912</v>
          </cell>
          <cell r="V2445">
            <v>107912</v>
          </cell>
          <cell r="W2445"/>
          <cell r="X2445">
            <v>107912</v>
          </cell>
          <cell r="Y2445">
            <v>11746</v>
          </cell>
          <cell r="Z2445">
            <v>4506</v>
          </cell>
          <cell r="AA2445">
            <v>16252</v>
          </cell>
          <cell r="AB2445">
            <v>61467</v>
          </cell>
          <cell r="AC2445">
            <v>77719</v>
          </cell>
          <cell r="AD2445">
            <v>0</v>
          </cell>
          <cell r="AE2445">
            <v>752111</v>
          </cell>
          <cell r="AF2445">
            <v>752111</v>
          </cell>
          <cell r="AG2445"/>
          <cell r="AH2445">
            <v>752111</v>
          </cell>
          <cell r="AI2445">
            <v>0</v>
          </cell>
          <cell r="AJ2445">
            <v>105307</v>
          </cell>
          <cell r="AK2445">
            <v>105307</v>
          </cell>
          <cell r="AL2445"/>
          <cell r="AM2445">
            <v>105307</v>
          </cell>
        </row>
        <row r="2446">
          <cell r="I2446" t="str">
            <v>ANC</v>
          </cell>
          <cell r="J2446">
            <v>83408</v>
          </cell>
          <cell r="K2446">
            <v>106776</v>
          </cell>
          <cell r="L2446">
            <v>190184</v>
          </cell>
          <cell r="M2446">
            <v>86937</v>
          </cell>
          <cell r="N2446">
            <v>277121</v>
          </cell>
          <cell r="O2446">
            <v>41289</v>
          </cell>
          <cell r="P2446">
            <v>5224379</v>
          </cell>
          <cell r="Q2446">
            <v>5265668</v>
          </cell>
          <cell r="R2446">
            <v>63726</v>
          </cell>
          <cell r="S2446">
            <v>5329394</v>
          </cell>
          <cell r="T2446">
            <v>2351193</v>
          </cell>
          <cell r="U2446">
            <v>1111681</v>
          </cell>
          <cell r="V2446">
            <v>3462874</v>
          </cell>
          <cell r="W2446"/>
          <cell r="X2446">
            <v>3462874</v>
          </cell>
          <cell r="Y2446">
            <v>76810</v>
          </cell>
          <cell r="Z2446">
            <v>109728</v>
          </cell>
          <cell r="AA2446">
            <v>186538</v>
          </cell>
          <cell r="AB2446">
            <v>99349</v>
          </cell>
          <cell r="AC2446">
            <v>285887</v>
          </cell>
          <cell r="AD2446">
            <v>592</v>
          </cell>
          <cell r="AE2446">
            <v>4503580</v>
          </cell>
          <cell r="AF2446">
            <v>4504172</v>
          </cell>
          <cell r="AG2446">
            <v>34114</v>
          </cell>
          <cell r="AH2446">
            <v>4538286</v>
          </cell>
          <cell r="AI2446">
            <v>2526380</v>
          </cell>
          <cell r="AJ2446">
            <v>1127967</v>
          </cell>
          <cell r="AK2446">
            <v>3654347</v>
          </cell>
          <cell r="AL2446"/>
          <cell r="AM2446">
            <v>3654347</v>
          </cell>
        </row>
        <row r="2447">
          <cell r="I2447" t="str">
            <v>AVL</v>
          </cell>
          <cell r="J2447">
            <v>16918</v>
          </cell>
          <cell r="K2447"/>
          <cell r="L2447">
            <v>16918</v>
          </cell>
          <cell r="M2447">
            <v>56973</v>
          </cell>
          <cell r="N2447">
            <v>73891</v>
          </cell>
          <cell r="O2447"/>
          <cell r="P2447">
            <v>1838793</v>
          </cell>
          <cell r="Q2447">
            <v>1838793</v>
          </cell>
          <cell r="R2447"/>
          <cell r="S2447">
            <v>1838793</v>
          </cell>
          <cell r="T2447"/>
          <cell r="U2447">
            <v>18</v>
          </cell>
          <cell r="V2447">
            <v>18</v>
          </cell>
          <cell r="W2447"/>
          <cell r="X2447">
            <v>18</v>
          </cell>
          <cell r="Y2447">
            <v>14103</v>
          </cell>
          <cell r="Z2447"/>
          <cell r="AA2447">
            <v>14103</v>
          </cell>
          <cell r="AB2447">
            <v>57233</v>
          </cell>
          <cell r="AC2447">
            <v>71336</v>
          </cell>
          <cell r="AD2447"/>
          <cell r="AE2447">
            <v>1428266</v>
          </cell>
          <cell r="AF2447">
            <v>1428266</v>
          </cell>
          <cell r="AG2447"/>
          <cell r="AH2447">
            <v>1428266</v>
          </cell>
          <cell r="AI2447"/>
          <cell r="AJ2447">
            <v>49</v>
          </cell>
          <cell r="AK2447">
            <v>49</v>
          </cell>
          <cell r="AL2447"/>
          <cell r="AM2447">
            <v>49</v>
          </cell>
        </row>
        <row r="2448">
          <cell r="I2448" t="str">
            <v>ASE</v>
          </cell>
          <cell r="J2448">
            <v>11006</v>
          </cell>
          <cell r="K2448"/>
          <cell r="L2448">
            <v>11006</v>
          </cell>
          <cell r="M2448">
            <v>39417</v>
          </cell>
          <cell r="N2448">
            <v>50423</v>
          </cell>
          <cell r="O2448"/>
          <cell r="P2448">
            <v>598644</v>
          </cell>
          <cell r="Q2448">
            <v>598644</v>
          </cell>
          <cell r="R2448"/>
          <cell r="S2448">
            <v>598644</v>
          </cell>
          <cell r="T2448"/>
          <cell r="U2448">
            <v>0</v>
          </cell>
          <cell r="V2448">
            <v>0</v>
          </cell>
          <cell r="W2448"/>
          <cell r="X2448">
            <v>0</v>
          </cell>
          <cell r="Y2448">
            <v>10183</v>
          </cell>
          <cell r="Z2448"/>
          <cell r="AA2448">
            <v>10183</v>
          </cell>
          <cell r="AB2448">
            <v>42346</v>
          </cell>
          <cell r="AC2448">
            <v>52529</v>
          </cell>
          <cell r="AD2448"/>
          <cell r="AE2448">
            <v>492936</v>
          </cell>
          <cell r="AF2448">
            <v>492936</v>
          </cell>
          <cell r="AG2448"/>
          <cell r="AH2448">
            <v>492936</v>
          </cell>
          <cell r="AI2448"/>
          <cell r="AJ2448">
            <v>0</v>
          </cell>
          <cell r="AK2448">
            <v>0</v>
          </cell>
          <cell r="AL2448"/>
          <cell r="AM2448">
            <v>0</v>
          </cell>
        </row>
        <row r="2449">
          <cell r="I2449" t="str">
            <v>ATL</v>
          </cell>
          <cell r="J2449">
            <v>673472</v>
          </cell>
          <cell r="K2449"/>
          <cell r="L2449">
            <v>673472</v>
          </cell>
          <cell r="M2449">
            <v>50673</v>
          </cell>
          <cell r="N2449">
            <v>724145</v>
          </cell>
          <cell r="O2449">
            <v>9965396</v>
          </cell>
          <cell r="P2449">
            <v>83734234</v>
          </cell>
          <cell r="Q2449">
            <v>93699630</v>
          </cell>
          <cell r="R2449"/>
          <cell r="S2449">
            <v>93699630</v>
          </cell>
          <cell r="T2449">
            <v>394525</v>
          </cell>
          <cell r="U2449">
            <v>257002</v>
          </cell>
          <cell r="V2449">
            <v>651527</v>
          </cell>
          <cell r="W2449">
            <v>37087</v>
          </cell>
          <cell r="X2449">
            <v>688614</v>
          </cell>
          <cell r="Y2449">
            <v>661551</v>
          </cell>
          <cell r="Z2449"/>
          <cell r="AA2449">
            <v>661551</v>
          </cell>
          <cell r="AB2449">
            <v>46110</v>
          </cell>
          <cell r="AC2449">
            <v>707661</v>
          </cell>
          <cell r="AD2449">
            <v>5679351</v>
          </cell>
          <cell r="AE2449">
            <v>70025409</v>
          </cell>
          <cell r="AF2449">
            <v>75704760</v>
          </cell>
          <cell r="AG2449"/>
          <cell r="AH2449">
            <v>75704760</v>
          </cell>
          <cell r="AI2449">
            <v>406352</v>
          </cell>
          <cell r="AJ2449">
            <v>288292</v>
          </cell>
          <cell r="AK2449">
            <v>694644</v>
          </cell>
          <cell r="AL2449">
            <v>40127</v>
          </cell>
          <cell r="AM2449">
            <v>734771</v>
          </cell>
        </row>
        <row r="2450">
          <cell r="I2450" t="str">
            <v>ACY</v>
          </cell>
          <cell r="J2450">
            <v>9320</v>
          </cell>
          <cell r="K2450"/>
          <cell r="L2450">
            <v>9320</v>
          </cell>
          <cell r="M2450">
            <v>48120</v>
          </cell>
          <cell r="N2450">
            <v>57440</v>
          </cell>
          <cell r="O2450">
            <v>4739</v>
          </cell>
          <cell r="P2450">
            <v>951208</v>
          </cell>
          <cell r="Q2450">
            <v>955947</v>
          </cell>
          <cell r="R2450">
            <v>0</v>
          </cell>
          <cell r="S2450">
            <v>955947</v>
          </cell>
          <cell r="T2450"/>
          <cell r="U2450"/>
          <cell r="V2450"/>
          <cell r="W2450"/>
          <cell r="X2450"/>
          <cell r="Y2450">
            <v>7712</v>
          </cell>
          <cell r="Z2450"/>
          <cell r="AA2450">
            <v>7712</v>
          </cell>
          <cell r="AB2450">
            <v>40434</v>
          </cell>
          <cell r="AC2450">
            <v>48146</v>
          </cell>
          <cell r="AD2450">
            <v>1945</v>
          </cell>
          <cell r="AE2450">
            <v>867039</v>
          </cell>
          <cell r="AF2450">
            <v>868984</v>
          </cell>
          <cell r="AG2450">
            <v>0</v>
          </cell>
          <cell r="AH2450">
            <v>868984</v>
          </cell>
          <cell r="AI2450"/>
          <cell r="AJ2450"/>
          <cell r="AK2450"/>
          <cell r="AL2450"/>
          <cell r="AM2450"/>
        </row>
        <row r="2451">
          <cell r="I2451" t="str">
            <v>AGS</v>
          </cell>
          <cell r="J2451">
            <v>6605</v>
          </cell>
          <cell r="K2451"/>
          <cell r="L2451">
            <v>6605</v>
          </cell>
          <cell r="M2451">
            <v>32545</v>
          </cell>
          <cell r="N2451">
            <v>39150</v>
          </cell>
          <cell r="O2451"/>
          <cell r="P2451">
            <v>555835</v>
          </cell>
          <cell r="Q2451">
            <v>555835</v>
          </cell>
          <cell r="R2451"/>
          <cell r="S2451">
            <v>555835</v>
          </cell>
          <cell r="T2451"/>
          <cell r="U2451"/>
          <cell r="V2451"/>
          <cell r="W2451"/>
          <cell r="X2451"/>
          <cell r="Y2451">
            <v>5999</v>
          </cell>
          <cell r="Z2451"/>
          <cell r="AA2451">
            <v>5999</v>
          </cell>
          <cell r="AB2451">
            <v>29195</v>
          </cell>
          <cell r="AC2451">
            <v>35194</v>
          </cell>
          <cell r="AD2451"/>
          <cell r="AE2451">
            <v>514603</v>
          </cell>
          <cell r="AF2451">
            <v>514603</v>
          </cell>
          <cell r="AG2451"/>
          <cell r="AH2451">
            <v>514603</v>
          </cell>
          <cell r="AI2451"/>
          <cell r="AJ2451"/>
          <cell r="AK2451"/>
          <cell r="AL2451"/>
          <cell r="AM2451"/>
        </row>
        <row r="2452">
          <cell r="I2452" t="str">
            <v>AUS</v>
          </cell>
          <cell r="J2452">
            <v>182858</v>
          </cell>
          <cell r="K2452">
            <v>8160</v>
          </cell>
          <cell r="L2452">
            <v>191018</v>
          </cell>
          <cell r="M2452">
            <v>77812</v>
          </cell>
          <cell r="N2452">
            <v>268830</v>
          </cell>
          <cell r="O2452">
            <v>908953</v>
          </cell>
          <cell r="P2452">
            <v>20180336</v>
          </cell>
          <cell r="Q2452">
            <v>21089289</v>
          </cell>
          <cell r="R2452"/>
          <cell r="S2452">
            <v>21089289</v>
          </cell>
          <cell r="T2452">
            <v>8225</v>
          </cell>
          <cell r="U2452">
            <v>129504</v>
          </cell>
          <cell r="V2452">
            <v>137729</v>
          </cell>
          <cell r="W2452">
            <v>3015</v>
          </cell>
          <cell r="X2452">
            <v>140744</v>
          </cell>
          <cell r="Y2452">
            <v>124472</v>
          </cell>
          <cell r="Z2452">
            <v>7420</v>
          </cell>
          <cell r="AA2452">
            <v>131892</v>
          </cell>
          <cell r="AB2452">
            <v>71497</v>
          </cell>
          <cell r="AC2452">
            <v>203389</v>
          </cell>
          <cell r="AD2452">
            <v>241531</v>
          </cell>
          <cell r="AE2452">
            <v>13329240</v>
          </cell>
          <cell r="AF2452">
            <v>13570771</v>
          </cell>
          <cell r="AG2452"/>
          <cell r="AH2452">
            <v>13570771</v>
          </cell>
          <cell r="AI2452">
            <v>2116</v>
          </cell>
          <cell r="AJ2452">
            <v>102606</v>
          </cell>
          <cell r="AK2452">
            <v>104722</v>
          </cell>
          <cell r="AL2452">
            <v>3786</v>
          </cell>
          <cell r="AM2452">
            <v>108508</v>
          </cell>
        </row>
        <row r="2453">
          <cell r="I2453" t="str">
            <v>BFL</v>
          </cell>
          <cell r="J2453">
            <v>9161</v>
          </cell>
          <cell r="K2453"/>
          <cell r="L2453">
            <v>9161</v>
          </cell>
          <cell r="M2453">
            <v>79536</v>
          </cell>
          <cell r="N2453">
            <v>88697</v>
          </cell>
          <cell r="O2453"/>
          <cell r="P2453">
            <v>283027</v>
          </cell>
          <cell r="Q2453">
            <v>283027</v>
          </cell>
          <cell r="R2453"/>
          <cell r="S2453">
            <v>283027</v>
          </cell>
          <cell r="T2453"/>
          <cell r="U2453"/>
          <cell r="V2453"/>
          <cell r="W2453"/>
          <cell r="X2453"/>
          <cell r="Y2453">
            <v>10193</v>
          </cell>
          <cell r="Z2453"/>
          <cell r="AA2453">
            <v>10193</v>
          </cell>
          <cell r="AB2453">
            <v>79338</v>
          </cell>
          <cell r="AC2453">
            <v>89531</v>
          </cell>
          <cell r="AD2453"/>
          <cell r="AE2453">
            <v>262094</v>
          </cell>
          <cell r="AF2453">
            <v>262094</v>
          </cell>
          <cell r="AG2453"/>
          <cell r="AH2453">
            <v>262094</v>
          </cell>
          <cell r="AI2453"/>
          <cell r="AJ2453"/>
          <cell r="AK2453"/>
          <cell r="AL2453"/>
          <cell r="AM2453"/>
        </row>
        <row r="2454">
          <cell r="I2454" t="str">
            <v>BWI</v>
          </cell>
          <cell r="J2454">
            <v>206283</v>
          </cell>
          <cell r="K2454"/>
          <cell r="L2454">
            <v>206283</v>
          </cell>
          <cell r="M2454">
            <v>12993</v>
          </cell>
          <cell r="N2454">
            <v>219276</v>
          </cell>
          <cell r="O2454">
            <v>1165474</v>
          </cell>
          <cell r="P2454">
            <v>21639270</v>
          </cell>
          <cell r="Q2454">
            <v>22804744</v>
          </cell>
          <cell r="R2454"/>
          <cell r="S2454">
            <v>22804744</v>
          </cell>
          <cell r="T2454">
            <v>3041</v>
          </cell>
          <cell r="U2454">
            <v>249852</v>
          </cell>
          <cell r="V2454">
            <v>252893</v>
          </cell>
          <cell r="W2454">
            <v>3704</v>
          </cell>
          <cell r="X2454">
            <v>256598</v>
          </cell>
          <cell r="Y2454">
            <v>186743</v>
          </cell>
          <cell r="Z2454"/>
          <cell r="AA2454">
            <v>186743</v>
          </cell>
          <cell r="AB2454">
            <v>14078</v>
          </cell>
          <cell r="AC2454">
            <v>200821</v>
          </cell>
          <cell r="AD2454">
            <v>819382</v>
          </cell>
          <cell r="AE2454">
            <v>18049047</v>
          </cell>
          <cell r="AF2454">
            <v>18868429</v>
          </cell>
          <cell r="AG2454"/>
          <cell r="AH2454">
            <v>18868429</v>
          </cell>
          <cell r="AI2454">
            <v>4206</v>
          </cell>
          <cell r="AJ2454">
            <v>272303</v>
          </cell>
          <cell r="AK2454">
            <v>276509</v>
          </cell>
          <cell r="AL2454">
            <v>4178</v>
          </cell>
          <cell r="AM2454">
            <v>280687</v>
          </cell>
        </row>
        <row r="2455">
          <cell r="I2455" t="str">
            <v>BGR</v>
          </cell>
          <cell r="J2455">
            <v>17657</v>
          </cell>
          <cell r="K2455">
            <v>1043</v>
          </cell>
          <cell r="L2455">
            <v>18700</v>
          </cell>
          <cell r="M2455">
            <v>24445</v>
          </cell>
          <cell r="N2455">
            <v>43145</v>
          </cell>
          <cell r="O2455">
            <v>2344</v>
          </cell>
          <cell r="P2455">
            <v>674825</v>
          </cell>
          <cell r="Q2455">
            <v>677169</v>
          </cell>
          <cell r="R2455">
            <v>17330</v>
          </cell>
          <cell r="S2455">
            <v>694499</v>
          </cell>
          <cell r="T2455">
            <v>461</v>
          </cell>
          <cell r="U2455">
            <v>615</v>
          </cell>
          <cell r="V2455">
            <v>1076</v>
          </cell>
          <cell r="W2455">
            <v>0</v>
          </cell>
          <cell r="X2455">
            <v>1076</v>
          </cell>
          <cell r="Y2455">
            <v>16178</v>
          </cell>
          <cell r="Z2455">
            <v>1102</v>
          </cell>
          <cell r="AA2455">
            <v>17280</v>
          </cell>
          <cell r="AB2455">
            <v>26708</v>
          </cell>
          <cell r="AC2455">
            <v>43988</v>
          </cell>
          <cell r="AD2455">
            <v>1389</v>
          </cell>
          <cell r="AE2455">
            <v>575126</v>
          </cell>
          <cell r="AF2455">
            <v>576515</v>
          </cell>
          <cell r="AG2455">
            <v>23746</v>
          </cell>
          <cell r="AH2455">
            <v>600261</v>
          </cell>
          <cell r="AI2455">
            <v>158</v>
          </cell>
          <cell r="AJ2455">
            <v>752</v>
          </cell>
          <cell r="AK2455">
            <v>910</v>
          </cell>
          <cell r="AL2455">
            <v>0</v>
          </cell>
          <cell r="AM2455">
            <v>910</v>
          </cell>
        </row>
        <row r="2456">
          <cell r="I2456" t="str">
            <v>BTR</v>
          </cell>
          <cell r="J2456">
            <v>15593</v>
          </cell>
          <cell r="K2456"/>
          <cell r="L2456">
            <v>15593</v>
          </cell>
          <cell r="M2456">
            <v>46703</v>
          </cell>
          <cell r="N2456">
            <v>62296</v>
          </cell>
          <cell r="O2456"/>
          <cell r="P2456">
            <v>668176</v>
          </cell>
          <cell r="Q2456">
            <v>668176</v>
          </cell>
          <cell r="R2456"/>
          <cell r="S2456">
            <v>668176</v>
          </cell>
          <cell r="T2456"/>
          <cell r="U2456">
            <v>0</v>
          </cell>
          <cell r="V2456">
            <v>0</v>
          </cell>
          <cell r="W2456"/>
          <cell r="X2456">
            <v>0</v>
          </cell>
          <cell r="Y2456">
            <v>15805</v>
          </cell>
          <cell r="Z2456"/>
          <cell r="AA2456">
            <v>15805</v>
          </cell>
          <cell r="AB2456">
            <v>36317</v>
          </cell>
          <cell r="AC2456">
            <v>52122</v>
          </cell>
          <cell r="AD2456"/>
          <cell r="AE2456">
            <v>562834</v>
          </cell>
          <cell r="AF2456">
            <v>562834</v>
          </cell>
          <cell r="AG2456"/>
          <cell r="AH2456">
            <v>562834</v>
          </cell>
          <cell r="AI2456"/>
          <cell r="AJ2456">
            <v>0</v>
          </cell>
          <cell r="AK2456">
            <v>0</v>
          </cell>
          <cell r="AL2456"/>
          <cell r="AM2456">
            <v>0</v>
          </cell>
        </row>
        <row r="2457">
          <cell r="I2457" t="str">
            <v>BLI</v>
          </cell>
          <cell r="J2457">
            <v>6208</v>
          </cell>
          <cell r="K2457">
            <v>1844</v>
          </cell>
          <cell r="L2457">
            <v>8052</v>
          </cell>
          <cell r="M2457">
            <v>63749</v>
          </cell>
          <cell r="N2457">
            <v>71801</v>
          </cell>
          <cell r="O2457">
            <v>0</v>
          </cell>
          <cell r="P2457">
            <v>330619</v>
          </cell>
          <cell r="Q2457">
            <v>330619</v>
          </cell>
          <cell r="R2457">
            <v>0</v>
          </cell>
          <cell r="S2457">
            <v>330619</v>
          </cell>
          <cell r="T2457">
            <v>0</v>
          </cell>
          <cell r="U2457">
            <v>1625</v>
          </cell>
          <cell r="V2457">
            <v>1625</v>
          </cell>
          <cell r="W2457">
            <v>0</v>
          </cell>
          <cell r="X2457">
            <v>1625</v>
          </cell>
          <cell r="Y2457">
            <v>4137</v>
          </cell>
          <cell r="Z2457">
            <v>1798</v>
          </cell>
          <cell r="AA2457">
            <v>5935</v>
          </cell>
          <cell r="AB2457">
            <v>64798</v>
          </cell>
          <cell r="AC2457">
            <v>70733</v>
          </cell>
          <cell r="AD2457">
            <v>0</v>
          </cell>
          <cell r="AE2457">
            <v>330935</v>
          </cell>
          <cell r="AF2457">
            <v>330935</v>
          </cell>
          <cell r="AG2457">
            <v>0</v>
          </cell>
          <cell r="AH2457">
            <v>330935</v>
          </cell>
          <cell r="AI2457">
            <v>0</v>
          </cell>
          <cell r="AJ2457">
            <v>1579</v>
          </cell>
          <cell r="AK2457">
            <v>1579</v>
          </cell>
          <cell r="AL2457">
            <v>0</v>
          </cell>
          <cell r="AM2457">
            <v>1579</v>
          </cell>
        </row>
        <row r="2458">
          <cell r="I2458" t="str">
            <v>BIL</v>
          </cell>
          <cell r="J2458">
            <v>37800</v>
          </cell>
          <cell r="K2458"/>
          <cell r="L2458">
            <v>37800</v>
          </cell>
          <cell r="M2458">
            <v>53788</v>
          </cell>
          <cell r="N2458">
            <v>91588</v>
          </cell>
          <cell r="O2458"/>
          <cell r="P2458">
            <v>788684</v>
          </cell>
          <cell r="Q2458">
            <v>788684</v>
          </cell>
          <cell r="R2458"/>
          <cell r="S2458">
            <v>788684</v>
          </cell>
          <cell r="T2458"/>
          <cell r="U2458">
            <v>41963</v>
          </cell>
          <cell r="V2458">
            <v>41963</v>
          </cell>
          <cell r="W2458">
            <v>539</v>
          </cell>
          <cell r="X2458">
            <v>42502</v>
          </cell>
          <cell r="Y2458">
            <v>43531</v>
          </cell>
          <cell r="Z2458"/>
          <cell r="AA2458">
            <v>43531</v>
          </cell>
          <cell r="AB2458">
            <v>56986</v>
          </cell>
          <cell r="AC2458">
            <v>100517</v>
          </cell>
          <cell r="AD2458"/>
          <cell r="AE2458">
            <v>771359</v>
          </cell>
          <cell r="AF2458">
            <v>771359</v>
          </cell>
          <cell r="AG2458"/>
          <cell r="AH2458">
            <v>771359</v>
          </cell>
          <cell r="AI2458"/>
          <cell r="AJ2458">
            <v>44935</v>
          </cell>
          <cell r="AK2458">
            <v>44935</v>
          </cell>
          <cell r="AL2458">
            <v>607</v>
          </cell>
          <cell r="AM2458">
            <v>45542</v>
          </cell>
        </row>
        <row r="2459">
          <cell r="I2459" t="str">
            <v>BHM</v>
          </cell>
          <cell r="J2459">
            <v>27756</v>
          </cell>
          <cell r="K2459">
            <v>1564</v>
          </cell>
          <cell r="L2459">
            <v>29320</v>
          </cell>
          <cell r="M2459">
            <v>68017</v>
          </cell>
          <cell r="N2459">
            <v>97337</v>
          </cell>
          <cell r="O2459"/>
          <cell r="P2459">
            <v>2689679</v>
          </cell>
          <cell r="Q2459">
            <v>2689679</v>
          </cell>
          <cell r="R2459"/>
          <cell r="S2459">
            <v>2689679</v>
          </cell>
          <cell r="T2459"/>
          <cell r="U2459">
            <v>20851</v>
          </cell>
          <cell r="V2459">
            <v>20851</v>
          </cell>
          <cell r="W2459">
            <v>105</v>
          </cell>
          <cell r="X2459">
            <v>20956</v>
          </cell>
          <cell r="Y2459">
            <v>27917</v>
          </cell>
          <cell r="Z2459">
            <v>1590</v>
          </cell>
          <cell r="AA2459">
            <v>29507</v>
          </cell>
          <cell r="AB2459">
            <v>64825</v>
          </cell>
          <cell r="AC2459">
            <v>94332</v>
          </cell>
          <cell r="AD2459"/>
          <cell r="AE2459">
            <v>2193604</v>
          </cell>
          <cell r="AF2459">
            <v>2193604</v>
          </cell>
          <cell r="AG2459"/>
          <cell r="AH2459">
            <v>2193604</v>
          </cell>
          <cell r="AI2459"/>
          <cell r="AJ2459">
            <v>22054</v>
          </cell>
          <cell r="AK2459">
            <v>22054</v>
          </cell>
          <cell r="AL2459">
            <v>80</v>
          </cell>
          <cell r="AM2459">
            <v>22134</v>
          </cell>
        </row>
        <row r="2460">
          <cell r="I2460" t="str">
            <v>BIS</v>
          </cell>
          <cell r="J2460">
            <v>4637</v>
          </cell>
          <cell r="K2460">
            <v>1537</v>
          </cell>
          <cell r="L2460">
            <v>6174</v>
          </cell>
          <cell r="M2460">
            <v>26993</v>
          </cell>
          <cell r="N2460">
            <v>33167</v>
          </cell>
          <cell r="O2460"/>
          <cell r="P2460">
            <v>481706</v>
          </cell>
          <cell r="Q2460">
            <v>481706</v>
          </cell>
          <cell r="R2460"/>
          <cell r="S2460">
            <v>481706</v>
          </cell>
          <cell r="T2460"/>
          <cell r="U2460">
            <v>1625</v>
          </cell>
          <cell r="V2460">
            <v>1625</v>
          </cell>
          <cell r="W2460"/>
          <cell r="X2460">
            <v>1625</v>
          </cell>
          <cell r="Y2460">
            <v>3851</v>
          </cell>
          <cell r="Z2460">
            <v>1590</v>
          </cell>
          <cell r="AA2460">
            <v>5441</v>
          </cell>
          <cell r="AB2460">
            <v>28193</v>
          </cell>
          <cell r="AC2460">
            <v>33634</v>
          </cell>
          <cell r="AD2460"/>
          <cell r="AE2460">
            <v>427947</v>
          </cell>
          <cell r="AF2460">
            <v>427947</v>
          </cell>
          <cell r="AG2460"/>
          <cell r="AH2460">
            <v>427947</v>
          </cell>
          <cell r="AI2460"/>
          <cell r="AJ2460">
            <v>1848</v>
          </cell>
          <cell r="AK2460">
            <v>1848</v>
          </cell>
          <cell r="AL2460"/>
          <cell r="AM2460">
            <v>1848</v>
          </cell>
        </row>
        <row r="2461">
          <cell r="I2461" t="str">
            <v>BMI</v>
          </cell>
          <cell r="J2461">
            <v>5823</v>
          </cell>
          <cell r="K2461"/>
          <cell r="L2461">
            <v>5823</v>
          </cell>
          <cell r="M2461">
            <v>16177</v>
          </cell>
          <cell r="N2461">
            <v>22000</v>
          </cell>
          <cell r="O2461"/>
          <cell r="P2461">
            <v>346000</v>
          </cell>
          <cell r="Q2461">
            <v>346000</v>
          </cell>
          <cell r="R2461"/>
          <cell r="S2461">
            <v>346000</v>
          </cell>
          <cell r="T2461"/>
          <cell r="U2461">
            <v>4995</v>
          </cell>
          <cell r="V2461">
            <v>4995</v>
          </cell>
          <cell r="W2461"/>
          <cell r="X2461">
            <v>4995</v>
          </cell>
          <cell r="Y2461">
            <v>5891</v>
          </cell>
          <cell r="Z2461"/>
          <cell r="AA2461">
            <v>5891</v>
          </cell>
          <cell r="AB2461">
            <v>17308</v>
          </cell>
          <cell r="AC2461">
            <v>23199</v>
          </cell>
          <cell r="AD2461"/>
          <cell r="AE2461">
            <v>315000</v>
          </cell>
          <cell r="AF2461">
            <v>315000</v>
          </cell>
          <cell r="AG2461"/>
          <cell r="AH2461">
            <v>315000</v>
          </cell>
          <cell r="AI2461"/>
          <cell r="AJ2461">
            <v>5066</v>
          </cell>
          <cell r="AK2461">
            <v>5066</v>
          </cell>
          <cell r="AL2461"/>
          <cell r="AM2461">
            <v>5066</v>
          </cell>
        </row>
        <row r="2462">
          <cell r="I2462" t="str">
            <v>TRI</v>
          </cell>
          <cell r="J2462">
            <v>7720</v>
          </cell>
          <cell r="K2462">
            <v>488</v>
          </cell>
          <cell r="L2462">
            <v>8208</v>
          </cell>
          <cell r="M2462">
            <v>38283</v>
          </cell>
          <cell r="N2462">
            <v>46491</v>
          </cell>
          <cell r="O2462">
            <v>0</v>
          </cell>
          <cell r="P2462">
            <v>388485</v>
          </cell>
          <cell r="Q2462">
            <v>388485</v>
          </cell>
          <cell r="R2462"/>
          <cell r="S2462">
            <v>388485</v>
          </cell>
          <cell r="T2462">
            <v>0</v>
          </cell>
          <cell r="U2462">
            <v>13</v>
          </cell>
          <cell r="V2462">
            <v>13</v>
          </cell>
          <cell r="W2462">
            <v>0</v>
          </cell>
          <cell r="X2462">
            <v>13</v>
          </cell>
          <cell r="Y2462">
            <v>7063</v>
          </cell>
          <cell r="Z2462">
            <v>486</v>
          </cell>
          <cell r="AA2462">
            <v>7549</v>
          </cell>
          <cell r="AB2462">
            <v>45776</v>
          </cell>
          <cell r="AC2462">
            <v>53325</v>
          </cell>
          <cell r="AD2462">
            <v>0</v>
          </cell>
          <cell r="AE2462">
            <v>317764</v>
          </cell>
          <cell r="AF2462">
            <v>317764</v>
          </cell>
          <cell r="AG2462"/>
          <cell r="AH2462">
            <v>317764</v>
          </cell>
          <cell r="AI2462">
            <v>0</v>
          </cell>
          <cell r="AJ2462">
            <v>3</v>
          </cell>
          <cell r="AK2462">
            <v>3</v>
          </cell>
          <cell r="AL2462">
            <v>0</v>
          </cell>
          <cell r="AM2462">
            <v>3</v>
          </cell>
        </row>
        <row r="2463">
          <cell r="I2463" t="str">
            <v>BOI</v>
          </cell>
          <cell r="J2463">
            <v>50982</v>
          </cell>
          <cell r="K2463">
            <v>5656</v>
          </cell>
          <cell r="L2463">
            <v>56638</v>
          </cell>
          <cell r="M2463">
            <v>82828</v>
          </cell>
          <cell r="N2463">
            <v>139466</v>
          </cell>
          <cell r="O2463"/>
          <cell r="P2463">
            <v>4496529</v>
          </cell>
          <cell r="Q2463">
            <v>4496529</v>
          </cell>
          <cell r="R2463"/>
          <cell r="S2463">
            <v>4496529</v>
          </cell>
          <cell r="T2463"/>
          <cell r="U2463">
            <v>44272</v>
          </cell>
          <cell r="V2463">
            <v>44272</v>
          </cell>
          <cell r="W2463">
            <v>22</v>
          </cell>
          <cell r="X2463">
            <v>44294</v>
          </cell>
          <cell r="Y2463">
            <v>48800</v>
          </cell>
          <cell r="Z2463">
            <v>5676</v>
          </cell>
          <cell r="AA2463">
            <v>54476</v>
          </cell>
          <cell r="AB2463">
            <v>78505</v>
          </cell>
          <cell r="AC2463">
            <v>132981</v>
          </cell>
          <cell r="AD2463"/>
          <cell r="AE2463">
            <v>3607283</v>
          </cell>
          <cell r="AF2463">
            <v>3607283</v>
          </cell>
          <cell r="AG2463"/>
          <cell r="AH2463">
            <v>3607283</v>
          </cell>
          <cell r="AI2463"/>
          <cell r="AJ2463">
            <v>45816</v>
          </cell>
          <cell r="AK2463">
            <v>45816</v>
          </cell>
          <cell r="AL2463">
            <v>14</v>
          </cell>
          <cell r="AM2463">
            <v>45830</v>
          </cell>
        </row>
        <row r="2464">
          <cell r="I2464" t="str">
            <v>BOS</v>
          </cell>
          <cell r="J2464">
            <v>340007</v>
          </cell>
          <cell r="K2464">
            <v>8103</v>
          </cell>
          <cell r="L2464">
            <v>348110</v>
          </cell>
          <cell r="M2464">
            <v>30504</v>
          </cell>
          <cell r="N2464">
            <v>378614</v>
          </cell>
          <cell r="O2464">
            <v>6450000</v>
          </cell>
          <cell r="P2464">
            <v>29640716</v>
          </cell>
          <cell r="Q2464">
            <v>36090716</v>
          </cell>
          <cell r="R2464">
            <v>21757</v>
          </cell>
          <cell r="S2464">
            <v>36112473</v>
          </cell>
          <cell r="T2464">
            <v>107192</v>
          </cell>
          <cell r="U2464">
            <v>185555</v>
          </cell>
          <cell r="V2464">
            <v>292747</v>
          </cell>
          <cell r="W2464">
            <v>12880</v>
          </cell>
          <cell r="X2464">
            <v>305628</v>
          </cell>
          <cell r="Y2464">
            <v>233196</v>
          </cell>
          <cell r="Z2464">
            <v>8796</v>
          </cell>
          <cell r="AA2464">
            <v>241992</v>
          </cell>
          <cell r="AB2464">
            <v>24042</v>
          </cell>
          <cell r="AC2464">
            <v>266034</v>
          </cell>
          <cell r="AD2464">
            <v>2549976</v>
          </cell>
          <cell r="AE2464">
            <v>20128523</v>
          </cell>
          <cell r="AF2464">
            <v>22678499</v>
          </cell>
          <cell r="AG2464">
            <v>17336</v>
          </cell>
          <cell r="AH2464">
            <v>22695835</v>
          </cell>
          <cell r="AI2464">
            <v>86868</v>
          </cell>
          <cell r="AJ2464">
            <v>193387</v>
          </cell>
          <cell r="AK2464">
            <v>280255</v>
          </cell>
          <cell r="AL2464">
            <v>14181</v>
          </cell>
          <cell r="AM2464">
            <v>294436</v>
          </cell>
        </row>
        <row r="2465">
          <cell r="I2465" t="str">
            <v>BZN</v>
          </cell>
          <cell r="J2465">
            <v>31982</v>
          </cell>
          <cell r="K2465"/>
          <cell r="L2465">
            <v>31982</v>
          </cell>
          <cell r="M2465">
            <v>79080</v>
          </cell>
          <cell r="N2465">
            <v>111062</v>
          </cell>
          <cell r="O2465"/>
          <cell r="P2465">
            <v>2264424</v>
          </cell>
          <cell r="Q2465">
            <v>2264424</v>
          </cell>
          <cell r="R2465"/>
          <cell r="S2465">
            <v>2264424</v>
          </cell>
          <cell r="T2465"/>
          <cell r="U2465"/>
          <cell r="V2465"/>
          <cell r="W2465"/>
          <cell r="X2465"/>
          <cell r="Y2465">
            <v>34920</v>
          </cell>
          <cell r="Z2465"/>
          <cell r="AA2465">
            <v>34920</v>
          </cell>
          <cell r="AB2465">
            <v>81135</v>
          </cell>
          <cell r="AC2465">
            <v>116055</v>
          </cell>
          <cell r="AD2465"/>
          <cell r="AE2465">
            <v>1940191</v>
          </cell>
          <cell r="AF2465">
            <v>1940191</v>
          </cell>
          <cell r="AG2465"/>
          <cell r="AH2465">
            <v>1940191</v>
          </cell>
          <cell r="AI2465"/>
          <cell r="AJ2465"/>
          <cell r="AK2465"/>
          <cell r="AL2465"/>
          <cell r="AM2465"/>
        </row>
        <row r="2466">
          <cell r="I2466" t="str">
            <v>BRO</v>
          </cell>
          <cell r="J2466">
            <v>7691</v>
          </cell>
          <cell r="K2466"/>
          <cell r="L2466">
            <v>7691</v>
          </cell>
          <cell r="M2466">
            <v>15785</v>
          </cell>
          <cell r="N2466">
            <v>23476</v>
          </cell>
          <cell r="O2466"/>
          <cell r="P2466">
            <v>228253</v>
          </cell>
          <cell r="Q2466">
            <v>228253</v>
          </cell>
          <cell r="R2466"/>
          <cell r="S2466">
            <v>228253</v>
          </cell>
          <cell r="T2466"/>
          <cell r="U2466">
            <v>680</v>
          </cell>
          <cell r="V2466">
            <v>680</v>
          </cell>
          <cell r="W2466"/>
          <cell r="X2466">
            <v>680</v>
          </cell>
          <cell r="Y2466">
            <v>9658</v>
          </cell>
          <cell r="Z2466"/>
          <cell r="AA2466">
            <v>9658</v>
          </cell>
          <cell r="AB2466">
            <v>17152</v>
          </cell>
          <cell r="AC2466">
            <v>26810</v>
          </cell>
          <cell r="AD2466"/>
          <cell r="AE2466">
            <v>220590</v>
          </cell>
          <cell r="AF2466">
            <v>220590</v>
          </cell>
          <cell r="AG2466"/>
          <cell r="AH2466">
            <v>220590</v>
          </cell>
          <cell r="AI2466"/>
          <cell r="AJ2466">
            <v>347</v>
          </cell>
          <cell r="AK2466">
            <v>347</v>
          </cell>
          <cell r="AL2466"/>
          <cell r="AM2466">
            <v>347</v>
          </cell>
        </row>
        <row r="2467">
          <cell r="I2467" t="str">
            <v>BQK</v>
          </cell>
          <cell r="J2467">
            <v>872</v>
          </cell>
          <cell r="K2467"/>
          <cell r="L2467">
            <v>872</v>
          </cell>
          <cell r="M2467"/>
          <cell r="N2467">
            <v>872</v>
          </cell>
          <cell r="O2467"/>
          <cell r="P2467">
            <v>70601</v>
          </cell>
          <cell r="Q2467">
            <v>70601</v>
          </cell>
          <cell r="R2467"/>
          <cell r="S2467">
            <v>70601</v>
          </cell>
          <cell r="T2467"/>
          <cell r="U2467"/>
          <cell r="V2467"/>
          <cell r="W2467"/>
          <cell r="X2467"/>
          <cell r="Y2467">
            <v>1033</v>
          </cell>
          <cell r="Z2467"/>
          <cell r="AA2467">
            <v>1033</v>
          </cell>
          <cell r="AB2467"/>
          <cell r="AC2467">
            <v>1033</v>
          </cell>
          <cell r="AD2467"/>
          <cell r="AE2467">
            <v>74398</v>
          </cell>
          <cell r="AF2467">
            <v>74398</v>
          </cell>
          <cell r="AG2467"/>
          <cell r="AH2467">
            <v>74398</v>
          </cell>
          <cell r="AI2467"/>
          <cell r="AJ2467"/>
          <cell r="AK2467"/>
          <cell r="AL2467"/>
          <cell r="AM2467"/>
        </row>
        <row r="2468">
          <cell r="I2468" t="str">
            <v>BUF</v>
          </cell>
          <cell r="J2468">
            <v>41313</v>
          </cell>
          <cell r="K2468">
            <v>2634</v>
          </cell>
          <cell r="L2468">
            <v>43947</v>
          </cell>
          <cell r="M2468">
            <v>24119</v>
          </cell>
          <cell r="N2468">
            <v>68066</v>
          </cell>
          <cell r="O2468">
            <v>4307</v>
          </cell>
          <cell r="P2468">
            <v>4046046</v>
          </cell>
          <cell r="Q2468">
            <v>4050353</v>
          </cell>
          <cell r="R2468">
            <v>0</v>
          </cell>
          <cell r="S2468">
            <v>4050353</v>
          </cell>
          <cell r="T2468">
            <v>0</v>
          </cell>
          <cell r="U2468">
            <v>31441</v>
          </cell>
          <cell r="V2468">
            <v>31441</v>
          </cell>
          <cell r="W2468">
            <v>0</v>
          </cell>
          <cell r="X2468">
            <v>31441</v>
          </cell>
          <cell r="Y2468">
            <v>33533</v>
          </cell>
          <cell r="Z2468">
            <v>2760</v>
          </cell>
          <cell r="AA2468">
            <v>36293</v>
          </cell>
          <cell r="AB2468">
            <v>24744</v>
          </cell>
          <cell r="AC2468">
            <v>61037</v>
          </cell>
          <cell r="AD2468">
            <v>0</v>
          </cell>
          <cell r="AE2468">
            <v>2928110</v>
          </cell>
          <cell r="AF2468">
            <v>2928110</v>
          </cell>
          <cell r="AG2468">
            <v>0</v>
          </cell>
          <cell r="AH2468">
            <v>2928110</v>
          </cell>
          <cell r="AI2468">
            <v>0</v>
          </cell>
          <cell r="AJ2468">
            <v>32928</v>
          </cell>
          <cell r="AK2468">
            <v>32928</v>
          </cell>
          <cell r="AL2468">
            <v>0</v>
          </cell>
          <cell r="AM2468">
            <v>32928</v>
          </cell>
        </row>
        <row r="2469">
          <cell r="I2469" t="str">
            <v>BUR</v>
          </cell>
          <cell r="J2469">
            <v>63863</v>
          </cell>
          <cell r="K2469">
            <v>1518</v>
          </cell>
          <cell r="L2469">
            <v>65381</v>
          </cell>
          <cell r="M2469">
            <v>77230</v>
          </cell>
          <cell r="N2469">
            <v>142611</v>
          </cell>
          <cell r="O2469"/>
          <cell r="P2469">
            <v>5898640</v>
          </cell>
          <cell r="Q2469">
            <v>5898640</v>
          </cell>
          <cell r="R2469"/>
          <cell r="S2469">
            <v>5898640</v>
          </cell>
          <cell r="T2469">
            <v>66</v>
          </cell>
          <cell r="U2469">
            <v>40361</v>
          </cell>
          <cell r="V2469">
            <v>40427</v>
          </cell>
          <cell r="W2469">
            <v>0</v>
          </cell>
          <cell r="X2469">
            <v>40427</v>
          </cell>
          <cell r="Y2469">
            <v>40998</v>
          </cell>
          <cell r="Z2469">
            <v>1739</v>
          </cell>
          <cell r="AA2469">
            <v>42737</v>
          </cell>
          <cell r="AB2469">
            <v>82692</v>
          </cell>
          <cell r="AC2469">
            <v>125429</v>
          </cell>
          <cell r="AD2469"/>
          <cell r="AE2469">
            <v>3732971</v>
          </cell>
          <cell r="AF2469">
            <v>3732971</v>
          </cell>
          <cell r="AG2469"/>
          <cell r="AH2469">
            <v>3732971</v>
          </cell>
          <cell r="AI2469">
            <v>61</v>
          </cell>
          <cell r="AJ2469">
            <v>48859</v>
          </cell>
          <cell r="AK2469">
            <v>48920</v>
          </cell>
          <cell r="AL2469">
            <v>0</v>
          </cell>
          <cell r="AM2469">
            <v>48920</v>
          </cell>
        </row>
        <row r="2470">
          <cell r="I2470" t="str">
            <v>BTV</v>
          </cell>
          <cell r="J2470">
            <v>23795</v>
          </cell>
          <cell r="K2470">
            <v>255</v>
          </cell>
          <cell r="L2470">
            <v>24050</v>
          </cell>
          <cell r="M2470">
            <v>41169</v>
          </cell>
          <cell r="N2470">
            <v>65219</v>
          </cell>
          <cell r="O2470">
            <v>0</v>
          </cell>
          <cell r="P2470">
            <v>1230954</v>
          </cell>
          <cell r="Q2470">
            <v>1230954</v>
          </cell>
          <cell r="R2470"/>
          <cell r="S2470">
            <v>1230954</v>
          </cell>
          <cell r="T2470"/>
          <cell r="U2470">
            <v>4638</v>
          </cell>
          <cell r="V2470">
            <v>4638</v>
          </cell>
          <cell r="W2470"/>
          <cell r="X2470">
            <v>4638</v>
          </cell>
          <cell r="Y2470">
            <v>19264</v>
          </cell>
          <cell r="Z2470">
            <v>255</v>
          </cell>
          <cell r="AA2470">
            <v>19519</v>
          </cell>
          <cell r="AB2470">
            <v>37826</v>
          </cell>
          <cell r="AC2470">
            <v>57345</v>
          </cell>
          <cell r="AD2470">
            <v>0</v>
          </cell>
          <cell r="AE2470">
            <v>780426</v>
          </cell>
          <cell r="AF2470">
            <v>780426</v>
          </cell>
          <cell r="AG2470"/>
          <cell r="AH2470">
            <v>780426</v>
          </cell>
          <cell r="AI2470"/>
          <cell r="AJ2470">
            <v>4837</v>
          </cell>
          <cell r="AK2470">
            <v>4837</v>
          </cell>
          <cell r="AL2470"/>
          <cell r="AM2470">
            <v>4837</v>
          </cell>
        </row>
        <row r="2471">
          <cell r="I2471" t="str">
            <v>CPR</v>
          </cell>
          <cell r="J2471">
            <v>1575</v>
          </cell>
          <cell r="K2471">
            <v>8576</v>
          </cell>
          <cell r="L2471">
            <v>10151</v>
          </cell>
          <cell r="M2471">
            <v>26666</v>
          </cell>
          <cell r="N2471">
            <v>36817</v>
          </cell>
          <cell r="O2471"/>
          <cell r="P2471">
            <v>120327</v>
          </cell>
          <cell r="Q2471">
            <v>120327</v>
          </cell>
          <cell r="R2471"/>
          <cell r="S2471">
            <v>120327</v>
          </cell>
          <cell r="T2471"/>
          <cell r="U2471">
            <v>2957</v>
          </cell>
          <cell r="V2471">
            <v>2957</v>
          </cell>
          <cell r="W2471"/>
          <cell r="X2471">
            <v>2957</v>
          </cell>
          <cell r="Y2471">
            <v>1593</v>
          </cell>
          <cell r="Z2471">
            <v>8981</v>
          </cell>
          <cell r="AA2471">
            <v>10574</v>
          </cell>
          <cell r="AB2471">
            <v>26851</v>
          </cell>
          <cell r="AC2471">
            <v>37425</v>
          </cell>
          <cell r="AD2471"/>
          <cell r="AE2471">
            <v>123352</v>
          </cell>
          <cell r="AF2471">
            <v>123352</v>
          </cell>
          <cell r="AG2471"/>
          <cell r="AH2471">
            <v>123352</v>
          </cell>
          <cell r="AI2471"/>
          <cell r="AJ2471">
            <v>3050</v>
          </cell>
          <cell r="AK2471">
            <v>3050</v>
          </cell>
          <cell r="AL2471"/>
          <cell r="AM2471">
            <v>3050</v>
          </cell>
        </row>
        <row r="2472">
          <cell r="I2472" t="str">
            <v>CID</v>
          </cell>
          <cell r="J2472">
            <v>18431</v>
          </cell>
          <cell r="K2472">
            <v>3468</v>
          </cell>
          <cell r="L2472">
            <v>21899</v>
          </cell>
          <cell r="M2472">
            <v>21902</v>
          </cell>
          <cell r="N2472">
            <v>43801</v>
          </cell>
          <cell r="O2472"/>
          <cell r="P2472">
            <v>1216130</v>
          </cell>
          <cell r="Q2472">
            <v>1216130</v>
          </cell>
          <cell r="R2472"/>
          <cell r="S2472">
            <v>1216130</v>
          </cell>
          <cell r="T2472">
            <v>0</v>
          </cell>
          <cell r="U2472">
            <v>32324</v>
          </cell>
          <cell r="V2472">
            <v>32324</v>
          </cell>
          <cell r="W2472"/>
          <cell r="X2472">
            <v>32324</v>
          </cell>
          <cell r="Y2472">
            <v>19045</v>
          </cell>
          <cell r="Z2472">
            <v>3836</v>
          </cell>
          <cell r="AA2472">
            <v>22881</v>
          </cell>
          <cell r="AB2472">
            <v>20491</v>
          </cell>
          <cell r="AC2472">
            <v>43372</v>
          </cell>
          <cell r="AD2472"/>
          <cell r="AE2472">
            <v>1058726</v>
          </cell>
          <cell r="AF2472">
            <v>1058726</v>
          </cell>
          <cell r="AG2472"/>
          <cell r="AH2472">
            <v>1058726</v>
          </cell>
          <cell r="AI2472">
            <v>0</v>
          </cell>
          <cell r="AJ2472">
            <v>34551</v>
          </cell>
          <cell r="AK2472">
            <v>34551</v>
          </cell>
          <cell r="AL2472"/>
          <cell r="AM2472">
            <v>34551</v>
          </cell>
        </row>
        <row r="2473">
          <cell r="I2473" t="str">
            <v>CHS</v>
          </cell>
          <cell r="J2473"/>
          <cell r="K2473"/>
          <cell r="L2473">
            <v>54389</v>
          </cell>
          <cell r="M2473">
            <v>69112</v>
          </cell>
          <cell r="N2473">
            <v>123501</v>
          </cell>
          <cell r="O2473"/>
          <cell r="P2473">
            <v>5323632</v>
          </cell>
          <cell r="Q2473">
            <v>5323632</v>
          </cell>
          <cell r="R2473"/>
          <cell r="S2473">
            <v>5323632</v>
          </cell>
          <cell r="T2473"/>
          <cell r="U2473">
            <v>12161</v>
          </cell>
          <cell r="V2473">
            <v>12161</v>
          </cell>
          <cell r="W2473"/>
          <cell r="X2473">
            <v>12161</v>
          </cell>
          <cell r="Y2473"/>
          <cell r="Z2473"/>
          <cell r="AA2473">
            <v>51517</v>
          </cell>
          <cell r="AB2473">
            <v>71136</v>
          </cell>
          <cell r="AC2473">
            <v>122653</v>
          </cell>
          <cell r="AD2473"/>
          <cell r="AE2473">
            <v>4181588</v>
          </cell>
          <cell r="AF2473">
            <v>4181588</v>
          </cell>
          <cell r="AG2473"/>
          <cell r="AH2473">
            <v>4181588</v>
          </cell>
          <cell r="AI2473"/>
          <cell r="AJ2473">
            <v>15518</v>
          </cell>
          <cell r="AK2473">
            <v>15518</v>
          </cell>
          <cell r="AL2473"/>
          <cell r="AM2473">
            <v>15518</v>
          </cell>
        </row>
        <row r="2474">
          <cell r="I2474" t="str">
            <v>CRW</v>
          </cell>
          <cell r="J2474">
            <v>9334</v>
          </cell>
          <cell r="K2474"/>
          <cell r="L2474">
            <v>9334</v>
          </cell>
          <cell r="M2474">
            <v>31544</v>
          </cell>
          <cell r="N2474">
            <v>40878</v>
          </cell>
          <cell r="O2474"/>
          <cell r="P2474">
            <v>325000</v>
          </cell>
          <cell r="Q2474">
            <v>325000</v>
          </cell>
          <cell r="R2474"/>
          <cell r="S2474">
            <v>325000</v>
          </cell>
          <cell r="T2474"/>
          <cell r="U2474"/>
          <cell r="V2474"/>
          <cell r="W2474"/>
          <cell r="X2474"/>
          <cell r="Y2474">
            <v>9386</v>
          </cell>
          <cell r="Z2474"/>
          <cell r="AA2474">
            <v>9386</v>
          </cell>
          <cell r="AB2474">
            <v>25963</v>
          </cell>
          <cell r="AC2474">
            <v>35349</v>
          </cell>
          <cell r="AD2474"/>
          <cell r="AE2474">
            <v>295000</v>
          </cell>
          <cell r="AF2474">
            <v>295000</v>
          </cell>
          <cell r="AG2474"/>
          <cell r="AH2474">
            <v>295000</v>
          </cell>
          <cell r="AI2474"/>
          <cell r="AJ2474"/>
          <cell r="AK2474"/>
          <cell r="AL2474"/>
          <cell r="AM2474"/>
        </row>
        <row r="2475">
          <cell r="I2475" t="str">
            <v>CLT</v>
          </cell>
          <cell r="J2475">
            <v>434204</v>
          </cell>
          <cell r="K2475">
            <v>5680</v>
          </cell>
          <cell r="L2475">
            <v>439884</v>
          </cell>
          <cell r="M2475">
            <v>65705</v>
          </cell>
          <cell r="N2475">
            <v>505589</v>
          </cell>
          <cell r="O2475">
            <v>3504956</v>
          </cell>
          <cell r="P2475">
            <v>44253649</v>
          </cell>
          <cell r="Q2475">
            <v>47758605</v>
          </cell>
          <cell r="R2475"/>
          <cell r="S2475">
            <v>47758605</v>
          </cell>
          <cell r="T2475">
            <v>33860</v>
          </cell>
          <cell r="U2475">
            <v>138021</v>
          </cell>
          <cell r="V2475">
            <v>171881</v>
          </cell>
          <cell r="W2475">
            <v>16458</v>
          </cell>
          <cell r="X2475">
            <v>188339</v>
          </cell>
          <cell r="Y2475">
            <v>451684</v>
          </cell>
          <cell r="Z2475">
            <v>4640</v>
          </cell>
          <cell r="AA2475">
            <v>456324</v>
          </cell>
          <cell r="AB2475">
            <v>63571</v>
          </cell>
          <cell r="AC2475">
            <v>519895</v>
          </cell>
          <cell r="AD2475">
            <v>2070316</v>
          </cell>
          <cell r="AE2475">
            <v>41231914</v>
          </cell>
          <cell r="AF2475">
            <v>43302230</v>
          </cell>
          <cell r="AG2475"/>
          <cell r="AH2475">
            <v>43302230</v>
          </cell>
          <cell r="AI2475">
            <v>12223</v>
          </cell>
          <cell r="AJ2475">
            <v>116429</v>
          </cell>
          <cell r="AK2475">
            <v>128652</v>
          </cell>
          <cell r="AL2475">
            <v>24268</v>
          </cell>
          <cell r="AM2475">
            <v>152920</v>
          </cell>
        </row>
        <row r="2476">
          <cell r="I2476" t="str">
            <v>CHO</v>
          </cell>
          <cell r="J2476">
            <v>30802</v>
          </cell>
          <cell r="K2476"/>
          <cell r="L2476">
            <v>30802</v>
          </cell>
          <cell r="M2476">
            <v>94951</v>
          </cell>
          <cell r="N2476">
            <v>125753</v>
          </cell>
          <cell r="O2476"/>
          <cell r="P2476">
            <v>516864</v>
          </cell>
          <cell r="Q2476">
            <v>516864</v>
          </cell>
          <cell r="R2476"/>
          <cell r="S2476">
            <v>516864</v>
          </cell>
          <cell r="T2476"/>
          <cell r="U2476"/>
          <cell r="V2476"/>
          <cell r="W2476"/>
          <cell r="X2476"/>
          <cell r="Y2476">
            <v>24526</v>
          </cell>
          <cell r="Z2476"/>
          <cell r="AA2476">
            <v>24526</v>
          </cell>
          <cell r="AB2476">
            <v>88004</v>
          </cell>
          <cell r="AC2476">
            <v>112530</v>
          </cell>
          <cell r="AD2476"/>
          <cell r="AE2476">
            <v>271950</v>
          </cell>
          <cell r="AF2476">
            <v>271950</v>
          </cell>
          <cell r="AG2476"/>
          <cell r="AH2476">
            <v>271950</v>
          </cell>
          <cell r="AI2476"/>
          <cell r="AJ2476"/>
          <cell r="AK2476"/>
          <cell r="AL2476"/>
          <cell r="AM2476"/>
        </row>
        <row r="2477">
          <cell r="I2477" t="str">
            <v>CHA</v>
          </cell>
          <cell r="J2477">
            <v>20795</v>
          </cell>
          <cell r="K2477">
            <v>0</v>
          </cell>
          <cell r="L2477">
            <v>20795</v>
          </cell>
          <cell r="M2477">
            <v>67951</v>
          </cell>
          <cell r="N2477">
            <v>88746</v>
          </cell>
          <cell r="O2477"/>
          <cell r="P2477">
            <v>861097</v>
          </cell>
          <cell r="Q2477">
            <v>861097</v>
          </cell>
          <cell r="R2477"/>
          <cell r="S2477">
            <v>861097</v>
          </cell>
          <cell r="T2477"/>
          <cell r="U2477">
            <v>9307</v>
          </cell>
          <cell r="V2477">
            <v>9307</v>
          </cell>
          <cell r="W2477"/>
          <cell r="X2477">
            <v>9307</v>
          </cell>
          <cell r="Y2477">
            <v>20781</v>
          </cell>
          <cell r="Z2477">
            <v>0</v>
          </cell>
          <cell r="AA2477">
            <v>20781</v>
          </cell>
          <cell r="AB2477">
            <v>62130</v>
          </cell>
          <cell r="AC2477">
            <v>82911</v>
          </cell>
          <cell r="AD2477"/>
          <cell r="AE2477">
            <v>750896</v>
          </cell>
          <cell r="AF2477">
            <v>750896</v>
          </cell>
          <cell r="AG2477"/>
          <cell r="AH2477">
            <v>750896</v>
          </cell>
          <cell r="AI2477"/>
          <cell r="AJ2477">
            <v>8832</v>
          </cell>
          <cell r="AK2477">
            <v>8832</v>
          </cell>
          <cell r="AL2477"/>
          <cell r="AM2477">
            <v>8832</v>
          </cell>
        </row>
        <row r="2478">
          <cell r="I2478" t="str">
            <v>MDW</v>
          </cell>
          <cell r="J2478">
            <v>155936</v>
          </cell>
          <cell r="K2478">
            <v>0</v>
          </cell>
          <cell r="L2478">
            <v>155936</v>
          </cell>
          <cell r="M2478">
            <v>58491</v>
          </cell>
          <cell r="N2478">
            <v>214427</v>
          </cell>
          <cell r="O2478">
            <v>721850</v>
          </cell>
          <cell r="P2478">
            <v>19194793</v>
          </cell>
          <cell r="Q2478">
            <v>19916643</v>
          </cell>
          <cell r="R2478">
            <v>0</v>
          </cell>
          <cell r="S2478">
            <v>19916643</v>
          </cell>
          <cell r="T2478">
            <v>0</v>
          </cell>
          <cell r="U2478">
            <v>19691</v>
          </cell>
          <cell r="V2478">
            <v>19691</v>
          </cell>
          <cell r="W2478"/>
          <cell r="X2478">
            <v>19691</v>
          </cell>
          <cell r="Y2478">
            <v>130668</v>
          </cell>
          <cell r="Z2478">
            <v>0</v>
          </cell>
          <cell r="AA2478">
            <v>130668</v>
          </cell>
          <cell r="AB2478">
            <v>55288</v>
          </cell>
          <cell r="AC2478">
            <v>185956</v>
          </cell>
          <cell r="AD2478">
            <v>550368</v>
          </cell>
          <cell r="AE2478">
            <v>15333690</v>
          </cell>
          <cell r="AF2478">
            <v>15884058</v>
          </cell>
          <cell r="AG2478">
            <v>0</v>
          </cell>
          <cell r="AH2478">
            <v>15884058</v>
          </cell>
          <cell r="AI2478">
            <v>0</v>
          </cell>
          <cell r="AJ2478">
            <v>22560</v>
          </cell>
          <cell r="AK2478">
            <v>22560</v>
          </cell>
          <cell r="AL2478"/>
          <cell r="AM2478">
            <v>22560</v>
          </cell>
        </row>
        <row r="2479">
          <cell r="I2479" t="str">
            <v>ORD</v>
          </cell>
          <cell r="J2479">
            <v>663941</v>
          </cell>
          <cell r="K2479">
            <v>30584</v>
          </cell>
          <cell r="L2479">
            <v>694525</v>
          </cell>
          <cell r="M2479">
            <v>17036</v>
          </cell>
          <cell r="N2479">
            <v>711561</v>
          </cell>
          <cell r="O2479">
            <v>11274674</v>
          </cell>
          <cell r="P2479">
            <v>57065945</v>
          </cell>
          <cell r="Q2479">
            <v>68340619</v>
          </cell>
          <cell r="R2479"/>
          <cell r="S2479">
            <v>68340619</v>
          </cell>
          <cell r="T2479">
            <v>1619794</v>
          </cell>
          <cell r="U2479">
            <v>558139</v>
          </cell>
          <cell r="V2479">
            <v>2177933</v>
          </cell>
          <cell r="W2479">
            <v>57776</v>
          </cell>
          <cell r="X2479">
            <v>2235709</v>
          </cell>
          <cell r="Y2479">
            <v>627955</v>
          </cell>
          <cell r="Z2479">
            <v>31752</v>
          </cell>
          <cell r="AA2479">
            <v>659707</v>
          </cell>
          <cell r="AB2479">
            <v>24494</v>
          </cell>
          <cell r="AC2479">
            <v>684201</v>
          </cell>
          <cell r="AD2479">
            <v>5614148</v>
          </cell>
          <cell r="AE2479">
            <v>48410636</v>
          </cell>
          <cell r="AF2479">
            <v>54024784</v>
          </cell>
          <cell r="AG2479"/>
          <cell r="AH2479">
            <v>54024784</v>
          </cell>
          <cell r="AI2479">
            <v>1878977</v>
          </cell>
          <cell r="AJ2479">
            <v>599047</v>
          </cell>
          <cell r="AK2479">
            <v>2478025</v>
          </cell>
          <cell r="AL2479">
            <v>58551</v>
          </cell>
          <cell r="AM2479">
            <v>2536576</v>
          </cell>
        </row>
        <row r="2480">
          <cell r="I2480" t="str">
            <v>CVG</v>
          </cell>
          <cell r="J2480">
            <v>80925</v>
          </cell>
          <cell r="K2480">
            <v>59998</v>
          </cell>
          <cell r="L2480">
            <v>140923</v>
          </cell>
          <cell r="M2480">
            <v>4683</v>
          </cell>
          <cell r="N2480">
            <v>145606</v>
          </cell>
          <cell r="O2480">
            <v>113061</v>
          </cell>
          <cell r="P2480">
            <v>7460355</v>
          </cell>
          <cell r="Q2480">
            <v>7573416</v>
          </cell>
          <cell r="R2480"/>
          <cell r="S2480">
            <v>7573416</v>
          </cell>
          <cell r="T2480">
            <v>449047</v>
          </cell>
          <cell r="U2480">
            <v>1344925</v>
          </cell>
          <cell r="V2480">
            <v>1793972</v>
          </cell>
          <cell r="W2480">
            <v>479</v>
          </cell>
          <cell r="X2480">
            <v>1794451</v>
          </cell>
          <cell r="Y2480">
            <v>75181</v>
          </cell>
          <cell r="Z2480">
            <v>53068</v>
          </cell>
          <cell r="AA2480">
            <v>128249</v>
          </cell>
          <cell r="AB2480">
            <v>4618</v>
          </cell>
          <cell r="AC2480">
            <v>132867</v>
          </cell>
          <cell r="AD2480">
            <v>40163</v>
          </cell>
          <cell r="AE2480">
            <v>6242090</v>
          </cell>
          <cell r="AF2480">
            <v>6282253</v>
          </cell>
          <cell r="AG2480"/>
          <cell r="AH2480">
            <v>6282253</v>
          </cell>
          <cell r="AI2480">
            <v>466431</v>
          </cell>
          <cell r="AJ2480">
            <v>1069995</v>
          </cell>
          <cell r="AK2480">
            <v>1536426</v>
          </cell>
          <cell r="AL2480">
            <v>572</v>
          </cell>
          <cell r="AM2480">
            <v>1536998</v>
          </cell>
        </row>
        <row r="2481">
          <cell r="I2481" t="str">
            <v>CLE</v>
          </cell>
          <cell r="J2481">
            <v>94168</v>
          </cell>
          <cell r="K2481"/>
          <cell r="L2481">
            <v>94168</v>
          </cell>
          <cell r="M2481">
            <v>7146</v>
          </cell>
          <cell r="N2481">
            <v>101314</v>
          </cell>
          <cell r="O2481">
            <v>151250</v>
          </cell>
          <cell r="P2481">
            <v>8542616</v>
          </cell>
          <cell r="Q2481">
            <v>8693866</v>
          </cell>
          <cell r="R2481"/>
          <cell r="S2481">
            <v>8693866</v>
          </cell>
          <cell r="T2481">
            <v>536</v>
          </cell>
          <cell r="U2481">
            <v>82506</v>
          </cell>
          <cell r="V2481">
            <v>83042</v>
          </cell>
          <cell r="W2481">
            <v>1806</v>
          </cell>
          <cell r="X2481">
            <v>84848</v>
          </cell>
          <cell r="Y2481">
            <v>85004</v>
          </cell>
          <cell r="Z2481"/>
          <cell r="AA2481">
            <v>85004</v>
          </cell>
          <cell r="AB2481">
            <v>6601</v>
          </cell>
          <cell r="AC2481">
            <v>91605</v>
          </cell>
          <cell r="AD2481">
            <v>59099</v>
          </cell>
          <cell r="AE2481">
            <v>7224797</v>
          </cell>
          <cell r="AF2481">
            <v>7283896</v>
          </cell>
          <cell r="AG2481"/>
          <cell r="AH2481">
            <v>7283896</v>
          </cell>
          <cell r="AI2481">
            <v>550</v>
          </cell>
          <cell r="AJ2481">
            <v>84504</v>
          </cell>
          <cell r="AK2481">
            <v>85054</v>
          </cell>
          <cell r="AL2481">
            <v>1850</v>
          </cell>
          <cell r="AM2481">
            <v>86904</v>
          </cell>
        </row>
        <row r="2482">
          <cell r="I2482" t="str">
            <v>COS</v>
          </cell>
          <cell r="J2482">
            <v>33595</v>
          </cell>
          <cell r="K2482"/>
          <cell r="L2482">
            <v>33595</v>
          </cell>
          <cell r="M2482">
            <v>122976</v>
          </cell>
          <cell r="N2482">
            <v>156571</v>
          </cell>
          <cell r="O2482"/>
          <cell r="P2482">
            <v>2134618</v>
          </cell>
          <cell r="Q2482">
            <v>2134618</v>
          </cell>
          <cell r="R2482"/>
          <cell r="S2482">
            <v>2134618</v>
          </cell>
          <cell r="T2482"/>
          <cell r="U2482">
            <v>8676</v>
          </cell>
          <cell r="V2482">
            <v>8676</v>
          </cell>
          <cell r="W2482"/>
          <cell r="X2482">
            <v>8676</v>
          </cell>
          <cell r="Y2482">
            <v>34183</v>
          </cell>
          <cell r="Z2482"/>
          <cell r="AA2482">
            <v>34183</v>
          </cell>
          <cell r="AB2482">
            <v>115046</v>
          </cell>
          <cell r="AC2482">
            <v>149229</v>
          </cell>
          <cell r="AD2482"/>
          <cell r="AE2482">
            <v>1864485</v>
          </cell>
          <cell r="AF2482">
            <v>1864485</v>
          </cell>
          <cell r="AG2482"/>
          <cell r="AH2482">
            <v>1864485</v>
          </cell>
          <cell r="AI2482"/>
          <cell r="AJ2482">
            <v>8993</v>
          </cell>
          <cell r="AK2482">
            <v>8993</v>
          </cell>
          <cell r="AL2482"/>
          <cell r="AM2482">
            <v>8993</v>
          </cell>
        </row>
        <row r="2483">
          <cell r="I2483" t="str">
            <v>CAE</v>
          </cell>
          <cell r="J2483">
            <v>8477</v>
          </cell>
          <cell r="K2483">
            <v>3074</v>
          </cell>
          <cell r="L2483">
            <v>11551</v>
          </cell>
          <cell r="M2483">
            <v>33532</v>
          </cell>
          <cell r="N2483">
            <v>45083</v>
          </cell>
          <cell r="O2483"/>
          <cell r="P2483">
            <v>1063630</v>
          </cell>
          <cell r="Q2483">
            <v>1063630</v>
          </cell>
          <cell r="R2483"/>
          <cell r="S2483">
            <v>1063630</v>
          </cell>
          <cell r="T2483"/>
          <cell r="U2483">
            <v>65099</v>
          </cell>
          <cell r="V2483">
            <v>65099</v>
          </cell>
          <cell r="W2483"/>
          <cell r="X2483">
            <v>65099</v>
          </cell>
          <cell r="Y2483">
            <v>8136</v>
          </cell>
          <cell r="Z2483">
            <v>3029</v>
          </cell>
          <cell r="AA2483">
            <v>11165</v>
          </cell>
          <cell r="AB2483">
            <v>32171</v>
          </cell>
          <cell r="AC2483">
            <v>43336</v>
          </cell>
          <cell r="AD2483"/>
          <cell r="AE2483">
            <v>870806</v>
          </cell>
          <cell r="AF2483">
            <v>870806</v>
          </cell>
          <cell r="AG2483"/>
          <cell r="AH2483">
            <v>870806</v>
          </cell>
          <cell r="AI2483"/>
          <cell r="AJ2483">
            <v>65932</v>
          </cell>
          <cell r="AK2483">
            <v>65932</v>
          </cell>
          <cell r="AL2483"/>
          <cell r="AM2483">
            <v>65932</v>
          </cell>
        </row>
        <row r="2484">
          <cell r="I2484" t="str">
            <v>CMH</v>
          </cell>
          <cell r="J2484">
            <v>80680</v>
          </cell>
          <cell r="K2484">
            <v>530</v>
          </cell>
          <cell r="L2484">
            <v>81210</v>
          </cell>
          <cell r="M2484">
            <v>32676</v>
          </cell>
          <cell r="N2484">
            <v>113886</v>
          </cell>
          <cell r="O2484">
            <v>62236</v>
          </cell>
          <cell r="P2484">
            <v>7392795</v>
          </cell>
          <cell r="Q2484">
            <v>7455031</v>
          </cell>
          <cell r="R2484"/>
          <cell r="S2484">
            <v>7455031</v>
          </cell>
          <cell r="T2484"/>
          <cell r="U2484">
            <v>3611</v>
          </cell>
          <cell r="V2484">
            <v>3611</v>
          </cell>
          <cell r="W2484">
            <v>555</v>
          </cell>
          <cell r="X2484">
            <v>4166</v>
          </cell>
          <cell r="Y2484">
            <v>66638</v>
          </cell>
          <cell r="Z2484">
            <v>424</v>
          </cell>
          <cell r="AA2484">
            <v>67062</v>
          </cell>
          <cell r="AB2484">
            <v>31319</v>
          </cell>
          <cell r="AC2484">
            <v>98381</v>
          </cell>
          <cell r="AD2484">
            <v>26381</v>
          </cell>
          <cell r="AE2484">
            <v>5795941</v>
          </cell>
          <cell r="AF2484">
            <v>5822322</v>
          </cell>
          <cell r="AG2484"/>
          <cell r="AH2484">
            <v>5822322</v>
          </cell>
          <cell r="AI2484"/>
          <cell r="AJ2484">
            <v>3263</v>
          </cell>
          <cell r="AK2484">
            <v>3263</v>
          </cell>
          <cell r="AL2484">
            <v>751</v>
          </cell>
          <cell r="AM2484">
            <v>4014</v>
          </cell>
        </row>
        <row r="2485">
          <cell r="I2485" t="str">
            <v>LCK</v>
          </cell>
          <cell r="J2485">
            <v>1960</v>
          </cell>
          <cell r="K2485">
            <v>7876</v>
          </cell>
          <cell r="L2485">
            <v>9836</v>
          </cell>
          <cell r="M2485">
            <v>13290</v>
          </cell>
          <cell r="N2485">
            <v>23126</v>
          </cell>
          <cell r="O2485"/>
          <cell r="P2485">
            <v>293000</v>
          </cell>
          <cell r="Q2485">
            <v>293000</v>
          </cell>
          <cell r="R2485">
            <v>0</v>
          </cell>
          <cell r="S2485">
            <v>293000</v>
          </cell>
          <cell r="T2485">
            <v>56333</v>
          </cell>
          <cell r="U2485">
            <v>45927</v>
          </cell>
          <cell r="V2485">
            <v>102260</v>
          </cell>
          <cell r="W2485"/>
          <cell r="X2485">
            <v>102260</v>
          </cell>
          <cell r="Y2485">
            <v>2304</v>
          </cell>
          <cell r="Z2485">
            <v>8946</v>
          </cell>
          <cell r="AA2485">
            <v>11250</v>
          </cell>
          <cell r="AB2485">
            <v>14177</v>
          </cell>
          <cell r="AC2485">
            <v>25427</v>
          </cell>
          <cell r="AD2485"/>
          <cell r="AE2485">
            <v>295584</v>
          </cell>
          <cell r="AF2485">
            <v>295584</v>
          </cell>
          <cell r="AG2485">
            <v>0</v>
          </cell>
          <cell r="AH2485">
            <v>295584</v>
          </cell>
          <cell r="AI2485">
            <v>103386</v>
          </cell>
          <cell r="AJ2485">
            <v>50213</v>
          </cell>
          <cell r="AK2485">
            <v>153599</v>
          </cell>
          <cell r="AL2485"/>
          <cell r="AM2485">
            <v>153599</v>
          </cell>
        </row>
        <row r="2486">
          <cell r="I2486" t="str">
            <v>USA</v>
          </cell>
          <cell r="J2486">
            <v>2537</v>
          </cell>
          <cell r="K2486">
            <v>0</v>
          </cell>
          <cell r="L2486">
            <v>2537</v>
          </cell>
          <cell r="M2486">
            <v>83803</v>
          </cell>
          <cell r="N2486">
            <v>86340</v>
          </cell>
          <cell r="O2486">
            <v>0</v>
          </cell>
          <cell r="P2486">
            <v>123379</v>
          </cell>
          <cell r="Q2486">
            <v>123379</v>
          </cell>
          <cell r="R2486">
            <v>0</v>
          </cell>
          <cell r="S2486">
            <v>123379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2472</v>
          </cell>
          <cell r="Z2486">
            <v>0</v>
          </cell>
          <cell r="AA2486">
            <v>2472</v>
          </cell>
          <cell r="AB2486">
            <v>77940</v>
          </cell>
          <cell r="AC2486">
            <v>80412</v>
          </cell>
          <cell r="AD2486">
            <v>0</v>
          </cell>
          <cell r="AE2486">
            <v>274994</v>
          </cell>
          <cell r="AF2486">
            <v>274994</v>
          </cell>
          <cell r="AG2486">
            <v>0</v>
          </cell>
          <cell r="AH2486">
            <v>274994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</row>
        <row r="2487">
          <cell r="I2487" t="str">
            <v>CRP</v>
          </cell>
          <cell r="J2487">
            <v>17611</v>
          </cell>
          <cell r="K2487"/>
          <cell r="L2487">
            <v>17611</v>
          </cell>
          <cell r="M2487">
            <v>64413</v>
          </cell>
          <cell r="N2487">
            <v>82024</v>
          </cell>
          <cell r="O2487"/>
          <cell r="P2487">
            <v>650426</v>
          </cell>
          <cell r="Q2487">
            <v>650426</v>
          </cell>
          <cell r="R2487"/>
          <cell r="S2487">
            <v>650426</v>
          </cell>
          <cell r="T2487"/>
          <cell r="U2487">
            <v>290</v>
          </cell>
          <cell r="V2487">
            <v>290</v>
          </cell>
          <cell r="W2487">
            <v>0</v>
          </cell>
          <cell r="X2487">
            <v>290</v>
          </cell>
          <cell r="Y2487">
            <v>15846</v>
          </cell>
          <cell r="Z2487"/>
          <cell r="AA2487">
            <v>15846</v>
          </cell>
          <cell r="AB2487">
            <v>66668</v>
          </cell>
          <cell r="AC2487">
            <v>82514</v>
          </cell>
          <cell r="AD2487"/>
          <cell r="AE2487">
            <v>582916</v>
          </cell>
          <cell r="AF2487">
            <v>582916</v>
          </cell>
          <cell r="AG2487"/>
          <cell r="AH2487">
            <v>582916</v>
          </cell>
          <cell r="AI2487"/>
          <cell r="AJ2487">
            <v>1747</v>
          </cell>
          <cell r="AK2487">
            <v>1747</v>
          </cell>
          <cell r="AL2487">
            <v>0</v>
          </cell>
          <cell r="AM2487">
            <v>1747</v>
          </cell>
        </row>
        <row r="2488">
          <cell r="I2488" t="str">
            <v>DAL</v>
          </cell>
          <cell r="J2488">
            <v>178943</v>
          </cell>
          <cell r="K2488"/>
          <cell r="L2488">
            <v>178943</v>
          </cell>
          <cell r="M2488">
            <v>51586</v>
          </cell>
          <cell r="N2488">
            <v>230529</v>
          </cell>
          <cell r="O2488"/>
          <cell r="P2488">
            <v>15746045</v>
          </cell>
          <cell r="Q2488">
            <v>15746045</v>
          </cell>
          <cell r="R2488">
            <v>223496</v>
          </cell>
          <cell r="S2488">
            <v>15969541</v>
          </cell>
          <cell r="T2488"/>
          <cell r="U2488"/>
          <cell r="V2488"/>
          <cell r="W2488"/>
          <cell r="X2488"/>
          <cell r="Y2488">
            <v>161236</v>
          </cell>
          <cell r="Z2488"/>
          <cell r="AA2488">
            <v>161236</v>
          </cell>
          <cell r="AB2488">
            <v>50074</v>
          </cell>
          <cell r="AC2488">
            <v>211310</v>
          </cell>
          <cell r="AD2488"/>
          <cell r="AE2488">
            <v>13128427</v>
          </cell>
          <cell r="AF2488">
            <v>13128427</v>
          </cell>
          <cell r="AG2488">
            <v>187071</v>
          </cell>
          <cell r="AH2488">
            <v>13315498</v>
          </cell>
          <cell r="AI2488"/>
          <cell r="AJ2488"/>
          <cell r="AK2488"/>
          <cell r="AL2488"/>
          <cell r="AM2488"/>
        </row>
        <row r="2489">
          <cell r="I2489" t="str">
            <v>DFW</v>
          </cell>
          <cell r="J2489">
            <v>564988</v>
          </cell>
          <cell r="K2489">
            <v>26672</v>
          </cell>
          <cell r="L2489">
            <v>591660</v>
          </cell>
          <cell r="M2489">
            <v>65016</v>
          </cell>
          <cell r="N2489">
            <v>656676</v>
          </cell>
          <cell r="O2489">
            <v>9796795</v>
          </cell>
          <cell r="P2489">
            <v>63566151</v>
          </cell>
          <cell r="Q2489">
            <v>73362946</v>
          </cell>
          <cell r="R2489"/>
          <cell r="S2489">
            <v>73362946</v>
          </cell>
          <cell r="T2489">
            <v>333836</v>
          </cell>
          <cell r="U2489">
            <v>431816</v>
          </cell>
          <cell r="V2489">
            <v>765652</v>
          </cell>
          <cell r="W2489">
            <v>53281</v>
          </cell>
          <cell r="X2489">
            <v>818933</v>
          </cell>
          <cell r="Y2489">
            <v>541081</v>
          </cell>
          <cell r="Z2489">
            <v>27178</v>
          </cell>
          <cell r="AA2489">
            <v>568259</v>
          </cell>
          <cell r="AB2489">
            <v>83636</v>
          </cell>
          <cell r="AC2489">
            <v>651895</v>
          </cell>
          <cell r="AD2489">
            <v>6122489</v>
          </cell>
          <cell r="AE2489">
            <v>56343267</v>
          </cell>
          <cell r="AF2489">
            <v>62465756</v>
          </cell>
          <cell r="AG2489"/>
          <cell r="AH2489">
            <v>62465756</v>
          </cell>
          <cell r="AI2489">
            <v>376308</v>
          </cell>
          <cell r="AJ2489">
            <v>474981</v>
          </cell>
          <cell r="AK2489">
            <v>851289</v>
          </cell>
          <cell r="AL2489">
            <v>59334</v>
          </cell>
          <cell r="AM2489">
            <v>910623</v>
          </cell>
        </row>
        <row r="2490">
          <cell r="I2490" t="str">
            <v>DAY</v>
          </cell>
          <cell r="J2490">
            <v>24190</v>
          </cell>
          <cell r="K2490">
            <v>514</v>
          </cell>
          <cell r="L2490">
            <v>24704</v>
          </cell>
          <cell r="M2490">
            <v>14896</v>
          </cell>
          <cell r="N2490">
            <v>39600</v>
          </cell>
          <cell r="O2490"/>
          <cell r="P2490">
            <v>1168974</v>
          </cell>
          <cell r="Q2490">
            <v>1168974</v>
          </cell>
          <cell r="R2490"/>
          <cell r="S2490">
            <v>1168974</v>
          </cell>
          <cell r="T2490"/>
          <cell r="U2490">
            <v>6619</v>
          </cell>
          <cell r="V2490">
            <v>6619</v>
          </cell>
          <cell r="W2490">
            <v>2</v>
          </cell>
          <cell r="X2490">
            <v>6621</v>
          </cell>
          <cell r="Y2490">
            <v>25767</v>
          </cell>
          <cell r="Z2490">
            <v>506</v>
          </cell>
          <cell r="AA2490">
            <v>26273</v>
          </cell>
          <cell r="AB2490">
            <v>15005</v>
          </cell>
          <cell r="AC2490">
            <v>41278</v>
          </cell>
          <cell r="AD2490"/>
          <cell r="AE2490">
            <v>1076840</v>
          </cell>
          <cell r="AF2490">
            <v>1076840</v>
          </cell>
          <cell r="AG2490"/>
          <cell r="AH2490">
            <v>1076840</v>
          </cell>
          <cell r="AI2490"/>
          <cell r="AJ2490">
            <v>7102</v>
          </cell>
          <cell r="AK2490">
            <v>7102</v>
          </cell>
          <cell r="AL2490">
            <v>0</v>
          </cell>
          <cell r="AM2490">
            <v>7102</v>
          </cell>
        </row>
        <row r="2491">
          <cell r="I2491" t="str">
            <v>DAB</v>
          </cell>
          <cell r="J2491">
            <v>5646</v>
          </cell>
          <cell r="K2491"/>
          <cell r="L2491">
            <v>5646</v>
          </cell>
          <cell r="M2491">
            <v>293616</v>
          </cell>
          <cell r="N2491">
            <v>299262</v>
          </cell>
          <cell r="O2491">
            <v>0</v>
          </cell>
          <cell r="P2491">
            <v>586118</v>
          </cell>
          <cell r="Q2491">
            <v>586118</v>
          </cell>
          <cell r="R2491"/>
          <cell r="S2491">
            <v>586118</v>
          </cell>
          <cell r="T2491"/>
          <cell r="U2491">
            <v>2</v>
          </cell>
          <cell r="V2491">
            <v>2</v>
          </cell>
          <cell r="W2491">
            <v>0</v>
          </cell>
          <cell r="X2491">
            <v>2</v>
          </cell>
          <cell r="Y2491">
            <v>6746</v>
          </cell>
          <cell r="Z2491"/>
          <cell r="AA2491">
            <v>6746</v>
          </cell>
          <cell r="AB2491">
            <v>285633</v>
          </cell>
          <cell r="AC2491">
            <v>292379</v>
          </cell>
          <cell r="AD2491">
            <v>0</v>
          </cell>
          <cell r="AE2491">
            <v>576637</v>
          </cell>
          <cell r="AF2491">
            <v>576637</v>
          </cell>
          <cell r="AG2491"/>
          <cell r="AH2491">
            <v>576637</v>
          </cell>
          <cell r="AI2491"/>
          <cell r="AJ2491">
            <v>1</v>
          </cell>
          <cell r="AK2491">
            <v>1</v>
          </cell>
          <cell r="AL2491">
            <v>0</v>
          </cell>
          <cell r="AM2491">
            <v>1</v>
          </cell>
        </row>
        <row r="2492">
          <cell r="I2492" t="str">
            <v>DEN</v>
          </cell>
          <cell r="J2492">
            <v>580643</v>
          </cell>
          <cell r="K2492">
            <v>23508</v>
          </cell>
          <cell r="L2492">
            <v>604151</v>
          </cell>
          <cell r="M2492">
            <v>3635</v>
          </cell>
          <cell r="N2492">
            <v>607786</v>
          </cell>
          <cell r="O2492">
            <v>3321281</v>
          </cell>
          <cell r="P2492">
            <v>65965180</v>
          </cell>
          <cell r="Q2492">
            <v>69286461</v>
          </cell>
          <cell r="R2492"/>
          <cell r="S2492">
            <v>69286461</v>
          </cell>
          <cell r="T2492">
            <v>16481</v>
          </cell>
          <cell r="U2492">
            <v>289038</v>
          </cell>
          <cell r="V2492">
            <v>305519</v>
          </cell>
          <cell r="W2492">
            <v>22776</v>
          </cell>
          <cell r="X2492">
            <v>328295</v>
          </cell>
          <cell r="Y2492">
            <v>553403</v>
          </cell>
          <cell r="Z2492">
            <v>24252</v>
          </cell>
          <cell r="AA2492">
            <v>577655</v>
          </cell>
          <cell r="AB2492">
            <v>3211</v>
          </cell>
          <cell r="AC2492">
            <v>580866</v>
          </cell>
          <cell r="AD2492">
            <v>1901444</v>
          </cell>
          <cell r="AE2492">
            <v>56927108</v>
          </cell>
          <cell r="AF2492">
            <v>58828552</v>
          </cell>
          <cell r="AG2492"/>
          <cell r="AH2492">
            <v>58828552</v>
          </cell>
          <cell r="AI2492">
            <v>7598</v>
          </cell>
          <cell r="AJ2492">
            <v>271236</v>
          </cell>
          <cell r="AK2492">
            <v>278834</v>
          </cell>
          <cell r="AL2492">
            <v>26510</v>
          </cell>
          <cell r="AM2492">
            <v>305344</v>
          </cell>
        </row>
        <row r="2493">
          <cell r="I2493" t="str">
            <v>DSM</v>
          </cell>
          <cell r="J2493">
            <v>20490</v>
          </cell>
          <cell r="K2493">
            <v>7002</v>
          </cell>
          <cell r="L2493">
            <v>27492</v>
          </cell>
          <cell r="M2493">
            <v>49660</v>
          </cell>
          <cell r="N2493">
            <v>77152</v>
          </cell>
          <cell r="O2493"/>
          <cell r="P2493">
            <v>2808125</v>
          </cell>
          <cell r="Q2493">
            <v>2808125</v>
          </cell>
          <cell r="R2493"/>
          <cell r="S2493">
            <v>2808125</v>
          </cell>
          <cell r="T2493"/>
          <cell r="U2493">
            <v>32322</v>
          </cell>
          <cell r="V2493">
            <v>32322</v>
          </cell>
          <cell r="W2493">
            <v>13848</v>
          </cell>
          <cell r="X2493">
            <v>46170</v>
          </cell>
          <cell r="Y2493">
            <v>16372</v>
          </cell>
          <cell r="Z2493">
            <v>5436</v>
          </cell>
          <cell r="AA2493">
            <v>21808</v>
          </cell>
          <cell r="AB2493">
            <v>41765</v>
          </cell>
          <cell r="AC2493">
            <v>63573</v>
          </cell>
          <cell r="AD2493"/>
          <cell r="AE2493">
            <v>2167510</v>
          </cell>
          <cell r="AF2493">
            <v>2167510</v>
          </cell>
          <cell r="AG2493"/>
          <cell r="AH2493">
            <v>2167510</v>
          </cell>
          <cell r="AI2493"/>
          <cell r="AJ2493">
            <v>34268</v>
          </cell>
          <cell r="AK2493">
            <v>34268</v>
          </cell>
          <cell r="AL2493">
            <v>14332</v>
          </cell>
          <cell r="AM2493">
            <v>48601</v>
          </cell>
        </row>
        <row r="2494">
          <cell r="I2494" t="str">
            <v>DTW</v>
          </cell>
          <cell r="J2494">
            <v>242282</v>
          </cell>
          <cell r="K2494">
            <v>5888</v>
          </cell>
          <cell r="L2494">
            <v>248170</v>
          </cell>
          <cell r="M2494">
            <v>36346</v>
          </cell>
          <cell r="N2494">
            <v>284516</v>
          </cell>
          <cell r="O2494">
            <v>1919639</v>
          </cell>
          <cell r="P2494">
            <v>26240933</v>
          </cell>
          <cell r="Q2494">
            <v>28160572</v>
          </cell>
          <cell r="R2494"/>
          <cell r="S2494">
            <v>28160572</v>
          </cell>
          <cell r="T2494">
            <v>42769</v>
          </cell>
          <cell r="U2494">
            <v>120354</v>
          </cell>
          <cell r="V2494">
            <v>163123</v>
          </cell>
          <cell r="W2494">
            <v>21739</v>
          </cell>
          <cell r="X2494">
            <v>184862</v>
          </cell>
          <cell r="Y2494">
            <v>234255</v>
          </cell>
          <cell r="Z2494">
            <v>5698</v>
          </cell>
          <cell r="AA2494">
            <v>239953</v>
          </cell>
          <cell r="AB2494">
            <v>46956</v>
          </cell>
          <cell r="AC2494">
            <v>286909</v>
          </cell>
          <cell r="AD2494">
            <v>819327</v>
          </cell>
          <cell r="AE2494">
            <v>22791438</v>
          </cell>
          <cell r="AF2494">
            <v>23610765</v>
          </cell>
          <cell r="AG2494"/>
          <cell r="AH2494">
            <v>23610765</v>
          </cell>
          <cell r="AI2494">
            <v>32590</v>
          </cell>
          <cell r="AJ2494">
            <v>121722</v>
          </cell>
          <cell r="AK2494">
            <v>154312</v>
          </cell>
          <cell r="AL2494">
            <v>21970</v>
          </cell>
          <cell r="AM2494">
            <v>176282</v>
          </cell>
        </row>
        <row r="2495">
          <cell r="I2495" t="str">
            <v>DDC</v>
          </cell>
          <cell r="J2495"/>
          <cell r="K2495"/>
          <cell r="L2495"/>
          <cell r="M2495"/>
          <cell r="N2495"/>
          <cell r="O2495"/>
          <cell r="P2495">
            <v>12500</v>
          </cell>
          <cell r="Q2495">
            <v>12500</v>
          </cell>
          <cell r="R2495"/>
          <cell r="S2495">
            <v>12500</v>
          </cell>
          <cell r="T2495"/>
          <cell r="U2495">
            <v>0</v>
          </cell>
          <cell r="V2495">
            <v>0</v>
          </cell>
          <cell r="W2495"/>
          <cell r="X2495">
            <v>0</v>
          </cell>
          <cell r="Y2495"/>
          <cell r="Z2495"/>
          <cell r="AA2495"/>
          <cell r="AB2495"/>
          <cell r="AC2495"/>
          <cell r="AD2495"/>
          <cell r="AE2495">
            <v>16099</v>
          </cell>
          <cell r="AF2495">
            <v>16099</v>
          </cell>
          <cell r="AG2495"/>
          <cell r="AH2495">
            <v>16099</v>
          </cell>
          <cell r="AI2495"/>
          <cell r="AJ2495">
            <v>2</v>
          </cell>
          <cell r="AK2495">
            <v>2</v>
          </cell>
          <cell r="AL2495"/>
          <cell r="AM2495">
            <v>2</v>
          </cell>
        </row>
        <row r="2496">
          <cell r="I2496" t="str">
            <v>DHN</v>
          </cell>
          <cell r="J2496">
            <v>1783</v>
          </cell>
          <cell r="K2496"/>
          <cell r="L2496">
            <v>1783</v>
          </cell>
          <cell r="M2496">
            <v>79724</v>
          </cell>
          <cell r="N2496">
            <v>81507</v>
          </cell>
          <cell r="O2496"/>
          <cell r="P2496">
            <v>76000</v>
          </cell>
          <cell r="Q2496">
            <v>76000</v>
          </cell>
          <cell r="R2496"/>
          <cell r="S2496">
            <v>76000</v>
          </cell>
          <cell r="T2496"/>
          <cell r="U2496">
            <v>58</v>
          </cell>
          <cell r="V2496">
            <v>58</v>
          </cell>
          <cell r="W2496"/>
          <cell r="X2496">
            <v>58</v>
          </cell>
          <cell r="Y2496">
            <v>1758</v>
          </cell>
          <cell r="Z2496"/>
          <cell r="AA2496">
            <v>1758</v>
          </cell>
          <cell r="AB2496">
            <v>81143</v>
          </cell>
          <cell r="AC2496">
            <v>82901</v>
          </cell>
          <cell r="AD2496"/>
          <cell r="AE2496">
            <v>74000</v>
          </cell>
          <cell r="AF2496">
            <v>74000</v>
          </cell>
          <cell r="AG2496"/>
          <cell r="AH2496">
            <v>74000</v>
          </cell>
          <cell r="AI2496"/>
          <cell r="AJ2496">
            <v>77</v>
          </cell>
          <cell r="AK2496">
            <v>77</v>
          </cell>
          <cell r="AL2496"/>
          <cell r="AM2496">
            <v>77</v>
          </cell>
        </row>
        <row r="2497">
          <cell r="I2497" t="str">
            <v>DBQ</v>
          </cell>
          <cell r="J2497">
            <v>37</v>
          </cell>
          <cell r="K2497"/>
          <cell r="L2497">
            <v>37</v>
          </cell>
          <cell r="M2497">
            <v>73809</v>
          </cell>
          <cell r="N2497">
            <v>73846</v>
          </cell>
          <cell r="O2497"/>
          <cell r="P2497">
            <v>28000</v>
          </cell>
          <cell r="Q2497">
            <v>28000</v>
          </cell>
          <cell r="R2497"/>
          <cell r="S2497">
            <v>28000</v>
          </cell>
          <cell r="T2497"/>
          <cell r="U2497">
            <v>4</v>
          </cell>
          <cell r="V2497">
            <v>4</v>
          </cell>
          <cell r="W2497"/>
          <cell r="X2497">
            <v>4</v>
          </cell>
          <cell r="Y2497">
            <v>39</v>
          </cell>
          <cell r="Z2497"/>
          <cell r="AA2497">
            <v>39</v>
          </cell>
          <cell r="AB2497">
            <v>76302</v>
          </cell>
          <cell r="AC2497">
            <v>76341</v>
          </cell>
          <cell r="AD2497"/>
          <cell r="AE2497">
            <v>36000</v>
          </cell>
          <cell r="AF2497">
            <v>36000</v>
          </cell>
          <cell r="AG2497"/>
          <cell r="AH2497">
            <v>36000</v>
          </cell>
          <cell r="AI2497"/>
          <cell r="AJ2497">
            <v>2</v>
          </cell>
          <cell r="AK2497">
            <v>2</v>
          </cell>
          <cell r="AL2497"/>
          <cell r="AM2497">
            <v>2</v>
          </cell>
        </row>
        <row r="2498">
          <cell r="I2498" t="str">
            <v>DRO</v>
          </cell>
          <cell r="J2498"/>
          <cell r="K2498"/>
          <cell r="L2498"/>
          <cell r="M2498"/>
          <cell r="N2498"/>
          <cell r="O2498"/>
          <cell r="P2498">
            <v>366000</v>
          </cell>
          <cell r="Q2498">
            <v>366000</v>
          </cell>
          <cell r="R2498"/>
          <cell r="S2498">
            <v>366000</v>
          </cell>
          <cell r="T2498"/>
          <cell r="U2498">
            <v>814</v>
          </cell>
          <cell r="V2498">
            <v>814</v>
          </cell>
          <cell r="W2498"/>
          <cell r="X2498">
            <v>814</v>
          </cell>
          <cell r="Y2498"/>
          <cell r="Z2498"/>
          <cell r="AA2498"/>
          <cell r="AB2498"/>
          <cell r="AC2498"/>
          <cell r="AD2498"/>
          <cell r="AE2498">
            <v>398000</v>
          </cell>
          <cell r="AF2498">
            <v>398000</v>
          </cell>
          <cell r="AG2498"/>
          <cell r="AH2498">
            <v>398000</v>
          </cell>
          <cell r="AI2498"/>
          <cell r="AJ2498">
            <v>1072</v>
          </cell>
          <cell r="AK2498">
            <v>1072</v>
          </cell>
          <cell r="AL2498"/>
          <cell r="AM2498">
            <v>1072</v>
          </cell>
        </row>
        <row r="2499">
          <cell r="I2499" t="str">
            <v>EGE</v>
          </cell>
          <cell r="J2499">
            <v>5185</v>
          </cell>
          <cell r="K2499"/>
          <cell r="L2499">
            <v>5185</v>
          </cell>
          <cell r="M2499">
            <v>50049</v>
          </cell>
          <cell r="N2499">
            <v>55234</v>
          </cell>
          <cell r="O2499"/>
          <cell r="P2499">
            <v>431000</v>
          </cell>
          <cell r="Q2499">
            <v>431000</v>
          </cell>
          <cell r="R2499"/>
          <cell r="S2499">
            <v>431000</v>
          </cell>
          <cell r="T2499"/>
          <cell r="U2499">
            <v>0</v>
          </cell>
          <cell r="V2499">
            <v>0</v>
          </cell>
          <cell r="W2499"/>
          <cell r="X2499">
            <v>0</v>
          </cell>
          <cell r="Y2499">
            <v>5253</v>
          </cell>
          <cell r="Z2499"/>
          <cell r="AA2499">
            <v>5253</v>
          </cell>
          <cell r="AB2499">
            <v>51890</v>
          </cell>
          <cell r="AC2499">
            <v>57143</v>
          </cell>
          <cell r="AD2499"/>
          <cell r="AE2499">
            <v>403000</v>
          </cell>
          <cell r="AF2499">
            <v>403000</v>
          </cell>
          <cell r="AG2499"/>
          <cell r="AH2499">
            <v>403000</v>
          </cell>
          <cell r="AI2499"/>
          <cell r="AJ2499">
            <v>0</v>
          </cell>
          <cell r="AK2499">
            <v>0</v>
          </cell>
          <cell r="AL2499"/>
          <cell r="AM2499">
            <v>0</v>
          </cell>
        </row>
        <row r="2500">
          <cell r="I2500" t="str">
            <v>ELP</v>
          </cell>
          <cell r="J2500">
            <v>41862</v>
          </cell>
          <cell r="K2500">
            <v>16425</v>
          </cell>
          <cell r="L2500">
            <v>58287</v>
          </cell>
          <cell r="M2500">
            <v>35452</v>
          </cell>
          <cell r="N2500">
            <v>93739</v>
          </cell>
          <cell r="O2500">
            <v>0</v>
          </cell>
          <cell r="P2500">
            <v>3667439</v>
          </cell>
          <cell r="Q2500">
            <v>3667439</v>
          </cell>
          <cell r="R2500"/>
          <cell r="S2500">
            <v>3667439</v>
          </cell>
          <cell r="T2500">
            <v>2244</v>
          </cell>
          <cell r="U2500">
            <v>85730</v>
          </cell>
          <cell r="V2500">
            <v>87974</v>
          </cell>
          <cell r="W2500">
            <v>9</v>
          </cell>
          <cell r="X2500">
            <v>87982</v>
          </cell>
          <cell r="Y2500">
            <v>33259</v>
          </cell>
          <cell r="Z2500">
            <v>16607</v>
          </cell>
          <cell r="AA2500">
            <v>49866</v>
          </cell>
          <cell r="AB2500">
            <v>38972</v>
          </cell>
          <cell r="AC2500">
            <v>88838</v>
          </cell>
          <cell r="AD2500">
            <v>0</v>
          </cell>
          <cell r="AE2500">
            <v>2821329</v>
          </cell>
          <cell r="AF2500">
            <v>2821329</v>
          </cell>
          <cell r="AG2500"/>
          <cell r="AH2500">
            <v>2821329</v>
          </cell>
          <cell r="AI2500">
            <v>1577</v>
          </cell>
          <cell r="AJ2500">
            <v>95861</v>
          </cell>
          <cell r="AK2500">
            <v>97438</v>
          </cell>
          <cell r="AL2500">
            <v>14</v>
          </cell>
          <cell r="AM2500">
            <v>97452</v>
          </cell>
        </row>
        <row r="2501">
          <cell r="I2501" t="str">
            <v>EUG</v>
          </cell>
          <cell r="J2501">
            <v>20631</v>
          </cell>
          <cell r="K2501"/>
          <cell r="L2501">
            <v>20631</v>
          </cell>
          <cell r="M2501">
            <v>42061</v>
          </cell>
          <cell r="N2501">
            <v>62692</v>
          </cell>
          <cell r="O2501"/>
          <cell r="P2501">
            <v>1575025</v>
          </cell>
          <cell r="Q2501">
            <v>1575025</v>
          </cell>
          <cell r="R2501"/>
          <cell r="S2501">
            <v>1575025</v>
          </cell>
          <cell r="T2501"/>
          <cell r="U2501">
            <v>453</v>
          </cell>
          <cell r="V2501">
            <v>453</v>
          </cell>
          <cell r="W2501"/>
          <cell r="X2501">
            <v>453</v>
          </cell>
          <cell r="Y2501">
            <v>19947</v>
          </cell>
          <cell r="Z2501"/>
          <cell r="AA2501">
            <v>19947</v>
          </cell>
          <cell r="AB2501">
            <v>40686</v>
          </cell>
          <cell r="AC2501">
            <v>60633</v>
          </cell>
          <cell r="AD2501"/>
          <cell r="AE2501">
            <v>1144028</v>
          </cell>
          <cell r="AF2501">
            <v>1144028</v>
          </cell>
          <cell r="AG2501"/>
          <cell r="AH2501">
            <v>1144028</v>
          </cell>
          <cell r="AI2501"/>
          <cell r="AJ2501">
            <v>543</v>
          </cell>
          <cell r="AK2501">
            <v>543</v>
          </cell>
          <cell r="AL2501"/>
          <cell r="AM2501">
            <v>543</v>
          </cell>
        </row>
        <row r="2502">
          <cell r="I2502" t="str">
            <v>EVV</v>
          </cell>
          <cell r="J2502">
            <v>2805</v>
          </cell>
          <cell r="K2502"/>
          <cell r="L2502">
            <v>2805</v>
          </cell>
          <cell r="M2502">
            <v>32170</v>
          </cell>
          <cell r="N2502">
            <v>34975</v>
          </cell>
          <cell r="O2502"/>
          <cell r="P2502">
            <v>304000</v>
          </cell>
          <cell r="Q2502">
            <v>304000</v>
          </cell>
          <cell r="R2502"/>
          <cell r="S2502">
            <v>304000</v>
          </cell>
          <cell r="T2502"/>
          <cell r="U2502">
            <v>88</v>
          </cell>
          <cell r="V2502">
            <v>88</v>
          </cell>
          <cell r="W2502"/>
          <cell r="X2502">
            <v>88</v>
          </cell>
          <cell r="Y2502">
            <v>1390</v>
          </cell>
          <cell r="Z2502"/>
          <cell r="AA2502">
            <v>1390</v>
          </cell>
          <cell r="AB2502">
            <v>33590</v>
          </cell>
          <cell r="AC2502">
            <v>34980</v>
          </cell>
          <cell r="AD2502"/>
          <cell r="AE2502">
            <v>330000</v>
          </cell>
          <cell r="AF2502">
            <v>330000</v>
          </cell>
          <cell r="AG2502"/>
          <cell r="AH2502">
            <v>330000</v>
          </cell>
          <cell r="AI2502"/>
          <cell r="AJ2502">
            <v>201</v>
          </cell>
          <cell r="AK2502">
            <v>201</v>
          </cell>
          <cell r="AL2502"/>
          <cell r="AM2502">
            <v>201</v>
          </cell>
        </row>
        <row r="2503">
          <cell r="I2503" t="str">
            <v>FAI</v>
          </cell>
          <cell r="J2503">
            <v>32520</v>
          </cell>
          <cell r="K2503">
            <v>5260</v>
          </cell>
          <cell r="L2503">
            <v>37780</v>
          </cell>
          <cell r="M2503">
            <v>65860</v>
          </cell>
          <cell r="N2503">
            <v>103640</v>
          </cell>
          <cell r="O2503">
            <v>11105</v>
          </cell>
          <cell r="P2503">
            <v>1046856</v>
          </cell>
          <cell r="Q2503">
            <v>1057961</v>
          </cell>
          <cell r="R2503">
            <v>45</v>
          </cell>
          <cell r="S2503">
            <v>1058006</v>
          </cell>
          <cell r="T2503">
            <v>1613</v>
          </cell>
          <cell r="U2503">
            <v>19736</v>
          </cell>
          <cell r="V2503">
            <v>21348</v>
          </cell>
          <cell r="W2503"/>
          <cell r="X2503">
            <v>21348</v>
          </cell>
          <cell r="Y2503">
            <v>30940</v>
          </cell>
          <cell r="Z2503">
            <v>4860</v>
          </cell>
          <cell r="AA2503">
            <v>35800</v>
          </cell>
          <cell r="AB2503">
            <v>66969</v>
          </cell>
          <cell r="AC2503">
            <v>102769</v>
          </cell>
          <cell r="AD2503">
            <v>0</v>
          </cell>
          <cell r="AE2503">
            <v>907703</v>
          </cell>
          <cell r="AF2503">
            <v>907703</v>
          </cell>
          <cell r="AG2503">
            <v>7290</v>
          </cell>
          <cell r="AH2503">
            <v>914993</v>
          </cell>
          <cell r="AI2503">
            <v>1399</v>
          </cell>
          <cell r="AJ2503">
            <v>20803</v>
          </cell>
          <cell r="AK2503">
            <v>22202</v>
          </cell>
          <cell r="AL2503"/>
          <cell r="AM2503">
            <v>22202</v>
          </cell>
        </row>
        <row r="2504">
          <cell r="I2504" t="str">
            <v>FAR</v>
          </cell>
          <cell r="J2504">
            <v>11005</v>
          </cell>
          <cell r="K2504"/>
          <cell r="L2504">
            <v>11005</v>
          </cell>
          <cell r="M2504">
            <v>73875</v>
          </cell>
          <cell r="N2504">
            <v>84880</v>
          </cell>
          <cell r="O2504"/>
          <cell r="P2504">
            <v>908075</v>
          </cell>
          <cell r="Q2504">
            <v>908075</v>
          </cell>
          <cell r="R2504"/>
          <cell r="S2504">
            <v>908075</v>
          </cell>
          <cell r="T2504"/>
          <cell r="U2504"/>
          <cell r="V2504"/>
          <cell r="W2504"/>
          <cell r="X2504"/>
          <cell r="Y2504">
            <v>11728</v>
          </cell>
          <cell r="Z2504"/>
          <cell r="AA2504">
            <v>11728</v>
          </cell>
          <cell r="AB2504">
            <v>81252</v>
          </cell>
          <cell r="AC2504">
            <v>92980</v>
          </cell>
          <cell r="AD2504"/>
          <cell r="AE2504">
            <v>796675</v>
          </cell>
          <cell r="AF2504">
            <v>796675</v>
          </cell>
          <cell r="AG2504"/>
          <cell r="AH2504">
            <v>796675</v>
          </cell>
          <cell r="AI2504"/>
          <cell r="AJ2504"/>
          <cell r="AK2504"/>
          <cell r="AL2504"/>
          <cell r="AM2504"/>
        </row>
        <row r="2505">
          <cell r="I2505" t="str">
            <v>XNA</v>
          </cell>
          <cell r="J2505"/>
          <cell r="K2505"/>
          <cell r="L2505"/>
          <cell r="M2505"/>
          <cell r="N2505">
            <v>42690</v>
          </cell>
          <cell r="O2505"/>
          <cell r="P2505">
            <v>1682351</v>
          </cell>
          <cell r="Q2505">
            <v>1682351</v>
          </cell>
          <cell r="R2505"/>
          <cell r="S2505">
            <v>1682351</v>
          </cell>
          <cell r="T2505"/>
          <cell r="U2505">
            <v>26</v>
          </cell>
          <cell r="V2505">
            <v>26</v>
          </cell>
          <cell r="W2505">
            <v>0</v>
          </cell>
          <cell r="X2505">
            <v>26</v>
          </cell>
          <cell r="Y2505"/>
          <cell r="Z2505"/>
          <cell r="AA2505"/>
          <cell r="AB2505"/>
          <cell r="AC2505">
            <v>38488</v>
          </cell>
          <cell r="AD2505"/>
          <cell r="AE2505">
            <v>1234328</v>
          </cell>
          <cell r="AF2505">
            <v>1234328</v>
          </cell>
          <cell r="AG2505"/>
          <cell r="AH2505">
            <v>1234328</v>
          </cell>
          <cell r="AI2505"/>
          <cell r="AJ2505">
            <v>27</v>
          </cell>
          <cell r="AK2505">
            <v>27</v>
          </cell>
          <cell r="AL2505">
            <v>0</v>
          </cell>
          <cell r="AM2505">
            <v>27</v>
          </cell>
        </row>
        <row r="2506">
          <cell r="I2506" t="str">
            <v>FLL</v>
          </cell>
          <cell r="J2506">
            <v>249172</v>
          </cell>
          <cell r="K2506"/>
          <cell r="L2506">
            <v>249172</v>
          </cell>
          <cell r="M2506">
            <v>36629</v>
          </cell>
          <cell r="N2506">
            <v>285801</v>
          </cell>
          <cell r="O2506">
            <v>6628301</v>
          </cell>
          <cell r="P2506">
            <v>25058103</v>
          </cell>
          <cell r="Q2506">
            <v>31686404</v>
          </cell>
          <cell r="R2506"/>
          <cell r="S2506">
            <v>31686404</v>
          </cell>
          <cell r="T2506">
            <v>0</v>
          </cell>
          <cell r="U2506">
            <v>95976</v>
          </cell>
          <cell r="V2506">
            <v>95976</v>
          </cell>
          <cell r="W2506">
            <v>790</v>
          </cell>
          <cell r="X2506">
            <v>96766</v>
          </cell>
          <cell r="Y2506">
            <v>242560</v>
          </cell>
          <cell r="Z2506"/>
          <cell r="AA2506">
            <v>242560</v>
          </cell>
          <cell r="AB2506">
            <v>34707</v>
          </cell>
          <cell r="AC2506">
            <v>277267</v>
          </cell>
          <cell r="AD2506">
            <v>4310070</v>
          </cell>
          <cell r="AE2506">
            <v>23766738</v>
          </cell>
          <cell r="AF2506">
            <v>28076808</v>
          </cell>
          <cell r="AG2506"/>
          <cell r="AH2506">
            <v>28076808</v>
          </cell>
          <cell r="AI2506">
            <v>0</v>
          </cell>
          <cell r="AJ2506">
            <v>99815</v>
          </cell>
          <cell r="AK2506">
            <v>99815</v>
          </cell>
          <cell r="AL2506">
            <v>433</v>
          </cell>
          <cell r="AM2506">
            <v>100248</v>
          </cell>
        </row>
        <row r="2507">
          <cell r="I2507" t="str">
            <v>FMY</v>
          </cell>
          <cell r="J2507"/>
          <cell r="K2507"/>
          <cell r="L2507"/>
          <cell r="M2507">
            <v>170634</v>
          </cell>
          <cell r="N2507">
            <v>170634</v>
          </cell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>
            <v>140062</v>
          </cell>
          <cell r="AC2507">
            <v>140062</v>
          </cell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</row>
        <row r="2508">
          <cell r="I2508" t="str">
            <v>RSW</v>
          </cell>
          <cell r="J2508">
            <v>78575</v>
          </cell>
          <cell r="K2508">
            <v>1504</v>
          </cell>
          <cell r="L2508">
            <v>80079</v>
          </cell>
          <cell r="M2508">
            <v>10488</v>
          </cell>
          <cell r="N2508">
            <v>90567</v>
          </cell>
          <cell r="O2508">
            <v>245735</v>
          </cell>
          <cell r="P2508">
            <v>10098067</v>
          </cell>
          <cell r="Q2508">
            <v>10343802</v>
          </cell>
          <cell r="R2508"/>
          <cell r="S2508">
            <v>10343802</v>
          </cell>
          <cell r="T2508">
            <v>37</v>
          </cell>
          <cell r="U2508">
            <v>17380</v>
          </cell>
          <cell r="V2508">
            <v>17417</v>
          </cell>
          <cell r="W2508">
            <v>11</v>
          </cell>
          <cell r="X2508">
            <v>17428</v>
          </cell>
          <cell r="Y2508">
            <v>82514</v>
          </cell>
          <cell r="Z2508">
            <v>1552</v>
          </cell>
          <cell r="AA2508">
            <v>84066</v>
          </cell>
          <cell r="AB2508">
            <v>17342</v>
          </cell>
          <cell r="AC2508">
            <v>101408</v>
          </cell>
          <cell r="AD2508">
            <v>64908</v>
          </cell>
          <cell r="AE2508">
            <v>10257526</v>
          </cell>
          <cell r="AF2508">
            <v>10322434</v>
          </cell>
          <cell r="AG2508"/>
          <cell r="AH2508">
            <v>10322434</v>
          </cell>
          <cell r="AI2508">
            <v>57</v>
          </cell>
          <cell r="AJ2508">
            <v>18796</v>
          </cell>
          <cell r="AK2508">
            <v>18853</v>
          </cell>
          <cell r="AL2508">
            <v>9</v>
          </cell>
          <cell r="AM2508">
            <v>18862</v>
          </cell>
        </row>
        <row r="2509">
          <cell r="I2509" t="str">
            <v>FSM</v>
          </cell>
          <cell r="J2509">
            <v>4624</v>
          </cell>
          <cell r="K2509"/>
          <cell r="L2509">
            <v>4624</v>
          </cell>
          <cell r="M2509">
            <v>20058</v>
          </cell>
          <cell r="N2509">
            <v>24682</v>
          </cell>
          <cell r="O2509"/>
          <cell r="P2509">
            <v>123061</v>
          </cell>
          <cell r="Q2509">
            <v>123061</v>
          </cell>
          <cell r="R2509"/>
          <cell r="S2509">
            <v>123061</v>
          </cell>
          <cell r="T2509"/>
          <cell r="U2509">
            <v>1</v>
          </cell>
          <cell r="V2509">
            <v>1</v>
          </cell>
          <cell r="W2509">
            <v>0</v>
          </cell>
          <cell r="X2509">
            <v>1</v>
          </cell>
          <cell r="Y2509">
            <v>4516</v>
          </cell>
          <cell r="Z2509"/>
          <cell r="AA2509">
            <v>4516</v>
          </cell>
          <cell r="AB2509">
            <v>25454</v>
          </cell>
          <cell r="AC2509">
            <v>29970</v>
          </cell>
          <cell r="AD2509"/>
          <cell r="AE2509">
            <v>94175</v>
          </cell>
          <cell r="AF2509">
            <v>94175</v>
          </cell>
          <cell r="AG2509"/>
          <cell r="AH2509">
            <v>94175</v>
          </cell>
          <cell r="AI2509"/>
          <cell r="AJ2509">
            <v>2</v>
          </cell>
          <cell r="AK2509">
            <v>2</v>
          </cell>
          <cell r="AL2509">
            <v>0</v>
          </cell>
          <cell r="AM2509">
            <v>2</v>
          </cell>
        </row>
        <row r="2510">
          <cell r="I2510" t="str">
            <v>FWA</v>
          </cell>
          <cell r="J2510"/>
          <cell r="K2510"/>
          <cell r="L2510">
            <v>17068</v>
          </cell>
          <cell r="M2510">
            <v>22412</v>
          </cell>
          <cell r="N2510">
            <v>39480</v>
          </cell>
          <cell r="O2510"/>
          <cell r="P2510">
            <v>693320</v>
          </cell>
          <cell r="Q2510">
            <v>693320</v>
          </cell>
          <cell r="R2510"/>
          <cell r="S2510">
            <v>693320</v>
          </cell>
          <cell r="T2510"/>
          <cell r="U2510">
            <v>8113</v>
          </cell>
          <cell r="V2510">
            <v>8113</v>
          </cell>
          <cell r="W2510"/>
          <cell r="X2510">
            <v>8113</v>
          </cell>
          <cell r="Y2510"/>
          <cell r="Z2510"/>
          <cell r="AA2510">
            <v>16931</v>
          </cell>
          <cell r="AB2510">
            <v>23869</v>
          </cell>
          <cell r="AC2510">
            <v>40800</v>
          </cell>
          <cell r="AD2510"/>
          <cell r="AE2510">
            <v>680370</v>
          </cell>
          <cell r="AF2510">
            <v>680370</v>
          </cell>
          <cell r="AG2510"/>
          <cell r="AH2510">
            <v>680370</v>
          </cell>
          <cell r="AI2510"/>
          <cell r="AJ2510">
            <v>9898</v>
          </cell>
          <cell r="AK2510">
            <v>9898</v>
          </cell>
          <cell r="AL2510"/>
          <cell r="AM2510">
            <v>9898</v>
          </cell>
        </row>
        <row r="2511">
          <cell r="I2511" t="str">
            <v>AFW</v>
          </cell>
          <cell r="J2511"/>
          <cell r="K2511">
            <v>32972</v>
          </cell>
          <cell r="L2511">
            <v>32972</v>
          </cell>
          <cell r="M2511">
            <v>76712</v>
          </cell>
          <cell r="N2511">
            <v>109684</v>
          </cell>
          <cell r="O2511"/>
          <cell r="P2511"/>
          <cell r="Q2511"/>
          <cell r="R2511"/>
          <cell r="S2511"/>
          <cell r="T2511"/>
          <cell r="U2511">
            <v>377389</v>
          </cell>
          <cell r="V2511">
            <v>377389</v>
          </cell>
          <cell r="W2511"/>
          <cell r="X2511">
            <v>377389</v>
          </cell>
          <cell r="Y2511"/>
          <cell r="Z2511">
            <v>29826</v>
          </cell>
          <cell r="AA2511">
            <v>29826</v>
          </cell>
          <cell r="AB2511">
            <v>75817</v>
          </cell>
          <cell r="AC2511">
            <v>105643</v>
          </cell>
          <cell r="AD2511"/>
          <cell r="AE2511"/>
          <cell r="AF2511"/>
          <cell r="AG2511"/>
          <cell r="AH2511"/>
          <cell r="AI2511"/>
          <cell r="AJ2511">
            <v>371492</v>
          </cell>
          <cell r="AK2511">
            <v>371492</v>
          </cell>
          <cell r="AL2511"/>
          <cell r="AM2511">
            <v>371492</v>
          </cell>
        </row>
        <row r="2512">
          <cell r="I2512" t="str">
            <v>FAT</v>
          </cell>
          <cell r="J2512">
            <v>23522</v>
          </cell>
          <cell r="K2512">
            <v>1344</v>
          </cell>
          <cell r="L2512">
            <v>24866</v>
          </cell>
          <cell r="M2512">
            <v>61103</v>
          </cell>
          <cell r="N2512">
            <v>85969</v>
          </cell>
          <cell r="O2512">
            <v>310927</v>
          </cell>
          <cell r="P2512">
            <v>1870864</v>
          </cell>
          <cell r="Q2512">
            <v>2181791</v>
          </cell>
          <cell r="R2512">
            <v>0</v>
          </cell>
          <cell r="S2512">
            <v>2181791</v>
          </cell>
          <cell r="T2512">
            <v>0</v>
          </cell>
          <cell r="U2512">
            <v>14069</v>
          </cell>
          <cell r="V2512">
            <v>14069</v>
          </cell>
          <cell r="W2512">
            <v>0</v>
          </cell>
          <cell r="X2512">
            <v>14069</v>
          </cell>
          <cell r="Y2512">
            <v>25738</v>
          </cell>
          <cell r="Z2512">
            <v>1420</v>
          </cell>
          <cell r="AA2512">
            <v>27158</v>
          </cell>
          <cell r="AB2512">
            <v>57910</v>
          </cell>
          <cell r="AC2512">
            <v>85068</v>
          </cell>
          <cell r="AD2512">
            <v>124707</v>
          </cell>
          <cell r="AE2512">
            <v>1823871</v>
          </cell>
          <cell r="AF2512">
            <v>1948578</v>
          </cell>
          <cell r="AG2512">
            <v>0</v>
          </cell>
          <cell r="AH2512">
            <v>1948578</v>
          </cell>
          <cell r="AI2512">
            <v>0</v>
          </cell>
          <cell r="AJ2512">
            <v>15683</v>
          </cell>
          <cell r="AK2512">
            <v>15683</v>
          </cell>
          <cell r="AL2512">
            <v>0</v>
          </cell>
          <cell r="AM2512">
            <v>15683</v>
          </cell>
        </row>
        <row r="2513">
          <cell r="I2513" t="str">
            <v>GNV</v>
          </cell>
          <cell r="J2513">
            <v>9975</v>
          </cell>
          <cell r="K2513"/>
          <cell r="L2513">
            <v>9975</v>
          </cell>
          <cell r="M2513">
            <v>58141</v>
          </cell>
          <cell r="N2513">
            <v>68116</v>
          </cell>
          <cell r="O2513"/>
          <cell r="P2513">
            <v>535693</v>
          </cell>
          <cell r="Q2513">
            <v>535693</v>
          </cell>
          <cell r="R2513"/>
          <cell r="S2513">
            <v>535693</v>
          </cell>
          <cell r="T2513"/>
          <cell r="U2513">
            <v>1</v>
          </cell>
          <cell r="V2513">
            <v>1</v>
          </cell>
          <cell r="W2513"/>
          <cell r="X2513">
            <v>1</v>
          </cell>
          <cell r="Y2513">
            <v>10091</v>
          </cell>
          <cell r="Z2513"/>
          <cell r="AA2513">
            <v>10091</v>
          </cell>
          <cell r="AB2513">
            <v>56846</v>
          </cell>
          <cell r="AC2513">
            <v>66937</v>
          </cell>
          <cell r="AD2513"/>
          <cell r="AE2513">
            <v>405638</v>
          </cell>
          <cell r="AF2513">
            <v>405638</v>
          </cell>
          <cell r="AG2513"/>
          <cell r="AH2513">
            <v>405638</v>
          </cell>
          <cell r="AI2513"/>
          <cell r="AJ2513">
            <v>2</v>
          </cell>
          <cell r="AK2513">
            <v>2</v>
          </cell>
          <cell r="AL2513"/>
          <cell r="AM2513">
            <v>2</v>
          </cell>
        </row>
        <row r="2514">
          <cell r="I2514" t="str">
            <v>GCK</v>
          </cell>
          <cell r="J2514">
            <v>139</v>
          </cell>
          <cell r="K2514"/>
          <cell r="L2514">
            <v>139</v>
          </cell>
          <cell r="M2514">
            <v>15087</v>
          </cell>
          <cell r="N2514">
            <v>15226</v>
          </cell>
          <cell r="O2514"/>
          <cell r="P2514">
            <v>58000</v>
          </cell>
          <cell r="Q2514">
            <v>58000</v>
          </cell>
          <cell r="R2514"/>
          <cell r="S2514">
            <v>58000</v>
          </cell>
          <cell r="T2514"/>
          <cell r="U2514">
            <v>300</v>
          </cell>
          <cell r="V2514">
            <v>300</v>
          </cell>
          <cell r="W2514"/>
          <cell r="X2514">
            <v>300</v>
          </cell>
          <cell r="Y2514">
            <v>43</v>
          </cell>
          <cell r="Z2514"/>
          <cell r="AA2514">
            <v>43</v>
          </cell>
          <cell r="AB2514">
            <v>16209</v>
          </cell>
          <cell r="AC2514">
            <v>16252</v>
          </cell>
          <cell r="AD2514"/>
          <cell r="AE2514">
            <v>54000</v>
          </cell>
          <cell r="AF2514">
            <v>54000</v>
          </cell>
          <cell r="AG2514"/>
          <cell r="AH2514">
            <v>54000</v>
          </cell>
          <cell r="AI2514"/>
          <cell r="AJ2514">
            <v>322</v>
          </cell>
          <cell r="AK2514">
            <v>322</v>
          </cell>
          <cell r="AL2514"/>
          <cell r="AM2514">
            <v>322</v>
          </cell>
        </row>
        <row r="2515">
          <cell r="I2515" t="str">
            <v>GYY</v>
          </cell>
          <cell r="J2515">
            <v>470</v>
          </cell>
          <cell r="K2515"/>
          <cell r="L2515">
            <v>470</v>
          </cell>
          <cell r="M2515">
            <v>21584</v>
          </cell>
          <cell r="N2515">
            <v>22054</v>
          </cell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>
            <v>688</v>
          </cell>
          <cell r="Z2515"/>
          <cell r="AA2515">
            <v>688</v>
          </cell>
          <cell r="AB2515">
            <v>20799</v>
          </cell>
          <cell r="AC2515">
            <v>21487</v>
          </cell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</row>
        <row r="2516">
          <cell r="I2516" t="str">
            <v>GYR</v>
          </cell>
          <cell r="J2516"/>
          <cell r="K2516"/>
          <cell r="L2516"/>
          <cell r="M2516">
            <v>164484</v>
          </cell>
          <cell r="N2516">
            <v>164484</v>
          </cell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>
            <v>75880</v>
          </cell>
          <cell r="AC2516">
            <v>75880</v>
          </cell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</row>
        <row r="2517">
          <cell r="I2517" t="str">
            <v>GFK</v>
          </cell>
          <cell r="J2517"/>
          <cell r="K2517"/>
          <cell r="L2517">
            <v>1231</v>
          </cell>
          <cell r="M2517">
            <v>300893</v>
          </cell>
          <cell r="N2517">
            <v>302124</v>
          </cell>
          <cell r="O2517"/>
          <cell r="P2517">
            <v>179110</v>
          </cell>
          <cell r="Q2517">
            <v>179110</v>
          </cell>
          <cell r="R2517"/>
          <cell r="S2517">
            <v>179110</v>
          </cell>
          <cell r="T2517"/>
          <cell r="U2517"/>
          <cell r="V2517"/>
          <cell r="W2517"/>
          <cell r="X2517"/>
          <cell r="Y2517"/>
          <cell r="Z2517"/>
          <cell r="AA2517">
            <v>1623</v>
          </cell>
          <cell r="AB2517">
            <v>347897</v>
          </cell>
          <cell r="AC2517">
            <v>349520</v>
          </cell>
          <cell r="AD2517"/>
          <cell r="AE2517">
            <v>139560</v>
          </cell>
          <cell r="AF2517">
            <v>139560</v>
          </cell>
          <cell r="AG2517"/>
          <cell r="AH2517">
            <v>139560</v>
          </cell>
          <cell r="AI2517"/>
          <cell r="AJ2517"/>
          <cell r="AK2517"/>
          <cell r="AL2517"/>
          <cell r="AM2517"/>
        </row>
        <row r="2518">
          <cell r="I2518" t="str">
            <v>GJT</v>
          </cell>
          <cell r="J2518">
            <v>6408</v>
          </cell>
          <cell r="K2518"/>
          <cell r="L2518">
            <v>6408</v>
          </cell>
          <cell r="M2518">
            <v>48161</v>
          </cell>
          <cell r="N2518">
            <v>54569</v>
          </cell>
          <cell r="O2518"/>
          <cell r="P2518">
            <v>438000</v>
          </cell>
          <cell r="Q2518">
            <v>438000</v>
          </cell>
          <cell r="R2518"/>
          <cell r="S2518">
            <v>438000</v>
          </cell>
          <cell r="T2518"/>
          <cell r="U2518">
            <v>3837</v>
          </cell>
          <cell r="V2518">
            <v>3837</v>
          </cell>
          <cell r="W2518"/>
          <cell r="X2518">
            <v>3837</v>
          </cell>
          <cell r="Y2518">
            <v>6618</v>
          </cell>
          <cell r="Z2518"/>
          <cell r="AA2518">
            <v>6618</v>
          </cell>
          <cell r="AB2518">
            <v>50310</v>
          </cell>
          <cell r="AC2518">
            <v>56928</v>
          </cell>
          <cell r="AD2518"/>
          <cell r="AE2518">
            <v>499000</v>
          </cell>
          <cell r="AF2518">
            <v>499000</v>
          </cell>
          <cell r="AG2518"/>
          <cell r="AH2518">
            <v>499000</v>
          </cell>
          <cell r="AI2518"/>
          <cell r="AJ2518">
            <v>3914</v>
          </cell>
          <cell r="AK2518">
            <v>3914</v>
          </cell>
          <cell r="AL2518"/>
          <cell r="AM2518">
            <v>3914</v>
          </cell>
        </row>
        <row r="2519">
          <cell r="I2519" t="str">
            <v>GRR</v>
          </cell>
          <cell r="J2519">
            <v>45374</v>
          </cell>
          <cell r="K2519">
            <v>1961</v>
          </cell>
          <cell r="L2519">
            <v>47335</v>
          </cell>
          <cell r="M2519">
            <v>28982</v>
          </cell>
          <cell r="N2519">
            <v>76317</v>
          </cell>
          <cell r="O2519">
            <v>0</v>
          </cell>
          <cell r="P2519">
            <v>3468156</v>
          </cell>
          <cell r="Q2519">
            <v>3468156</v>
          </cell>
          <cell r="R2519"/>
          <cell r="S2519">
            <v>3468156</v>
          </cell>
          <cell r="T2519">
            <v>0</v>
          </cell>
          <cell r="U2519">
            <v>38681</v>
          </cell>
          <cell r="V2519">
            <v>38681</v>
          </cell>
          <cell r="W2519"/>
          <cell r="X2519">
            <v>38681</v>
          </cell>
          <cell r="Y2519">
            <v>44149</v>
          </cell>
          <cell r="Z2519">
            <v>1935</v>
          </cell>
          <cell r="AA2519">
            <v>46084</v>
          </cell>
          <cell r="AB2519">
            <v>30727</v>
          </cell>
          <cell r="AC2519">
            <v>76811</v>
          </cell>
          <cell r="AD2519">
            <v>0</v>
          </cell>
          <cell r="AE2519">
            <v>2927962</v>
          </cell>
          <cell r="AF2519">
            <v>2927962</v>
          </cell>
          <cell r="AG2519"/>
          <cell r="AH2519">
            <v>2927962</v>
          </cell>
          <cell r="AI2519">
            <v>0</v>
          </cell>
          <cell r="AJ2519">
            <v>41510</v>
          </cell>
          <cell r="AK2519">
            <v>41510</v>
          </cell>
          <cell r="AL2519"/>
          <cell r="AM2519">
            <v>41510</v>
          </cell>
        </row>
        <row r="2520">
          <cell r="I2520" t="str">
            <v>GRB</v>
          </cell>
          <cell r="J2520">
            <v>13940</v>
          </cell>
          <cell r="K2520"/>
          <cell r="L2520">
            <v>13940</v>
          </cell>
          <cell r="M2520">
            <v>21868</v>
          </cell>
          <cell r="N2520">
            <v>35808</v>
          </cell>
          <cell r="O2520"/>
          <cell r="P2520">
            <v>612539</v>
          </cell>
          <cell r="Q2520">
            <v>612539</v>
          </cell>
          <cell r="R2520"/>
          <cell r="S2520">
            <v>612539</v>
          </cell>
          <cell r="T2520"/>
          <cell r="U2520">
            <v>233</v>
          </cell>
          <cell r="V2520">
            <v>233</v>
          </cell>
          <cell r="W2520">
            <v>0</v>
          </cell>
          <cell r="X2520">
            <v>233</v>
          </cell>
          <cell r="Y2520">
            <v>13748</v>
          </cell>
          <cell r="Z2520"/>
          <cell r="AA2520">
            <v>13748</v>
          </cell>
          <cell r="AB2520">
            <v>24404</v>
          </cell>
          <cell r="AC2520">
            <v>38152</v>
          </cell>
          <cell r="AD2520"/>
          <cell r="AE2520">
            <v>538302</v>
          </cell>
          <cell r="AF2520">
            <v>538302</v>
          </cell>
          <cell r="AG2520"/>
          <cell r="AH2520">
            <v>538302</v>
          </cell>
          <cell r="AI2520"/>
          <cell r="AJ2520">
            <v>186</v>
          </cell>
          <cell r="AK2520">
            <v>186</v>
          </cell>
          <cell r="AL2520">
            <v>0</v>
          </cell>
          <cell r="AM2520">
            <v>186</v>
          </cell>
        </row>
        <row r="2521">
          <cell r="I2521" t="str">
            <v>GSO</v>
          </cell>
          <cell r="J2521"/>
          <cell r="K2521">
            <v>28573</v>
          </cell>
          <cell r="L2521">
            <v>28573</v>
          </cell>
          <cell r="M2521">
            <v>62515</v>
          </cell>
          <cell r="N2521">
            <v>91088</v>
          </cell>
          <cell r="O2521"/>
          <cell r="P2521">
            <v>1568775</v>
          </cell>
          <cell r="Q2521">
            <v>1568775</v>
          </cell>
          <cell r="R2521"/>
          <cell r="S2521">
            <v>1568775</v>
          </cell>
          <cell r="T2521"/>
          <cell r="U2521">
            <v>151380</v>
          </cell>
          <cell r="V2521">
            <v>151380</v>
          </cell>
          <cell r="W2521">
            <v>6149</v>
          </cell>
          <cell r="X2521">
            <v>157529</v>
          </cell>
          <cell r="Y2521"/>
          <cell r="Z2521">
            <v>25662</v>
          </cell>
          <cell r="AA2521">
            <v>25662</v>
          </cell>
          <cell r="AB2521">
            <v>61595</v>
          </cell>
          <cell r="AC2521">
            <v>87257</v>
          </cell>
          <cell r="AD2521"/>
          <cell r="AE2521">
            <v>1253583</v>
          </cell>
          <cell r="AF2521">
            <v>1253583</v>
          </cell>
          <cell r="AG2521"/>
          <cell r="AH2521">
            <v>1253583</v>
          </cell>
          <cell r="AI2521"/>
          <cell r="AJ2521">
            <v>149479</v>
          </cell>
          <cell r="AK2521">
            <v>149479</v>
          </cell>
          <cell r="AL2521">
            <v>4872</v>
          </cell>
          <cell r="AM2521">
            <v>154351</v>
          </cell>
        </row>
        <row r="2522">
          <cell r="I2522" t="str">
            <v>GSP</v>
          </cell>
          <cell r="J2522">
            <v>34857</v>
          </cell>
          <cell r="K2522"/>
          <cell r="L2522">
            <v>34857</v>
          </cell>
          <cell r="M2522">
            <v>16350</v>
          </cell>
          <cell r="N2522">
            <v>51207</v>
          </cell>
          <cell r="O2522"/>
          <cell r="P2522">
            <v>2187884</v>
          </cell>
          <cell r="Q2522">
            <v>2187884</v>
          </cell>
          <cell r="R2522"/>
          <cell r="S2522">
            <v>2187884</v>
          </cell>
          <cell r="T2522">
            <v>51001</v>
          </cell>
          <cell r="U2522">
            <v>18672</v>
          </cell>
          <cell r="V2522">
            <v>69673</v>
          </cell>
          <cell r="W2522">
            <v>10076</v>
          </cell>
          <cell r="X2522">
            <v>79749</v>
          </cell>
          <cell r="Y2522">
            <v>34855</v>
          </cell>
          <cell r="Z2522"/>
          <cell r="AA2522">
            <v>34855</v>
          </cell>
          <cell r="AB2522">
            <v>13976</v>
          </cell>
          <cell r="AC2522">
            <v>48831</v>
          </cell>
          <cell r="AD2522"/>
          <cell r="AE2522">
            <v>1800877</v>
          </cell>
          <cell r="AF2522">
            <v>1800877</v>
          </cell>
          <cell r="AG2522"/>
          <cell r="AH2522">
            <v>1800877</v>
          </cell>
          <cell r="AI2522">
            <v>57804</v>
          </cell>
          <cell r="AJ2522">
            <v>18733</v>
          </cell>
          <cell r="AK2522">
            <v>76537</v>
          </cell>
          <cell r="AL2522">
            <v>11130</v>
          </cell>
          <cell r="AM2522">
            <v>87667</v>
          </cell>
        </row>
        <row r="2523">
          <cell r="I2523" t="str">
            <v>GPT</v>
          </cell>
          <cell r="J2523">
            <v>10838</v>
          </cell>
          <cell r="K2523"/>
          <cell r="L2523">
            <v>10838</v>
          </cell>
          <cell r="M2523">
            <v>45877</v>
          </cell>
          <cell r="N2523">
            <v>56715</v>
          </cell>
          <cell r="O2523"/>
          <cell r="P2523">
            <v>685923</v>
          </cell>
          <cell r="Q2523">
            <v>685923</v>
          </cell>
          <cell r="R2523"/>
          <cell r="S2523">
            <v>685923</v>
          </cell>
          <cell r="T2523"/>
          <cell r="U2523"/>
          <cell r="V2523"/>
          <cell r="W2523"/>
          <cell r="X2523"/>
          <cell r="Y2523">
            <v>11778</v>
          </cell>
          <cell r="Z2523"/>
          <cell r="AA2523">
            <v>11778</v>
          </cell>
          <cell r="AB2523">
            <v>39492</v>
          </cell>
          <cell r="AC2523">
            <v>51270</v>
          </cell>
          <cell r="AD2523"/>
          <cell r="AE2523">
            <v>637091</v>
          </cell>
          <cell r="AF2523">
            <v>637091</v>
          </cell>
          <cell r="AG2523"/>
          <cell r="AH2523">
            <v>637091</v>
          </cell>
          <cell r="AI2523"/>
          <cell r="AJ2523"/>
          <cell r="AK2523"/>
          <cell r="AL2523"/>
          <cell r="AM2523"/>
        </row>
        <row r="2524">
          <cell r="I2524" t="str">
            <v>GUC</v>
          </cell>
          <cell r="J2524"/>
          <cell r="K2524"/>
          <cell r="L2524"/>
          <cell r="M2524"/>
          <cell r="N2524"/>
          <cell r="O2524"/>
          <cell r="P2524">
            <v>101000</v>
          </cell>
          <cell r="Q2524">
            <v>101000</v>
          </cell>
          <cell r="R2524"/>
          <cell r="S2524">
            <v>101000</v>
          </cell>
          <cell r="T2524"/>
          <cell r="U2524">
            <v>0</v>
          </cell>
          <cell r="V2524">
            <v>0</v>
          </cell>
          <cell r="W2524"/>
          <cell r="X2524">
            <v>0</v>
          </cell>
          <cell r="Y2524"/>
          <cell r="Z2524"/>
          <cell r="AA2524"/>
          <cell r="AB2524"/>
          <cell r="AC2524"/>
          <cell r="AD2524"/>
          <cell r="AE2524">
            <v>77000</v>
          </cell>
          <cell r="AF2524">
            <v>77000</v>
          </cell>
          <cell r="AG2524"/>
          <cell r="AH2524">
            <v>77000</v>
          </cell>
          <cell r="AI2524"/>
          <cell r="AJ2524">
            <v>0</v>
          </cell>
          <cell r="AK2524">
            <v>0</v>
          </cell>
          <cell r="AL2524"/>
          <cell r="AM2524">
            <v>0</v>
          </cell>
        </row>
        <row r="2525">
          <cell r="I2525" t="str">
            <v>HNM</v>
          </cell>
          <cell r="J2525">
            <v>2060</v>
          </cell>
          <cell r="K2525"/>
          <cell r="L2525">
            <v>2060</v>
          </cell>
          <cell r="M2525">
            <v>56</v>
          </cell>
          <cell r="N2525">
            <v>2116</v>
          </cell>
          <cell r="O2525"/>
          <cell r="P2525">
            <v>7872</v>
          </cell>
          <cell r="Q2525">
            <v>7872</v>
          </cell>
          <cell r="R2525"/>
          <cell r="S2525">
            <v>7872</v>
          </cell>
          <cell r="T2525"/>
          <cell r="U2525">
            <v>0</v>
          </cell>
          <cell r="V2525">
            <v>0</v>
          </cell>
          <cell r="W2525"/>
          <cell r="X2525">
            <v>0</v>
          </cell>
          <cell r="Y2525">
            <v>1850</v>
          </cell>
          <cell r="Z2525"/>
          <cell r="AA2525">
            <v>1850</v>
          </cell>
          <cell r="AB2525">
            <v>20</v>
          </cell>
          <cell r="AC2525">
            <v>1870</v>
          </cell>
          <cell r="AD2525"/>
          <cell r="AE2525">
            <v>4393</v>
          </cell>
          <cell r="AF2525">
            <v>4393</v>
          </cell>
          <cell r="AG2525"/>
          <cell r="AH2525">
            <v>4393</v>
          </cell>
          <cell r="AI2525"/>
          <cell r="AJ2525">
            <v>0</v>
          </cell>
          <cell r="AK2525">
            <v>0</v>
          </cell>
          <cell r="AL2525"/>
          <cell r="AM2525">
            <v>0</v>
          </cell>
        </row>
        <row r="2526">
          <cell r="I2526" t="str">
            <v>MDT</v>
          </cell>
          <cell r="J2526"/>
          <cell r="K2526"/>
          <cell r="L2526">
            <v>24890</v>
          </cell>
          <cell r="M2526">
            <v>21681</v>
          </cell>
          <cell r="N2526">
            <v>46571</v>
          </cell>
          <cell r="O2526">
            <v>0</v>
          </cell>
          <cell r="P2526">
            <v>1150802</v>
          </cell>
          <cell r="Q2526">
            <v>1150802</v>
          </cell>
          <cell r="R2526"/>
          <cell r="S2526">
            <v>1150802</v>
          </cell>
          <cell r="T2526">
            <v>18811</v>
          </cell>
          <cell r="U2526">
            <v>33057</v>
          </cell>
          <cell r="V2526">
            <v>51868</v>
          </cell>
          <cell r="W2526"/>
          <cell r="X2526">
            <v>51868</v>
          </cell>
          <cell r="Y2526"/>
          <cell r="Z2526"/>
          <cell r="AA2526">
            <v>25155</v>
          </cell>
          <cell r="AB2526">
            <v>23637</v>
          </cell>
          <cell r="AC2526">
            <v>48792</v>
          </cell>
          <cell r="AD2526">
            <v>0</v>
          </cell>
          <cell r="AE2526">
            <v>1021110</v>
          </cell>
          <cell r="AF2526">
            <v>1021110</v>
          </cell>
          <cell r="AG2526"/>
          <cell r="AH2526">
            <v>1021110</v>
          </cell>
          <cell r="AI2526">
            <v>20908</v>
          </cell>
          <cell r="AJ2526">
            <v>36742</v>
          </cell>
          <cell r="AK2526">
            <v>57650</v>
          </cell>
          <cell r="AL2526"/>
          <cell r="AM2526">
            <v>57650</v>
          </cell>
        </row>
        <row r="2527">
          <cell r="I2527" t="str">
            <v>BDL</v>
          </cell>
          <cell r="J2527">
            <v>49602</v>
          </cell>
          <cell r="K2527">
            <v>4638</v>
          </cell>
          <cell r="L2527">
            <v>54240</v>
          </cell>
          <cell r="M2527">
            <v>25131</v>
          </cell>
          <cell r="N2527">
            <v>79371</v>
          </cell>
          <cell r="O2527">
            <v>55685</v>
          </cell>
          <cell r="P2527">
            <v>5740538</v>
          </cell>
          <cell r="Q2527">
            <v>5796223</v>
          </cell>
          <cell r="R2527"/>
          <cell r="S2527">
            <v>5796223</v>
          </cell>
          <cell r="T2527">
            <v>0</v>
          </cell>
          <cell r="U2527">
            <v>171034</v>
          </cell>
          <cell r="V2527">
            <v>171034</v>
          </cell>
          <cell r="W2527">
            <v>7405</v>
          </cell>
          <cell r="X2527">
            <v>178439</v>
          </cell>
          <cell r="Y2527">
            <v>40511</v>
          </cell>
          <cell r="Z2527">
            <v>4638</v>
          </cell>
          <cell r="AA2527">
            <v>45149</v>
          </cell>
          <cell r="AB2527">
            <v>27644</v>
          </cell>
          <cell r="AC2527">
            <v>72793</v>
          </cell>
          <cell r="AD2527">
            <v>50986</v>
          </cell>
          <cell r="AE2527">
            <v>4568658</v>
          </cell>
          <cell r="AF2527">
            <v>4619644</v>
          </cell>
          <cell r="AG2527"/>
          <cell r="AH2527">
            <v>4619644</v>
          </cell>
          <cell r="AI2527">
            <v>0</v>
          </cell>
          <cell r="AJ2527">
            <v>164466</v>
          </cell>
          <cell r="AK2527">
            <v>164466</v>
          </cell>
          <cell r="AL2527">
            <v>5565</v>
          </cell>
          <cell r="AM2527">
            <v>170032</v>
          </cell>
        </row>
        <row r="2528">
          <cell r="I2528" t="str">
            <v>HDN</v>
          </cell>
          <cell r="J2528"/>
          <cell r="K2528"/>
          <cell r="L2528"/>
          <cell r="M2528"/>
          <cell r="N2528"/>
          <cell r="O2528"/>
          <cell r="P2528">
            <v>391000</v>
          </cell>
          <cell r="Q2528">
            <v>391000</v>
          </cell>
          <cell r="R2528"/>
          <cell r="S2528">
            <v>391000</v>
          </cell>
          <cell r="T2528"/>
          <cell r="U2528">
            <v>218</v>
          </cell>
          <cell r="V2528">
            <v>218</v>
          </cell>
          <cell r="W2528"/>
          <cell r="X2528">
            <v>218</v>
          </cell>
          <cell r="Y2528"/>
          <cell r="Z2528"/>
          <cell r="AA2528"/>
          <cell r="AB2528"/>
          <cell r="AC2528"/>
          <cell r="AD2528"/>
          <cell r="AE2528">
            <v>302000</v>
          </cell>
          <cell r="AF2528">
            <v>302000</v>
          </cell>
          <cell r="AG2528"/>
          <cell r="AH2528">
            <v>302000</v>
          </cell>
          <cell r="AI2528"/>
          <cell r="AJ2528">
            <v>235</v>
          </cell>
          <cell r="AK2528">
            <v>235</v>
          </cell>
          <cell r="AL2528"/>
          <cell r="AM2528">
            <v>235</v>
          </cell>
        </row>
        <row r="2529">
          <cell r="I2529" t="str">
            <v>HLN</v>
          </cell>
          <cell r="J2529">
            <v>2707</v>
          </cell>
          <cell r="K2529"/>
          <cell r="L2529">
            <v>2707</v>
          </cell>
          <cell r="M2529">
            <v>41214</v>
          </cell>
          <cell r="N2529">
            <v>43921</v>
          </cell>
          <cell r="O2529"/>
          <cell r="P2529">
            <v>164426</v>
          </cell>
          <cell r="Q2529">
            <v>164426</v>
          </cell>
          <cell r="R2529"/>
          <cell r="S2529">
            <v>164426</v>
          </cell>
          <cell r="T2529"/>
          <cell r="U2529"/>
          <cell r="V2529"/>
          <cell r="W2529"/>
          <cell r="X2529"/>
          <cell r="Y2529">
            <v>3166</v>
          </cell>
          <cell r="Z2529"/>
          <cell r="AA2529">
            <v>3166</v>
          </cell>
          <cell r="AB2529">
            <v>41600</v>
          </cell>
          <cell r="AC2529">
            <v>44766</v>
          </cell>
          <cell r="AD2529"/>
          <cell r="AE2529">
            <v>142286</v>
          </cell>
          <cell r="AF2529">
            <v>142286</v>
          </cell>
          <cell r="AG2529"/>
          <cell r="AH2529">
            <v>142286</v>
          </cell>
          <cell r="AI2529"/>
          <cell r="AJ2529"/>
          <cell r="AK2529"/>
          <cell r="AL2529"/>
          <cell r="AM2529"/>
        </row>
        <row r="2530">
          <cell r="I2530" t="str">
            <v>ITO</v>
          </cell>
          <cell r="J2530"/>
          <cell r="K2530"/>
          <cell r="L2530">
            <v>14372</v>
          </cell>
          <cell r="M2530">
            <v>32657</v>
          </cell>
          <cell r="N2530">
            <v>47029</v>
          </cell>
          <cell r="O2530">
            <v>0</v>
          </cell>
          <cell r="P2530">
            <v>1328922</v>
          </cell>
          <cell r="Q2530">
            <v>1328922</v>
          </cell>
          <cell r="R2530">
            <v>0</v>
          </cell>
          <cell r="S2530">
            <v>1328922</v>
          </cell>
          <cell r="T2530">
            <v>0</v>
          </cell>
          <cell r="U2530">
            <v>17061</v>
          </cell>
          <cell r="V2530">
            <v>17061</v>
          </cell>
          <cell r="W2530">
            <v>3588</v>
          </cell>
          <cell r="X2530">
            <v>20649</v>
          </cell>
          <cell r="Y2530"/>
          <cell r="Z2530"/>
          <cell r="AA2530">
            <v>13123</v>
          </cell>
          <cell r="AB2530">
            <v>23403</v>
          </cell>
          <cell r="AC2530">
            <v>36526</v>
          </cell>
          <cell r="AD2530">
            <v>0</v>
          </cell>
          <cell r="AE2530">
            <v>760307</v>
          </cell>
          <cell r="AF2530">
            <v>760307</v>
          </cell>
          <cell r="AG2530">
            <v>0</v>
          </cell>
          <cell r="AH2530">
            <v>760307</v>
          </cell>
          <cell r="AI2530">
            <v>0</v>
          </cell>
          <cell r="AJ2530">
            <v>21618</v>
          </cell>
          <cell r="AK2530">
            <v>21618</v>
          </cell>
          <cell r="AL2530">
            <v>5862</v>
          </cell>
          <cell r="AM2530">
            <v>27480</v>
          </cell>
        </row>
        <row r="2531">
          <cell r="I2531" t="str">
            <v>HNL</v>
          </cell>
          <cell r="J2531"/>
          <cell r="K2531"/>
          <cell r="L2531">
            <v>148616</v>
          </cell>
          <cell r="M2531">
            <v>76875</v>
          </cell>
          <cell r="N2531">
            <v>225491</v>
          </cell>
          <cell r="O2531">
            <v>1862934</v>
          </cell>
          <cell r="P2531">
            <v>16483110</v>
          </cell>
          <cell r="Q2531">
            <v>18346044</v>
          </cell>
          <cell r="R2531">
            <v>123079</v>
          </cell>
          <cell r="S2531">
            <v>18469123</v>
          </cell>
          <cell r="T2531">
            <v>95642</v>
          </cell>
          <cell r="U2531">
            <v>409135</v>
          </cell>
          <cell r="V2531">
            <v>504777</v>
          </cell>
          <cell r="W2531">
            <v>64001</v>
          </cell>
          <cell r="X2531">
            <v>568778</v>
          </cell>
          <cell r="Y2531"/>
          <cell r="Z2531"/>
          <cell r="AA2531">
            <v>125073</v>
          </cell>
          <cell r="AB2531">
            <v>149712</v>
          </cell>
          <cell r="AC2531">
            <v>274785</v>
          </cell>
          <cell r="AD2531">
            <v>329325</v>
          </cell>
          <cell r="AE2531">
            <v>11735667</v>
          </cell>
          <cell r="AF2531">
            <v>12064992</v>
          </cell>
          <cell r="AG2531">
            <v>131898</v>
          </cell>
          <cell r="AH2531">
            <v>12196890</v>
          </cell>
          <cell r="AI2531">
            <v>77335</v>
          </cell>
          <cell r="AJ2531">
            <v>387999</v>
          </cell>
          <cell r="AK2531">
            <v>465334</v>
          </cell>
          <cell r="AL2531">
            <v>68620</v>
          </cell>
          <cell r="AM2531">
            <v>533954</v>
          </cell>
        </row>
        <row r="2532">
          <cell r="I2532" t="str">
            <v>EFD</v>
          </cell>
          <cell r="J2532">
            <v>12567</v>
          </cell>
          <cell r="K2532"/>
          <cell r="L2532">
            <v>12567</v>
          </cell>
          <cell r="M2532">
            <v>66490</v>
          </cell>
          <cell r="N2532">
            <v>79057</v>
          </cell>
          <cell r="O2532"/>
          <cell r="P2532">
            <v>2</v>
          </cell>
          <cell r="Q2532">
            <v>2</v>
          </cell>
          <cell r="R2532"/>
          <cell r="S2532">
            <v>2</v>
          </cell>
          <cell r="T2532"/>
          <cell r="U2532">
            <v>0</v>
          </cell>
          <cell r="V2532">
            <v>0</v>
          </cell>
          <cell r="W2532"/>
          <cell r="X2532">
            <v>0</v>
          </cell>
          <cell r="Y2532">
            <v>14423</v>
          </cell>
          <cell r="Z2532"/>
          <cell r="AA2532">
            <v>14423</v>
          </cell>
          <cell r="AB2532">
            <v>58455</v>
          </cell>
          <cell r="AC2532">
            <v>72878</v>
          </cell>
          <cell r="AD2532"/>
          <cell r="AE2532">
            <v>1</v>
          </cell>
          <cell r="AF2532">
            <v>1</v>
          </cell>
          <cell r="AG2532"/>
          <cell r="AH2532">
            <v>1</v>
          </cell>
          <cell r="AI2532"/>
          <cell r="AJ2532">
            <v>0</v>
          </cell>
          <cell r="AK2532">
            <v>0</v>
          </cell>
          <cell r="AL2532"/>
          <cell r="AM2532">
            <v>0</v>
          </cell>
        </row>
        <row r="2533">
          <cell r="I2533" t="str">
            <v>HOU</v>
          </cell>
          <cell r="J2533">
            <v>136530</v>
          </cell>
          <cell r="K2533"/>
          <cell r="L2533">
            <v>136530</v>
          </cell>
          <cell r="M2533">
            <v>53449</v>
          </cell>
          <cell r="N2533">
            <v>189979</v>
          </cell>
          <cell r="O2533">
            <v>913402</v>
          </cell>
          <cell r="P2533">
            <v>12200473</v>
          </cell>
          <cell r="Q2533">
            <v>13113875</v>
          </cell>
          <cell r="R2533"/>
          <cell r="S2533">
            <v>13113875</v>
          </cell>
          <cell r="T2533">
            <v>0</v>
          </cell>
          <cell r="U2533">
            <v>10897</v>
          </cell>
          <cell r="V2533">
            <v>10897</v>
          </cell>
          <cell r="W2533">
            <v>0</v>
          </cell>
          <cell r="X2533">
            <v>10897</v>
          </cell>
          <cell r="Y2533">
            <v>129933</v>
          </cell>
          <cell r="Z2533"/>
          <cell r="AA2533">
            <v>129933</v>
          </cell>
          <cell r="AB2533">
            <v>48674</v>
          </cell>
          <cell r="AC2533">
            <v>178607</v>
          </cell>
          <cell r="AD2533">
            <v>667695</v>
          </cell>
          <cell r="AE2533">
            <v>10639695</v>
          </cell>
          <cell r="AF2533">
            <v>11307390</v>
          </cell>
          <cell r="AG2533"/>
          <cell r="AH2533">
            <v>11307390</v>
          </cell>
          <cell r="AI2533">
            <v>1</v>
          </cell>
          <cell r="AJ2533">
            <v>13214</v>
          </cell>
          <cell r="AK2533">
            <v>13215</v>
          </cell>
          <cell r="AL2533">
            <v>0</v>
          </cell>
          <cell r="AM2533">
            <v>13215</v>
          </cell>
        </row>
        <row r="2534">
          <cell r="I2534" t="str">
            <v>IAH</v>
          </cell>
          <cell r="J2534">
            <v>391304</v>
          </cell>
          <cell r="K2534"/>
          <cell r="L2534">
            <v>391304</v>
          </cell>
          <cell r="M2534">
            <v>8501</v>
          </cell>
          <cell r="N2534">
            <v>399805</v>
          </cell>
          <cell r="O2534">
            <v>9531739</v>
          </cell>
          <cell r="P2534">
            <v>31443092</v>
          </cell>
          <cell r="Q2534">
            <v>40974831</v>
          </cell>
          <cell r="R2534"/>
          <cell r="S2534">
            <v>40974831</v>
          </cell>
          <cell r="T2534">
            <v>200181</v>
          </cell>
          <cell r="U2534">
            <v>317483</v>
          </cell>
          <cell r="V2534">
            <v>517664</v>
          </cell>
          <cell r="W2534">
            <v>24408</v>
          </cell>
          <cell r="X2534">
            <v>542072</v>
          </cell>
          <cell r="Y2534">
            <v>388409</v>
          </cell>
          <cell r="Z2534"/>
          <cell r="AA2534">
            <v>388409</v>
          </cell>
          <cell r="AB2534">
            <v>7378</v>
          </cell>
          <cell r="AC2534">
            <v>395787</v>
          </cell>
          <cell r="AD2534">
            <v>6646608</v>
          </cell>
          <cell r="AE2534">
            <v>27027099</v>
          </cell>
          <cell r="AF2534">
            <v>33673707</v>
          </cell>
          <cell r="AG2534"/>
          <cell r="AH2534">
            <v>33673707</v>
          </cell>
          <cell r="AI2534">
            <v>200565</v>
          </cell>
          <cell r="AJ2534">
            <v>297488</v>
          </cell>
          <cell r="AK2534">
            <v>498053</v>
          </cell>
          <cell r="AL2534">
            <v>26290</v>
          </cell>
          <cell r="AM2534">
            <v>524343</v>
          </cell>
        </row>
        <row r="2535">
          <cell r="I2535" t="str">
            <v>HTS</v>
          </cell>
          <cell r="J2535">
            <v>1810</v>
          </cell>
          <cell r="K2535"/>
          <cell r="L2535">
            <v>1810</v>
          </cell>
          <cell r="M2535">
            <v>9304</v>
          </cell>
          <cell r="N2535">
            <v>11114</v>
          </cell>
          <cell r="O2535"/>
          <cell r="P2535">
            <v>177534</v>
          </cell>
          <cell r="Q2535">
            <v>177534</v>
          </cell>
          <cell r="R2535"/>
          <cell r="S2535">
            <v>177534</v>
          </cell>
          <cell r="T2535"/>
          <cell r="U2535">
            <v>9312</v>
          </cell>
          <cell r="V2535">
            <v>9312</v>
          </cell>
          <cell r="W2535"/>
          <cell r="X2535">
            <v>9312</v>
          </cell>
          <cell r="Y2535">
            <v>1980</v>
          </cell>
          <cell r="Z2535"/>
          <cell r="AA2535">
            <v>1980</v>
          </cell>
          <cell r="AB2535">
            <v>8920</v>
          </cell>
          <cell r="AC2535">
            <v>10900</v>
          </cell>
          <cell r="AD2535"/>
          <cell r="AE2535">
            <v>185663</v>
          </cell>
          <cell r="AF2535">
            <v>185663</v>
          </cell>
          <cell r="AG2535"/>
          <cell r="AH2535">
            <v>185663</v>
          </cell>
          <cell r="AI2535"/>
          <cell r="AJ2535">
            <v>9525</v>
          </cell>
          <cell r="AK2535">
            <v>9525</v>
          </cell>
          <cell r="AL2535"/>
          <cell r="AM2535">
            <v>9525</v>
          </cell>
        </row>
        <row r="2536">
          <cell r="I2536" t="str">
            <v>HSV</v>
          </cell>
          <cell r="J2536">
            <v>10871</v>
          </cell>
          <cell r="K2536">
            <v>2376</v>
          </cell>
          <cell r="L2536">
            <v>13247</v>
          </cell>
          <cell r="M2536">
            <v>50399</v>
          </cell>
          <cell r="N2536">
            <v>63646</v>
          </cell>
          <cell r="O2536"/>
          <cell r="P2536">
            <v>1200647</v>
          </cell>
          <cell r="Q2536">
            <v>1200647</v>
          </cell>
          <cell r="R2536"/>
          <cell r="S2536">
            <v>1200647</v>
          </cell>
          <cell r="T2536">
            <v>55868</v>
          </cell>
          <cell r="U2536">
            <v>4468</v>
          </cell>
          <cell r="V2536">
            <v>60336</v>
          </cell>
          <cell r="W2536">
            <v>0</v>
          </cell>
          <cell r="X2536">
            <v>60336</v>
          </cell>
          <cell r="Y2536">
            <v>11335</v>
          </cell>
          <cell r="Z2536">
            <v>2346</v>
          </cell>
          <cell r="AA2536">
            <v>13681</v>
          </cell>
          <cell r="AB2536">
            <v>47946</v>
          </cell>
          <cell r="AC2536">
            <v>61627</v>
          </cell>
          <cell r="AD2536"/>
          <cell r="AE2536">
            <v>940830</v>
          </cell>
          <cell r="AF2536">
            <v>940830</v>
          </cell>
          <cell r="AG2536"/>
          <cell r="AH2536">
            <v>940830</v>
          </cell>
          <cell r="AI2536">
            <v>52984</v>
          </cell>
          <cell r="AJ2536">
            <v>7181</v>
          </cell>
          <cell r="AK2536">
            <v>60164</v>
          </cell>
          <cell r="AL2536">
            <v>4</v>
          </cell>
          <cell r="AM2536">
            <v>60169</v>
          </cell>
        </row>
        <row r="2537">
          <cell r="I2537" t="str">
            <v>IDA</v>
          </cell>
          <cell r="J2537">
            <v>6883</v>
          </cell>
          <cell r="K2537"/>
          <cell r="L2537">
            <v>6883</v>
          </cell>
          <cell r="M2537">
            <v>21954</v>
          </cell>
          <cell r="N2537">
            <v>28837</v>
          </cell>
          <cell r="O2537"/>
          <cell r="P2537">
            <v>613000</v>
          </cell>
          <cell r="Q2537">
            <v>613000</v>
          </cell>
          <cell r="R2537"/>
          <cell r="S2537">
            <v>613000</v>
          </cell>
          <cell r="T2537"/>
          <cell r="U2537">
            <v>3113</v>
          </cell>
          <cell r="V2537">
            <v>3113</v>
          </cell>
          <cell r="W2537"/>
          <cell r="X2537">
            <v>3113</v>
          </cell>
          <cell r="Y2537">
            <v>4801</v>
          </cell>
          <cell r="Z2537"/>
          <cell r="AA2537">
            <v>4801</v>
          </cell>
          <cell r="AB2537">
            <v>25012</v>
          </cell>
          <cell r="AC2537">
            <v>29813</v>
          </cell>
          <cell r="AD2537"/>
          <cell r="AE2537">
            <v>433000</v>
          </cell>
          <cell r="AF2537">
            <v>433000</v>
          </cell>
          <cell r="AG2537"/>
          <cell r="AH2537">
            <v>433000</v>
          </cell>
          <cell r="AI2537"/>
          <cell r="AJ2537">
            <v>2952</v>
          </cell>
          <cell r="AK2537">
            <v>2952</v>
          </cell>
          <cell r="AL2537"/>
          <cell r="AM2537">
            <v>2952</v>
          </cell>
        </row>
        <row r="2538">
          <cell r="I2538" t="str">
            <v>IND</v>
          </cell>
          <cell r="J2538">
            <v>128293</v>
          </cell>
          <cell r="K2538">
            <v>47744</v>
          </cell>
          <cell r="L2538">
            <v>176037</v>
          </cell>
          <cell r="M2538">
            <v>17597</v>
          </cell>
          <cell r="N2538">
            <v>193634</v>
          </cell>
          <cell r="O2538">
            <v>55764</v>
          </cell>
          <cell r="P2538">
            <v>8637254</v>
          </cell>
          <cell r="Q2538">
            <v>8693018</v>
          </cell>
          <cell r="R2538"/>
          <cell r="S2538">
            <v>8693018</v>
          </cell>
          <cell r="T2538">
            <v>192927</v>
          </cell>
          <cell r="U2538">
            <v>1057033</v>
          </cell>
          <cell r="V2538">
            <v>1249960</v>
          </cell>
          <cell r="W2538">
            <v>1573</v>
          </cell>
          <cell r="X2538">
            <v>1251533</v>
          </cell>
          <cell r="Y2538">
            <v>120606</v>
          </cell>
          <cell r="Z2538">
            <v>49683</v>
          </cell>
          <cell r="AA2538">
            <v>170289</v>
          </cell>
          <cell r="AB2538">
            <v>10683</v>
          </cell>
          <cell r="AC2538">
            <v>180972</v>
          </cell>
          <cell r="AD2538">
            <v>21896</v>
          </cell>
          <cell r="AE2538">
            <v>7154150</v>
          </cell>
          <cell r="AF2538">
            <v>7176046</v>
          </cell>
          <cell r="AG2538"/>
          <cell r="AH2538">
            <v>7176046</v>
          </cell>
          <cell r="AI2538">
            <v>179589</v>
          </cell>
          <cell r="AJ2538">
            <v>1149838</v>
          </cell>
          <cell r="AK2538">
            <v>1329427</v>
          </cell>
          <cell r="AL2538">
            <v>1886</v>
          </cell>
          <cell r="AM2538">
            <v>1331313</v>
          </cell>
        </row>
        <row r="2539">
          <cell r="I2539" t="str">
            <v>JAN</v>
          </cell>
          <cell r="J2539">
            <v>19436</v>
          </cell>
          <cell r="K2539"/>
          <cell r="L2539">
            <v>19436</v>
          </cell>
          <cell r="M2539">
            <v>36439</v>
          </cell>
          <cell r="N2539">
            <v>55875</v>
          </cell>
          <cell r="O2539"/>
          <cell r="P2539">
            <v>1222820</v>
          </cell>
          <cell r="Q2539">
            <v>1222820</v>
          </cell>
          <cell r="R2539"/>
          <cell r="S2539">
            <v>1222820</v>
          </cell>
          <cell r="T2539"/>
          <cell r="U2539">
            <v>9804</v>
          </cell>
          <cell r="V2539">
            <v>9804</v>
          </cell>
          <cell r="W2539"/>
          <cell r="X2539">
            <v>9804</v>
          </cell>
          <cell r="Y2539">
            <v>18844</v>
          </cell>
          <cell r="Z2539"/>
          <cell r="AA2539">
            <v>18844</v>
          </cell>
          <cell r="AB2539">
            <v>35355</v>
          </cell>
          <cell r="AC2539">
            <v>54199</v>
          </cell>
          <cell r="AD2539"/>
          <cell r="AE2539">
            <v>944886</v>
          </cell>
          <cell r="AF2539">
            <v>944886</v>
          </cell>
          <cell r="AG2539"/>
          <cell r="AH2539">
            <v>944886</v>
          </cell>
          <cell r="AI2539"/>
          <cell r="AJ2539">
            <v>9421</v>
          </cell>
          <cell r="AK2539">
            <v>9421</v>
          </cell>
          <cell r="AL2539"/>
          <cell r="AM2539">
            <v>9421</v>
          </cell>
        </row>
        <row r="2540">
          <cell r="I2540" t="str">
            <v>JAX</v>
          </cell>
          <cell r="J2540">
            <v>62002</v>
          </cell>
          <cell r="K2540"/>
          <cell r="L2540">
            <v>62002</v>
          </cell>
          <cell r="M2540">
            <v>36340</v>
          </cell>
          <cell r="N2540">
            <v>98342</v>
          </cell>
          <cell r="O2540">
            <v>0</v>
          </cell>
          <cell r="P2540">
            <v>6574902</v>
          </cell>
          <cell r="Q2540">
            <v>6574902</v>
          </cell>
          <cell r="R2540"/>
          <cell r="S2540">
            <v>6574902</v>
          </cell>
          <cell r="T2540"/>
          <cell r="U2540">
            <v>76691</v>
          </cell>
          <cell r="V2540">
            <v>76691</v>
          </cell>
          <cell r="W2540">
            <v>8555</v>
          </cell>
          <cell r="X2540">
            <v>85246</v>
          </cell>
          <cell r="Y2540">
            <v>54321</v>
          </cell>
          <cell r="Z2540"/>
          <cell r="AA2540">
            <v>54321</v>
          </cell>
          <cell r="AB2540">
            <v>35586</v>
          </cell>
          <cell r="AC2540">
            <v>89907</v>
          </cell>
          <cell r="AD2540">
            <v>0</v>
          </cell>
          <cell r="AE2540">
            <v>5045400</v>
          </cell>
          <cell r="AF2540">
            <v>5045400</v>
          </cell>
          <cell r="AG2540"/>
          <cell r="AH2540">
            <v>5045400</v>
          </cell>
          <cell r="AI2540"/>
          <cell r="AJ2540">
            <v>73471</v>
          </cell>
          <cell r="AK2540">
            <v>73471</v>
          </cell>
          <cell r="AL2540">
            <v>14780</v>
          </cell>
          <cell r="AM2540">
            <v>88251</v>
          </cell>
        </row>
        <row r="2541">
          <cell r="I2541" t="str">
            <v>OGG</v>
          </cell>
          <cell r="J2541"/>
          <cell r="K2541"/>
          <cell r="L2541">
            <v>61778</v>
          </cell>
          <cell r="M2541">
            <v>85033</v>
          </cell>
          <cell r="N2541">
            <v>146811</v>
          </cell>
          <cell r="O2541">
            <v>297358</v>
          </cell>
          <cell r="P2541">
            <v>8172379</v>
          </cell>
          <cell r="Q2541">
            <v>8469737</v>
          </cell>
          <cell r="R2541">
            <v>0</v>
          </cell>
          <cell r="S2541">
            <v>8469737</v>
          </cell>
          <cell r="T2541">
            <v>9</v>
          </cell>
          <cell r="U2541">
            <v>37816</v>
          </cell>
          <cell r="V2541">
            <v>37825</v>
          </cell>
          <cell r="W2541">
            <v>6777</v>
          </cell>
          <cell r="X2541">
            <v>44602</v>
          </cell>
          <cell r="Y2541"/>
          <cell r="Z2541"/>
          <cell r="AA2541">
            <v>54081</v>
          </cell>
          <cell r="AB2541">
            <v>84603</v>
          </cell>
          <cell r="AC2541">
            <v>138684</v>
          </cell>
          <cell r="AD2541">
            <v>66048</v>
          </cell>
          <cell r="AE2541">
            <v>5984206</v>
          </cell>
          <cell r="AF2541">
            <v>6050254</v>
          </cell>
          <cell r="AG2541">
            <v>0</v>
          </cell>
          <cell r="AH2541">
            <v>6050254</v>
          </cell>
          <cell r="AI2541">
            <v>22</v>
          </cell>
          <cell r="AJ2541">
            <v>39932</v>
          </cell>
          <cell r="AK2541">
            <v>39954</v>
          </cell>
          <cell r="AL2541">
            <v>9522</v>
          </cell>
          <cell r="AM2541">
            <v>49476</v>
          </cell>
        </row>
        <row r="2542">
          <cell r="I2542" t="str">
            <v>KOA</v>
          </cell>
          <cell r="J2542"/>
          <cell r="K2542"/>
          <cell r="L2542">
            <v>34475</v>
          </cell>
          <cell r="M2542">
            <v>70032</v>
          </cell>
          <cell r="N2542">
            <v>104507</v>
          </cell>
          <cell r="O2542">
            <v>54488</v>
          </cell>
          <cell r="P2542">
            <v>4079528</v>
          </cell>
          <cell r="Q2542">
            <v>4134016</v>
          </cell>
          <cell r="R2542"/>
          <cell r="S2542">
            <v>4134016</v>
          </cell>
          <cell r="T2542">
            <v>5</v>
          </cell>
          <cell r="U2542">
            <v>27577</v>
          </cell>
          <cell r="V2542">
            <v>27582</v>
          </cell>
          <cell r="W2542">
            <v>4140</v>
          </cell>
          <cell r="X2542">
            <v>31722</v>
          </cell>
          <cell r="Y2542"/>
          <cell r="Z2542"/>
          <cell r="AA2542">
            <v>30574</v>
          </cell>
          <cell r="AB2542">
            <v>66180</v>
          </cell>
          <cell r="AC2542">
            <v>96754</v>
          </cell>
          <cell r="AD2542">
            <v>10278</v>
          </cell>
          <cell r="AE2542">
            <v>2874786</v>
          </cell>
          <cell r="AF2542">
            <v>2885064</v>
          </cell>
          <cell r="AG2542"/>
          <cell r="AH2542">
            <v>2885064</v>
          </cell>
          <cell r="AI2542">
            <v>0</v>
          </cell>
          <cell r="AJ2542">
            <v>29826</v>
          </cell>
          <cell r="AK2542">
            <v>29826</v>
          </cell>
          <cell r="AL2542">
            <v>4768</v>
          </cell>
          <cell r="AM2542">
            <v>34594</v>
          </cell>
        </row>
        <row r="2543">
          <cell r="I2543" t="str">
            <v>LUP</v>
          </cell>
          <cell r="J2543">
            <v>3328</v>
          </cell>
          <cell r="K2543">
            <v>436</v>
          </cell>
          <cell r="L2543">
            <v>3764</v>
          </cell>
          <cell r="M2543">
            <v>2</v>
          </cell>
          <cell r="N2543">
            <v>3766</v>
          </cell>
          <cell r="O2543"/>
          <cell r="P2543">
            <v>13148</v>
          </cell>
          <cell r="Q2543">
            <v>13148</v>
          </cell>
          <cell r="R2543"/>
          <cell r="S2543">
            <v>13148</v>
          </cell>
          <cell r="T2543"/>
          <cell r="U2543">
            <v>82</v>
          </cell>
          <cell r="V2543">
            <v>82</v>
          </cell>
          <cell r="W2543"/>
          <cell r="X2543">
            <v>82</v>
          </cell>
          <cell r="Y2543">
            <v>2352</v>
          </cell>
          <cell r="Z2543">
            <v>616</v>
          </cell>
          <cell r="AA2543">
            <v>2968</v>
          </cell>
          <cell r="AB2543">
            <v>0</v>
          </cell>
          <cell r="AC2543">
            <v>2968</v>
          </cell>
          <cell r="AD2543"/>
          <cell r="AE2543">
            <v>6320</v>
          </cell>
          <cell r="AF2543">
            <v>6320</v>
          </cell>
          <cell r="AG2543"/>
          <cell r="AH2543">
            <v>6320</v>
          </cell>
          <cell r="AI2543"/>
          <cell r="AJ2543">
            <v>78</v>
          </cell>
          <cell r="AK2543">
            <v>78</v>
          </cell>
          <cell r="AL2543"/>
          <cell r="AM2543">
            <v>78</v>
          </cell>
        </row>
        <row r="2544">
          <cell r="I2544" t="str">
            <v>FCA</v>
          </cell>
          <cell r="J2544">
            <v>12442</v>
          </cell>
          <cell r="K2544"/>
          <cell r="L2544">
            <v>12442</v>
          </cell>
          <cell r="M2544"/>
          <cell r="N2544">
            <v>12442</v>
          </cell>
          <cell r="O2544"/>
          <cell r="P2544">
            <v>835000</v>
          </cell>
          <cell r="Q2544">
            <v>835000</v>
          </cell>
          <cell r="R2544"/>
          <cell r="S2544">
            <v>835000</v>
          </cell>
          <cell r="T2544"/>
          <cell r="U2544">
            <v>1397</v>
          </cell>
          <cell r="V2544">
            <v>1397</v>
          </cell>
          <cell r="W2544"/>
          <cell r="X2544">
            <v>1397</v>
          </cell>
          <cell r="Y2544">
            <v>15012</v>
          </cell>
          <cell r="Z2544"/>
          <cell r="AA2544">
            <v>15012</v>
          </cell>
          <cell r="AB2544"/>
          <cell r="AC2544">
            <v>15012</v>
          </cell>
          <cell r="AD2544"/>
          <cell r="AE2544">
            <v>829000</v>
          </cell>
          <cell r="AF2544">
            <v>829000</v>
          </cell>
          <cell r="AG2544"/>
          <cell r="AH2544">
            <v>829000</v>
          </cell>
          <cell r="AI2544"/>
          <cell r="AJ2544">
            <v>836</v>
          </cell>
          <cell r="AK2544">
            <v>836</v>
          </cell>
          <cell r="AL2544"/>
          <cell r="AM2544">
            <v>836</v>
          </cell>
        </row>
        <row r="2545">
          <cell r="I2545" t="str">
            <v>MUE</v>
          </cell>
          <cell r="J2545">
            <v>1704</v>
          </cell>
          <cell r="K2545">
            <v>2</v>
          </cell>
          <cell r="L2545">
            <v>1706</v>
          </cell>
          <cell r="M2545">
            <v>0</v>
          </cell>
          <cell r="N2545">
            <v>1706</v>
          </cell>
          <cell r="O2545"/>
          <cell r="P2545">
            <v>8392</v>
          </cell>
          <cell r="Q2545">
            <v>8392</v>
          </cell>
          <cell r="R2545"/>
          <cell r="S2545">
            <v>8392</v>
          </cell>
          <cell r="T2545"/>
          <cell r="U2545">
            <v>0</v>
          </cell>
          <cell r="V2545">
            <v>0</v>
          </cell>
          <cell r="W2545"/>
          <cell r="X2545">
            <v>0</v>
          </cell>
          <cell r="Y2545">
            <v>1936</v>
          </cell>
          <cell r="Z2545">
            <v>0</v>
          </cell>
          <cell r="AA2545">
            <v>1936</v>
          </cell>
          <cell r="AB2545">
            <v>6</v>
          </cell>
          <cell r="AC2545">
            <v>1942</v>
          </cell>
          <cell r="AD2545"/>
          <cell r="AE2545">
            <v>8426</v>
          </cell>
          <cell r="AF2545">
            <v>8426</v>
          </cell>
          <cell r="AG2545"/>
          <cell r="AH2545">
            <v>8426</v>
          </cell>
          <cell r="AI2545"/>
          <cell r="AJ2545">
            <v>0</v>
          </cell>
          <cell r="AK2545">
            <v>0</v>
          </cell>
          <cell r="AL2545"/>
          <cell r="AM2545">
            <v>0</v>
          </cell>
        </row>
        <row r="2546">
          <cell r="I2546" t="str">
            <v>MCI</v>
          </cell>
          <cell r="J2546">
            <v>88623</v>
          </cell>
          <cell r="K2546">
            <v>6186</v>
          </cell>
          <cell r="L2546">
            <v>94809</v>
          </cell>
          <cell r="M2546">
            <v>8096</v>
          </cell>
          <cell r="N2546">
            <v>102905</v>
          </cell>
          <cell r="O2546">
            <v>61106</v>
          </cell>
          <cell r="P2546">
            <v>9802427</v>
          </cell>
          <cell r="Q2546">
            <v>9863533</v>
          </cell>
          <cell r="R2546">
            <v>0</v>
          </cell>
          <cell r="S2546">
            <v>9863533</v>
          </cell>
          <cell r="T2546">
            <v>115</v>
          </cell>
          <cell r="U2546">
            <v>116870</v>
          </cell>
          <cell r="V2546">
            <v>116985</v>
          </cell>
          <cell r="W2546">
            <v>1009</v>
          </cell>
          <cell r="X2546">
            <v>117994</v>
          </cell>
          <cell r="Y2546">
            <v>75741</v>
          </cell>
          <cell r="Z2546">
            <v>5140</v>
          </cell>
          <cell r="AA2546">
            <v>80881</v>
          </cell>
          <cell r="AB2546">
            <v>6962</v>
          </cell>
          <cell r="AC2546">
            <v>87843</v>
          </cell>
          <cell r="AD2546">
            <v>24502</v>
          </cell>
          <cell r="AE2546">
            <v>7652502</v>
          </cell>
          <cell r="AF2546">
            <v>7677004</v>
          </cell>
          <cell r="AG2546">
            <v>0</v>
          </cell>
          <cell r="AH2546">
            <v>7677004</v>
          </cell>
          <cell r="AI2546">
            <v>101</v>
          </cell>
          <cell r="AJ2546">
            <v>110426</v>
          </cell>
          <cell r="AK2546">
            <v>110526</v>
          </cell>
          <cell r="AL2546">
            <v>953</v>
          </cell>
          <cell r="AM2546">
            <v>111479</v>
          </cell>
        </row>
        <row r="2547">
          <cell r="I2547" t="str">
            <v>MKC</v>
          </cell>
          <cell r="J2547"/>
          <cell r="K2547"/>
          <cell r="L2547"/>
          <cell r="M2547">
            <v>114094</v>
          </cell>
          <cell r="N2547">
            <v>114094</v>
          </cell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>
            <v>96816</v>
          </cell>
          <cell r="AC2547">
            <v>96816</v>
          </cell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</row>
        <row r="2548">
          <cell r="I2548" t="str">
            <v>EYW</v>
          </cell>
          <cell r="J2548">
            <v>18307</v>
          </cell>
          <cell r="K2548"/>
          <cell r="L2548">
            <v>18307</v>
          </cell>
          <cell r="M2548">
            <v>40989</v>
          </cell>
          <cell r="N2548">
            <v>59296</v>
          </cell>
          <cell r="O2548"/>
          <cell r="P2548">
            <v>1421011</v>
          </cell>
          <cell r="Q2548">
            <v>1421011</v>
          </cell>
          <cell r="R2548"/>
          <cell r="S2548">
            <v>1421011</v>
          </cell>
          <cell r="T2548"/>
          <cell r="U2548"/>
          <cell r="V2548"/>
          <cell r="W2548"/>
          <cell r="X2548"/>
          <cell r="Y2548">
            <v>22629</v>
          </cell>
          <cell r="Z2548"/>
          <cell r="AA2548">
            <v>22629</v>
          </cell>
          <cell r="AB2548">
            <v>44420</v>
          </cell>
          <cell r="AC2548">
            <v>67049</v>
          </cell>
          <cell r="AD2548"/>
          <cell r="AE2548">
            <v>1481683</v>
          </cell>
          <cell r="AF2548">
            <v>1481683</v>
          </cell>
          <cell r="AG2548"/>
          <cell r="AH2548">
            <v>1481683</v>
          </cell>
          <cell r="AI2548"/>
          <cell r="AJ2548"/>
          <cell r="AK2548"/>
          <cell r="AL2548"/>
          <cell r="AM2548"/>
        </row>
        <row r="2549">
          <cell r="I2549" t="str">
            <v>TYS</v>
          </cell>
          <cell r="J2549">
            <v>26950</v>
          </cell>
          <cell r="K2549"/>
          <cell r="L2549">
            <v>26950</v>
          </cell>
          <cell r="M2549">
            <v>75752</v>
          </cell>
          <cell r="N2549">
            <v>102702</v>
          </cell>
          <cell r="O2549"/>
          <cell r="P2549">
            <v>2495737</v>
          </cell>
          <cell r="Q2549">
            <v>2495737</v>
          </cell>
          <cell r="R2549"/>
          <cell r="S2549">
            <v>2495737</v>
          </cell>
          <cell r="T2549"/>
          <cell r="U2549">
            <v>35985</v>
          </cell>
          <cell r="V2549">
            <v>35985</v>
          </cell>
          <cell r="W2549">
            <v>0</v>
          </cell>
          <cell r="X2549">
            <v>35985</v>
          </cell>
          <cell r="Y2549">
            <v>25741</v>
          </cell>
          <cell r="Z2549"/>
          <cell r="AA2549">
            <v>25741</v>
          </cell>
          <cell r="AB2549">
            <v>73339</v>
          </cell>
          <cell r="AC2549">
            <v>99080</v>
          </cell>
          <cell r="AD2549"/>
          <cell r="AE2549">
            <v>1995197</v>
          </cell>
          <cell r="AF2549">
            <v>1995197</v>
          </cell>
          <cell r="AG2549"/>
          <cell r="AH2549">
            <v>1995197</v>
          </cell>
          <cell r="AI2549"/>
          <cell r="AJ2549">
            <v>40474</v>
          </cell>
          <cell r="AK2549">
            <v>40474</v>
          </cell>
          <cell r="AL2549">
            <v>0</v>
          </cell>
          <cell r="AM2549">
            <v>40474</v>
          </cell>
        </row>
        <row r="2550">
          <cell r="I2550" t="str">
            <v>LFT</v>
          </cell>
          <cell r="J2550">
            <v>17532</v>
          </cell>
          <cell r="K2550"/>
          <cell r="L2550">
            <v>17532</v>
          </cell>
          <cell r="M2550">
            <v>23351</v>
          </cell>
          <cell r="N2550">
            <v>40883</v>
          </cell>
          <cell r="O2550"/>
          <cell r="P2550">
            <v>457076</v>
          </cell>
          <cell r="Q2550">
            <v>457076</v>
          </cell>
          <cell r="R2550"/>
          <cell r="S2550">
            <v>457076</v>
          </cell>
          <cell r="T2550"/>
          <cell r="U2550">
            <v>13048</v>
          </cell>
          <cell r="V2550">
            <v>13048</v>
          </cell>
          <cell r="W2550"/>
          <cell r="X2550">
            <v>13048</v>
          </cell>
          <cell r="Y2550">
            <v>20597</v>
          </cell>
          <cell r="Z2550"/>
          <cell r="AA2550">
            <v>20597</v>
          </cell>
          <cell r="AB2550">
            <v>24514</v>
          </cell>
          <cell r="AC2550">
            <v>45111</v>
          </cell>
          <cell r="AD2550"/>
          <cell r="AE2550">
            <v>419792</v>
          </cell>
          <cell r="AF2550">
            <v>419792</v>
          </cell>
          <cell r="AG2550"/>
          <cell r="AH2550">
            <v>419792</v>
          </cell>
          <cell r="AI2550"/>
          <cell r="AJ2550">
            <v>12957</v>
          </cell>
          <cell r="AK2550">
            <v>12957</v>
          </cell>
          <cell r="AL2550"/>
          <cell r="AM2550">
            <v>12957</v>
          </cell>
        </row>
        <row r="2551">
          <cell r="I2551" t="str">
            <v>JHM</v>
          </cell>
          <cell r="J2551">
            <v>2626</v>
          </cell>
          <cell r="K2551">
            <v>1568</v>
          </cell>
          <cell r="L2551">
            <v>4194</v>
          </cell>
          <cell r="M2551">
            <v>42</v>
          </cell>
          <cell r="N2551">
            <v>4236</v>
          </cell>
          <cell r="O2551"/>
          <cell r="P2551">
            <v>15821</v>
          </cell>
          <cell r="Q2551">
            <v>15821</v>
          </cell>
          <cell r="R2551"/>
          <cell r="S2551">
            <v>15821</v>
          </cell>
          <cell r="T2551"/>
          <cell r="U2551">
            <v>1446</v>
          </cell>
          <cell r="V2551">
            <v>1446</v>
          </cell>
          <cell r="W2551"/>
          <cell r="X2551">
            <v>1446</v>
          </cell>
          <cell r="Y2551">
            <v>2100</v>
          </cell>
          <cell r="Z2551">
            <v>1444</v>
          </cell>
          <cell r="AA2551">
            <v>3544</v>
          </cell>
          <cell r="AB2551">
            <v>70</v>
          </cell>
          <cell r="AC2551">
            <v>3614</v>
          </cell>
          <cell r="AD2551"/>
          <cell r="AE2551">
            <v>12046</v>
          </cell>
          <cell r="AF2551">
            <v>12046</v>
          </cell>
          <cell r="AG2551"/>
          <cell r="AH2551">
            <v>12046</v>
          </cell>
          <cell r="AI2551"/>
          <cell r="AJ2551">
            <v>1238</v>
          </cell>
          <cell r="AK2551">
            <v>1238</v>
          </cell>
          <cell r="AL2551"/>
          <cell r="AM2551">
            <v>1238</v>
          </cell>
        </row>
        <row r="2552">
          <cell r="I2552" t="str">
            <v>LNY</v>
          </cell>
          <cell r="J2552">
            <v>19454</v>
          </cell>
          <cell r="K2552">
            <v>3606</v>
          </cell>
          <cell r="L2552">
            <v>23060</v>
          </cell>
          <cell r="M2552">
            <v>2502</v>
          </cell>
          <cell r="N2552">
            <v>25562</v>
          </cell>
          <cell r="O2552"/>
          <cell r="P2552">
            <v>109074</v>
          </cell>
          <cell r="Q2552">
            <v>109074</v>
          </cell>
          <cell r="R2552"/>
          <cell r="S2552">
            <v>109074</v>
          </cell>
          <cell r="T2552"/>
          <cell r="U2552">
            <v>2562</v>
          </cell>
          <cell r="V2552">
            <v>2562</v>
          </cell>
          <cell r="W2552"/>
          <cell r="X2552">
            <v>2562</v>
          </cell>
          <cell r="Y2552">
            <v>16280</v>
          </cell>
          <cell r="Z2552">
            <v>3636</v>
          </cell>
          <cell r="AA2552">
            <v>19916</v>
          </cell>
          <cell r="AB2552">
            <v>2094</v>
          </cell>
          <cell r="AC2552">
            <v>22010</v>
          </cell>
          <cell r="AD2552"/>
          <cell r="AE2552">
            <v>87303</v>
          </cell>
          <cell r="AF2552">
            <v>87303</v>
          </cell>
          <cell r="AG2552"/>
          <cell r="AH2552">
            <v>87303</v>
          </cell>
          <cell r="AI2552"/>
          <cell r="AJ2552">
            <v>1967</v>
          </cell>
          <cell r="AK2552">
            <v>1967</v>
          </cell>
          <cell r="AL2552"/>
          <cell r="AM2552">
            <v>1967</v>
          </cell>
        </row>
        <row r="2553">
          <cell r="I2553" t="str">
            <v>LAN</v>
          </cell>
          <cell r="J2553"/>
          <cell r="K2553"/>
          <cell r="L2553">
            <v>13157</v>
          </cell>
          <cell r="M2553">
            <v>11981</v>
          </cell>
          <cell r="N2553">
            <v>25138</v>
          </cell>
          <cell r="O2553">
            <v>0</v>
          </cell>
          <cell r="P2553">
            <v>153669</v>
          </cell>
          <cell r="Q2553">
            <v>153669</v>
          </cell>
          <cell r="R2553"/>
          <cell r="S2553">
            <v>153669</v>
          </cell>
          <cell r="T2553"/>
          <cell r="U2553">
            <v>25855</v>
          </cell>
          <cell r="V2553">
            <v>25855</v>
          </cell>
          <cell r="W2553"/>
          <cell r="X2553">
            <v>25855</v>
          </cell>
          <cell r="Y2553"/>
          <cell r="Z2553"/>
          <cell r="AA2553">
            <v>14334</v>
          </cell>
          <cell r="AB2553">
            <v>11377</v>
          </cell>
          <cell r="AC2553">
            <v>25711</v>
          </cell>
          <cell r="AD2553">
            <v>0</v>
          </cell>
          <cell r="AE2553">
            <v>178017</v>
          </cell>
          <cell r="AF2553">
            <v>178017</v>
          </cell>
          <cell r="AG2553"/>
          <cell r="AH2553">
            <v>178017</v>
          </cell>
          <cell r="AI2553"/>
          <cell r="AJ2553">
            <v>26308</v>
          </cell>
          <cell r="AK2553">
            <v>26308</v>
          </cell>
          <cell r="AL2553"/>
          <cell r="AM2553">
            <v>26308</v>
          </cell>
        </row>
        <row r="2554">
          <cell r="I2554" t="str">
            <v>HSH</v>
          </cell>
          <cell r="J2554">
            <v>2</v>
          </cell>
          <cell r="K2554"/>
          <cell r="L2554">
            <v>2</v>
          </cell>
          <cell r="M2554">
            <v>78343</v>
          </cell>
          <cell r="N2554">
            <v>78345</v>
          </cell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>
            <v>6</v>
          </cell>
          <cell r="Z2554"/>
          <cell r="AA2554">
            <v>6</v>
          </cell>
          <cell r="AB2554">
            <v>76446</v>
          </cell>
          <cell r="AC2554">
            <v>76452</v>
          </cell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</row>
        <row r="2555">
          <cell r="I2555" t="str">
            <v>LAS</v>
          </cell>
          <cell r="J2555">
            <v>410009</v>
          </cell>
          <cell r="K2555">
            <v>4260</v>
          </cell>
          <cell r="L2555">
            <v>414269</v>
          </cell>
          <cell r="M2555">
            <v>166847</v>
          </cell>
          <cell r="N2555">
            <v>581116</v>
          </cell>
          <cell r="O2555">
            <v>2537111</v>
          </cell>
          <cell r="P2555">
            <v>50130630</v>
          </cell>
          <cell r="Q2555">
            <v>52667741</v>
          </cell>
          <cell r="R2555">
            <v>26571</v>
          </cell>
          <cell r="S2555">
            <v>52694312</v>
          </cell>
          <cell r="T2555">
            <v>9008</v>
          </cell>
          <cell r="U2555">
            <v>100938</v>
          </cell>
          <cell r="V2555">
            <v>109946</v>
          </cell>
          <cell r="W2555">
            <v>8403</v>
          </cell>
          <cell r="X2555">
            <v>118349</v>
          </cell>
          <cell r="Y2555">
            <v>331835</v>
          </cell>
          <cell r="Z2555">
            <v>4606</v>
          </cell>
          <cell r="AA2555">
            <v>336441</v>
          </cell>
          <cell r="AB2555">
            <v>150099</v>
          </cell>
          <cell r="AC2555">
            <v>486540</v>
          </cell>
          <cell r="AD2555">
            <v>757642</v>
          </cell>
          <cell r="AE2555">
            <v>38952851</v>
          </cell>
          <cell r="AF2555">
            <v>39710493</v>
          </cell>
          <cell r="AG2555">
            <v>43873</v>
          </cell>
          <cell r="AH2555">
            <v>39754366</v>
          </cell>
          <cell r="AI2555">
            <v>1135</v>
          </cell>
          <cell r="AJ2555">
            <v>99738</v>
          </cell>
          <cell r="AK2555">
            <v>100873</v>
          </cell>
          <cell r="AL2555">
            <v>8133</v>
          </cell>
          <cell r="AM2555">
            <v>109006</v>
          </cell>
        </row>
        <row r="2556">
          <cell r="I2556" t="str">
            <v>VGT</v>
          </cell>
          <cell r="J2556">
            <v>9607</v>
          </cell>
          <cell r="K2556"/>
          <cell r="L2556">
            <v>9607</v>
          </cell>
          <cell r="M2556">
            <v>171801</v>
          </cell>
          <cell r="N2556">
            <v>181408</v>
          </cell>
          <cell r="O2556"/>
          <cell r="P2556">
            <v>0</v>
          </cell>
          <cell r="Q2556">
            <v>0</v>
          </cell>
          <cell r="R2556"/>
          <cell r="S2556">
            <v>0</v>
          </cell>
          <cell r="T2556"/>
          <cell r="U2556"/>
          <cell r="V2556"/>
          <cell r="W2556"/>
          <cell r="X2556"/>
          <cell r="Y2556">
            <v>8741</v>
          </cell>
          <cell r="Z2556"/>
          <cell r="AA2556">
            <v>8741</v>
          </cell>
          <cell r="AB2556">
            <v>153883</v>
          </cell>
          <cell r="AC2556">
            <v>162624</v>
          </cell>
          <cell r="AD2556"/>
          <cell r="AE2556">
            <v>0</v>
          </cell>
          <cell r="AF2556">
            <v>0</v>
          </cell>
          <cell r="AG2556"/>
          <cell r="AH2556">
            <v>0</v>
          </cell>
          <cell r="AI2556"/>
          <cell r="AJ2556"/>
          <cell r="AK2556"/>
          <cell r="AL2556"/>
          <cell r="AM2556"/>
        </row>
        <row r="2557">
          <cell r="I2557" t="str">
            <v>LWB</v>
          </cell>
          <cell r="J2557">
            <v>1206</v>
          </cell>
          <cell r="K2557"/>
          <cell r="L2557">
            <v>1206</v>
          </cell>
          <cell r="M2557">
            <v>11138</v>
          </cell>
          <cell r="N2557">
            <v>12344</v>
          </cell>
          <cell r="O2557"/>
          <cell r="P2557">
            <v>19503</v>
          </cell>
          <cell r="Q2557">
            <v>19503</v>
          </cell>
          <cell r="R2557"/>
          <cell r="S2557">
            <v>19503</v>
          </cell>
          <cell r="T2557"/>
          <cell r="U2557">
            <v>11</v>
          </cell>
          <cell r="V2557">
            <v>11</v>
          </cell>
          <cell r="W2557"/>
          <cell r="X2557">
            <v>11</v>
          </cell>
          <cell r="Y2557">
            <v>1099</v>
          </cell>
          <cell r="Z2557"/>
          <cell r="AA2557">
            <v>1099</v>
          </cell>
          <cell r="AB2557">
            <v>11819</v>
          </cell>
          <cell r="AC2557">
            <v>12918</v>
          </cell>
          <cell r="AD2557"/>
          <cell r="AE2557">
            <v>21037</v>
          </cell>
          <cell r="AF2557">
            <v>21037</v>
          </cell>
          <cell r="AG2557"/>
          <cell r="AH2557">
            <v>21037</v>
          </cell>
          <cell r="AI2557"/>
          <cell r="AJ2557">
            <v>11</v>
          </cell>
          <cell r="AK2557">
            <v>11</v>
          </cell>
          <cell r="AL2557"/>
          <cell r="AM2557">
            <v>11</v>
          </cell>
        </row>
        <row r="2558">
          <cell r="I2558" t="str">
            <v>LWS</v>
          </cell>
          <cell r="J2558">
            <v>205</v>
          </cell>
          <cell r="K2558"/>
          <cell r="L2558">
            <v>205</v>
          </cell>
          <cell r="M2558">
            <v>28403</v>
          </cell>
          <cell r="N2558">
            <v>28608</v>
          </cell>
          <cell r="O2558"/>
          <cell r="P2558">
            <v>82621</v>
          </cell>
          <cell r="Q2558">
            <v>82621</v>
          </cell>
          <cell r="R2558"/>
          <cell r="S2558">
            <v>82621</v>
          </cell>
          <cell r="T2558"/>
          <cell r="U2558">
            <v>311</v>
          </cell>
          <cell r="V2558">
            <v>311</v>
          </cell>
          <cell r="W2558"/>
          <cell r="X2558">
            <v>311</v>
          </cell>
          <cell r="Y2558">
            <v>28</v>
          </cell>
          <cell r="Z2558"/>
          <cell r="AA2558">
            <v>28</v>
          </cell>
          <cell r="AB2558">
            <v>29980</v>
          </cell>
          <cell r="AC2558">
            <v>30008</v>
          </cell>
          <cell r="AD2558"/>
          <cell r="AE2558">
            <v>60805</v>
          </cell>
          <cell r="AF2558">
            <v>60805</v>
          </cell>
          <cell r="AG2558"/>
          <cell r="AH2558">
            <v>60805</v>
          </cell>
          <cell r="AI2558"/>
          <cell r="AJ2558">
            <v>498</v>
          </cell>
          <cell r="AK2558">
            <v>498</v>
          </cell>
          <cell r="AL2558"/>
          <cell r="AM2558">
            <v>498</v>
          </cell>
        </row>
        <row r="2559">
          <cell r="I2559" t="str">
            <v>LEX</v>
          </cell>
          <cell r="J2559">
            <v>17989</v>
          </cell>
          <cell r="K2559"/>
          <cell r="L2559">
            <v>17989</v>
          </cell>
          <cell r="M2559">
            <v>59842</v>
          </cell>
          <cell r="N2559">
            <v>77831</v>
          </cell>
          <cell r="O2559"/>
          <cell r="P2559">
            <v>1204273</v>
          </cell>
          <cell r="Q2559">
            <v>1204273</v>
          </cell>
          <cell r="R2559"/>
          <cell r="S2559">
            <v>1204273</v>
          </cell>
          <cell r="T2559"/>
          <cell r="U2559">
            <v>5</v>
          </cell>
          <cell r="V2559">
            <v>5</v>
          </cell>
          <cell r="W2559"/>
          <cell r="X2559">
            <v>5</v>
          </cell>
          <cell r="Y2559">
            <v>17271</v>
          </cell>
          <cell r="Z2559"/>
          <cell r="AA2559">
            <v>17271</v>
          </cell>
          <cell r="AB2559">
            <v>58897</v>
          </cell>
          <cell r="AC2559">
            <v>76168</v>
          </cell>
          <cell r="AD2559"/>
          <cell r="AE2559">
            <v>971667</v>
          </cell>
          <cell r="AF2559">
            <v>971667</v>
          </cell>
          <cell r="AG2559"/>
          <cell r="AH2559">
            <v>971667</v>
          </cell>
          <cell r="AI2559"/>
          <cell r="AJ2559">
            <v>13</v>
          </cell>
          <cell r="AK2559">
            <v>13</v>
          </cell>
          <cell r="AL2559"/>
          <cell r="AM2559">
            <v>13</v>
          </cell>
        </row>
        <row r="2560">
          <cell r="I2560" t="str">
            <v>LIH</v>
          </cell>
          <cell r="J2560"/>
          <cell r="K2560"/>
          <cell r="L2560">
            <v>30645</v>
          </cell>
          <cell r="M2560">
            <v>92360</v>
          </cell>
          <cell r="N2560">
            <v>123005</v>
          </cell>
          <cell r="O2560">
            <v>29775</v>
          </cell>
          <cell r="P2560">
            <v>3624316</v>
          </cell>
          <cell r="Q2560">
            <v>3654091</v>
          </cell>
          <cell r="R2560">
            <v>0</v>
          </cell>
          <cell r="S2560">
            <v>3654091</v>
          </cell>
          <cell r="T2560">
            <v>0</v>
          </cell>
          <cell r="U2560">
            <v>27790</v>
          </cell>
          <cell r="V2560">
            <v>27790</v>
          </cell>
          <cell r="W2560">
            <v>3522</v>
          </cell>
          <cell r="X2560">
            <v>31312</v>
          </cell>
          <cell r="Y2560"/>
          <cell r="Z2560"/>
          <cell r="AA2560">
            <v>22798</v>
          </cell>
          <cell r="AB2560">
            <v>60437</v>
          </cell>
          <cell r="AC2560">
            <v>83235</v>
          </cell>
          <cell r="AD2560">
            <v>5862</v>
          </cell>
          <cell r="AE2560">
            <v>2073852</v>
          </cell>
          <cell r="AF2560">
            <v>2079714</v>
          </cell>
          <cell r="AG2560">
            <v>0</v>
          </cell>
          <cell r="AH2560">
            <v>2079714</v>
          </cell>
          <cell r="AI2560">
            <v>0</v>
          </cell>
          <cell r="AJ2560">
            <v>24013</v>
          </cell>
          <cell r="AK2560">
            <v>24013</v>
          </cell>
          <cell r="AL2560">
            <v>4949</v>
          </cell>
          <cell r="AM2560">
            <v>28962</v>
          </cell>
        </row>
        <row r="2561">
          <cell r="I2561" t="str">
            <v>LNK</v>
          </cell>
          <cell r="J2561">
            <v>5044</v>
          </cell>
          <cell r="K2561"/>
          <cell r="L2561">
            <v>5044</v>
          </cell>
          <cell r="M2561">
            <v>69166</v>
          </cell>
          <cell r="N2561">
            <v>74210</v>
          </cell>
          <cell r="O2561"/>
          <cell r="P2561">
            <v>185972</v>
          </cell>
          <cell r="Q2561">
            <v>185972</v>
          </cell>
          <cell r="R2561"/>
          <cell r="S2561">
            <v>185972</v>
          </cell>
          <cell r="T2561"/>
          <cell r="U2561"/>
          <cell r="V2561"/>
          <cell r="W2561"/>
          <cell r="X2561"/>
          <cell r="Y2561">
            <v>5512</v>
          </cell>
          <cell r="Z2561"/>
          <cell r="AA2561">
            <v>5512</v>
          </cell>
          <cell r="AB2561">
            <v>67099</v>
          </cell>
          <cell r="AC2561">
            <v>72611</v>
          </cell>
          <cell r="AD2561"/>
          <cell r="AE2561">
            <v>170777</v>
          </cell>
          <cell r="AF2561">
            <v>170777</v>
          </cell>
          <cell r="AG2561"/>
          <cell r="AH2561">
            <v>170777</v>
          </cell>
          <cell r="AI2561"/>
          <cell r="AJ2561"/>
          <cell r="AK2561"/>
          <cell r="AL2561"/>
          <cell r="AM2561"/>
        </row>
        <row r="2562">
          <cell r="I2562" t="str">
            <v>LIT</v>
          </cell>
          <cell r="J2562">
            <v>20909</v>
          </cell>
          <cell r="K2562"/>
          <cell r="L2562">
            <v>20909</v>
          </cell>
          <cell r="M2562">
            <v>61902</v>
          </cell>
          <cell r="N2562">
            <v>82811</v>
          </cell>
          <cell r="O2562"/>
          <cell r="P2562">
            <v>1960834</v>
          </cell>
          <cell r="Q2562">
            <v>1960834</v>
          </cell>
          <cell r="R2562"/>
          <cell r="S2562">
            <v>1960834</v>
          </cell>
          <cell r="T2562"/>
          <cell r="U2562">
            <v>17237</v>
          </cell>
          <cell r="V2562">
            <v>17237</v>
          </cell>
          <cell r="W2562"/>
          <cell r="X2562">
            <v>17237</v>
          </cell>
          <cell r="Y2562">
            <v>21107</v>
          </cell>
          <cell r="Z2562"/>
          <cell r="AA2562">
            <v>21107</v>
          </cell>
          <cell r="AB2562">
            <v>61191</v>
          </cell>
          <cell r="AC2562">
            <v>82298</v>
          </cell>
          <cell r="AD2562"/>
          <cell r="AE2562">
            <v>1644675</v>
          </cell>
          <cell r="AF2562">
            <v>1644675</v>
          </cell>
          <cell r="AG2562"/>
          <cell r="AH2562">
            <v>1644675</v>
          </cell>
          <cell r="AI2562"/>
          <cell r="AJ2562">
            <v>18597</v>
          </cell>
          <cell r="AK2562">
            <v>18597</v>
          </cell>
          <cell r="AL2562"/>
          <cell r="AM2562">
            <v>18597</v>
          </cell>
        </row>
        <row r="2563">
          <cell r="I2563" t="str">
            <v>LGB</v>
          </cell>
          <cell r="J2563">
            <v>31801</v>
          </cell>
          <cell r="K2563"/>
          <cell r="L2563">
            <v>31801</v>
          </cell>
          <cell r="M2563">
            <v>297974</v>
          </cell>
          <cell r="N2563">
            <v>329775</v>
          </cell>
          <cell r="O2563"/>
          <cell r="P2563">
            <v>3244316</v>
          </cell>
          <cell r="Q2563">
            <v>3244316</v>
          </cell>
          <cell r="R2563"/>
          <cell r="S2563">
            <v>3244316</v>
          </cell>
          <cell r="T2563"/>
          <cell r="U2563">
            <v>16922</v>
          </cell>
          <cell r="V2563">
            <v>16922</v>
          </cell>
          <cell r="W2563">
            <v>207</v>
          </cell>
          <cell r="X2563">
            <v>17129</v>
          </cell>
          <cell r="Y2563">
            <v>25194</v>
          </cell>
          <cell r="Z2563"/>
          <cell r="AA2563">
            <v>25194</v>
          </cell>
          <cell r="AB2563">
            <v>324828</v>
          </cell>
          <cell r="AC2563">
            <v>350022</v>
          </cell>
          <cell r="AD2563"/>
          <cell r="AE2563">
            <v>2092724</v>
          </cell>
          <cell r="AF2563">
            <v>2092724</v>
          </cell>
          <cell r="AG2563"/>
          <cell r="AH2563">
            <v>2092724</v>
          </cell>
          <cell r="AI2563"/>
          <cell r="AJ2563">
            <v>17182</v>
          </cell>
          <cell r="AK2563">
            <v>17182</v>
          </cell>
          <cell r="AL2563">
            <v>163</v>
          </cell>
          <cell r="AM2563">
            <v>17346</v>
          </cell>
        </row>
        <row r="2564">
          <cell r="I2564" t="str">
            <v>LAX</v>
          </cell>
          <cell r="J2564">
            <v>475104</v>
          </cell>
          <cell r="K2564">
            <v>47392</v>
          </cell>
          <cell r="L2564">
            <v>522496</v>
          </cell>
          <cell r="M2564">
            <v>34417</v>
          </cell>
          <cell r="N2564">
            <v>556913</v>
          </cell>
          <cell r="O2564">
            <v>15949915</v>
          </cell>
          <cell r="P2564">
            <v>47895001</v>
          </cell>
          <cell r="Q2564">
            <v>63844916</v>
          </cell>
          <cell r="R2564">
            <v>2079382</v>
          </cell>
          <cell r="S2564">
            <v>65924298</v>
          </cell>
          <cell r="T2564">
            <v>1583592</v>
          </cell>
          <cell r="U2564">
            <v>795606</v>
          </cell>
          <cell r="V2564">
            <v>2379198</v>
          </cell>
          <cell r="W2564">
            <v>110656</v>
          </cell>
          <cell r="X2564">
            <v>2489854</v>
          </cell>
          <cell r="Y2564">
            <v>414136</v>
          </cell>
          <cell r="Z2564">
            <v>60725</v>
          </cell>
          <cell r="AA2564">
            <v>474861</v>
          </cell>
          <cell r="AB2564">
            <v>31908</v>
          </cell>
          <cell r="AC2564">
            <v>506769</v>
          </cell>
          <cell r="AD2564">
            <v>7842256</v>
          </cell>
          <cell r="AE2564">
            <v>39375526</v>
          </cell>
          <cell r="AF2564">
            <v>47217782</v>
          </cell>
          <cell r="AG2564">
            <v>791459</v>
          </cell>
          <cell r="AH2564">
            <v>48009241</v>
          </cell>
          <cell r="AI2564">
            <v>1673498</v>
          </cell>
          <cell r="AJ2564">
            <v>907840</v>
          </cell>
          <cell r="AK2564">
            <v>2581338</v>
          </cell>
          <cell r="AL2564">
            <v>112850</v>
          </cell>
          <cell r="AM2564">
            <v>2694188</v>
          </cell>
        </row>
        <row r="2565">
          <cell r="I2565" t="str">
            <v>VNY</v>
          </cell>
          <cell r="J2565"/>
          <cell r="K2565"/>
          <cell r="L2565"/>
          <cell r="M2565">
            <v>277615</v>
          </cell>
          <cell r="N2565">
            <v>277615</v>
          </cell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>
            <v>295481</v>
          </cell>
          <cell r="AC2565">
            <v>295481</v>
          </cell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</row>
        <row r="2566">
          <cell r="I2566" t="str">
            <v>LOU</v>
          </cell>
          <cell r="J2566">
            <v>1833</v>
          </cell>
          <cell r="K2566"/>
          <cell r="L2566">
            <v>1833</v>
          </cell>
          <cell r="M2566">
            <v>100733</v>
          </cell>
          <cell r="N2566">
            <v>102566</v>
          </cell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>
            <v>1951</v>
          </cell>
          <cell r="Z2566"/>
          <cell r="AA2566">
            <v>1951</v>
          </cell>
          <cell r="AB2566">
            <v>94690</v>
          </cell>
          <cell r="AC2566">
            <v>96641</v>
          </cell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</row>
        <row r="2567">
          <cell r="I2567" t="str">
            <v>SDF</v>
          </cell>
          <cell r="J2567">
            <v>62533</v>
          </cell>
          <cell r="K2567">
            <v>100196</v>
          </cell>
          <cell r="L2567">
            <v>162729</v>
          </cell>
          <cell r="M2567">
            <v>12910</v>
          </cell>
          <cell r="N2567">
            <v>175639</v>
          </cell>
          <cell r="O2567"/>
          <cell r="P2567">
            <v>3888332</v>
          </cell>
          <cell r="Q2567">
            <v>3888332</v>
          </cell>
          <cell r="R2567"/>
          <cell r="S2567">
            <v>3888332</v>
          </cell>
          <cell r="T2567">
            <v>696729</v>
          </cell>
          <cell r="U2567">
            <v>2145515</v>
          </cell>
          <cell r="V2567">
            <v>2842244</v>
          </cell>
          <cell r="W2567">
            <v>224989</v>
          </cell>
          <cell r="X2567">
            <v>3067234</v>
          </cell>
          <cell r="Y2567">
            <v>62626</v>
          </cell>
          <cell r="Z2567">
            <v>97552</v>
          </cell>
          <cell r="AA2567">
            <v>160178</v>
          </cell>
          <cell r="AB2567">
            <v>11764</v>
          </cell>
          <cell r="AC2567">
            <v>171942</v>
          </cell>
          <cell r="AD2567"/>
          <cell r="AE2567">
            <v>3176874</v>
          </cell>
          <cell r="AF2567">
            <v>3176874</v>
          </cell>
          <cell r="AG2567"/>
          <cell r="AH2567">
            <v>3176874</v>
          </cell>
          <cell r="AI2567">
            <v>644032</v>
          </cell>
          <cell r="AJ2567">
            <v>2202118</v>
          </cell>
          <cell r="AK2567">
            <v>2846149</v>
          </cell>
          <cell r="AL2567">
            <v>206119</v>
          </cell>
          <cell r="AM2567">
            <v>3052269</v>
          </cell>
        </row>
        <row r="2568">
          <cell r="I2568" t="str">
            <v>MSN</v>
          </cell>
          <cell r="J2568">
            <v>25119</v>
          </cell>
          <cell r="K2568">
            <v>2282</v>
          </cell>
          <cell r="L2568">
            <v>27401</v>
          </cell>
          <cell r="M2568">
            <v>47079</v>
          </cell>
          <cell r="N2568">
            <v>74480</v>
          </cell>
          <cell r="O2568">
            <v>0</v>
          </cell>
          <cell r="P2568">
            <v>1882218</v>
          </cell>
          <cell r="Q2568">
            <v>1882218</v>
          </cell>
          <cell r="R2568"/>
          <cell r="S2568">
            <v>1882218</v>
          </cell>
          <cell r="T2568"/>
          <cell r="U2568">
            <v>11497</v>
          </cell>
          <cell r="V2568">
            <v>11497</v>
          </cell>
          <cell r="W2568">
            <v>1</v>
          </cell>
          <cell r="X2568">
            <v>11498</v>
          </cell>
          <cell r="Y2568">
            <v>25166</v>
          </cell>
          <cell r="Z2568">
            <v>2290</v>
          </cell>
          <cell r="AA2568">
            <v>27456</v>
          </cell>
          <cell r="AB2568">
            <v>52545</v>
          </cell>
          <cell r="AC2568">
            <v>80001</v>
          </cell>
          <cell r="AD2568">
            <v>0</v>
          </cell>
          <cell r="AE2568">
            <v>1413500</v>
          </cell>
          <cell r="AF2568">
            <v>1413500</v>
          </cell>
          <cell r="AG2568"/>
          <cell r="AH2568">
            <v>1413500</v>
          </cell>
          <cell r="AI2568"/>
          <cell r="AJ2568">
            <v>13454</v>
          </cell>
          <cell r="AK2568">
            <v>13454</v>
          </cell>
          <cell r="AL2568">
            <v>0</v>
          </cell>
          <cell r="AM2568">
            <v>13454</v>
          </cell>
        </row>
        <row r="2569">
          <cell r="I2569" t="str">
            <v>MHT</v>
          </cell>
          <cell r="J2569"/>
          <cell r="K2569"/>
          <cell r="L2569">
            <v>26791</v>
          </cell>
          <cell r="M2569">
            <v>19617</v>
          </cell>
          <cell r="N2569">
            <v>46408</v>
          </cell>
          <cell r="O2569">
            <v>0</v>
          </cell>
          <cell r="P2569">
            <v>1301952</v>
          </cell>
          <cell r="Q2569">
            <v>1301952</v>
          </cell>
          <cell r="R2569"/>
          <cell r="S2569">
            <v>1301952</v>
          </cell>
          <cell r="T2569">
            <v>0</v>
          </cell>
          <cell r="U2569">
            <v>91121</v>
          </cell>
          <cell r="V2569">
            <v>91121</v>
          </cell>
          <cell r="W2569">
            <v>0</v>
          </cell>
          <cell r="X2569">
            <v>91121</v>
          </cell>
          <cell r="Y2569"/>
          <cell r="Z2569"/>
          <cell r="AA2569">
            <v>25520</v>
          </cell>
          <cell r="AB2569">
            <v>20473</v>
          </cell>
          <cell r="AC2569">
            <v>45993</v>
          </cell>
          <cell r="AD2569">
            <v>0</v>
          </cell>
          <cell r="AE2569">
            <v>959490</v>
          </cell>
          <cell r="AF2569">
            <v>959490</v>
          </cell>
          <cell r="AG2569"/>
          <cell r="AH2569">
            <v>959490</v>
          </cell>
          <cell r="AI2569">
            <v>0</v>
          </cell>
          <cell r="AJ2569">
            <v>93843</v>
          </cell>
          <cell r="AK2569">
            <v>93843</v>
          </cell>
          <cell r="AL2569">
            <v>0</v>
          </cell>
          <cell r="AM2569">
            <v>93843</v>
          </cell>
        </row>
        <row r="2570">
          <cell r="I2570" t="str">
            <v>MFE</v>
          </cell>
          <cell r="J2570">
            <v>8882</v>
          </cell>
          <cell r="K2570"/>
          <cell r="L2570">
            <v>8882</v>
          </cell>
          <cell r="M2570">
            <v>60197</v>
          </cell>
          <cell r="N2570">
            <v>69079</v>
          </cell>
          <cell r="O2570">
            <v>59</v>
          </cell>
          <cell r="P2570">
            <v>840926</v>
          </cell>
          <cell r="Q2570">
            <v>840985</v>
          </cell>
          <cell r="R2570"/>
          <cell r="S2570">
            <v>840985</v>
          </cell>
          <cell r="T2570"/>
          <cell r="U2570">
            <v>10433</v>
          </cell>
          <cell r="V2570">
            <v>10433</v>
          </cell>
          <cell r="W2570"/>
          <cell r="X2570">
            <v>10433</v>
          </cell>
          <cell r="Y2570">
            <v>9415</v>
          </cell>
          <cell r="Z2570"/>
          <cell r="AA2570">
            <v>9415</v>
          </cell>
          <cell r="AB2570">
            <v>68834</v>
          </cell>
          <cell r="AC2570">
            <v>78249</v>
          </cell>
          <cell r="AD2570">
            <v>52</v>
          </cell>
          <cell r="AE2570">
            <v>765946</v>
          </cell>
          <cell r="AF2570">
            <v>765998</v>
          </cell>
          <cell r="AG2570"/>
          <cell r="AH2570">
            <v>765998</v>
          </cell>
          <cell r="AI2570"/>
          <cell r="AJ2570">
            <v>11793</v>
          </cell>
          <cell r="AK2570">
            <v>11793</v>
          </cell>
          <cell r="AL2570"/>
          <cell r="AM2570">
            <v>11793</v>
          </cell>
        </row>
        <row r="2571">
          <cell r="I2571" t="str">
            <v>MFR</v>
          </cell>
          <cell r="J2571">
            <v>15649</v>
          </cell>
          <cell r="K2571">
            <v>3045</v>
          </cell>
          <cell r="L2571">
            <v>18694</v>
          </cell>
          <cell r="M2571">
            <v>23058</v>
          </cell>
          <cell r="N2571">
            <v>41752</v>
          </cell>
          <cell r="O2571"/>
          <cell r="P2571">
            <v>1031693</v>
          </cell>
          <cell r="Q2571">
            <v>1031693</v>
          </cell>
          <cell r="R2571"/>
          <cell r="S2571">
            <v>1031693</v>
          </cell>
          <cell r="T2571"/>
          <cell r="U2571">
            <v>3692</v>
          </cell>
          <cell r="V2571">
            <v>3692</v>
          </cell>
          <cell r="W2571"/>
          <cell r="X2571">
            <v>3692</v>
          </cell>
          <cell r="Y2571">
            <v>16026</v>
          </cell>
          <cell r="Z2571">
            <v>3265</v>
          </cell>
          <cell r="AA2571">
            <v>19291</v>
          </cell>
          <cell r="AB2571">
            <v>25811</v>
          </cell>
          <cell r="AC2571">
            <v>45102</v>
          </cell>
          <cell r="AD2571"/>
          <cell r="AE2571">
            <v>886670</v>
          </cell>
          <cell r="AF2571">
            <v>886670</v>
          </cell>
          <cell r="AG2571"/>
          <cell r="AH2571">
            <v>886670</v>
          </cell>
          <cell r="AI2571"/>
          <cell r="AJ2571">
            <v>4219</v>
          </cell>
          <cell r="AK2571">
            <v>4219</v>
          </cell>
          <cell r="AL2571"/>
          <cell r="AM2571">
            <v>4219</v>
          </cell>
        </row>
        <row r="2572">
          <cell r="I2572" t="str">
            <v>MLB</v>
          </cell>
          <cell r="J2572">
            <v>8205</v>
          </cell>
          <cell r="K2572"/>
          <cell r="L2572">
            <v>8205</v>
          </cell>
          <cell r="M2572">
            <v>139412</v>
          </cell>
          <cell r="N2572">
            <v>147617</v>
          </cell>
          <cell r="O2572">
            <v>242542</v>
          </cell>
          <cell r="P2572">
            <v>458715</v>
          </cell>
          <cell r="Q2572">
            <v>701257</v>
          </cell>
          <cell r="R2572"/>
          <cell r="S2572">
            <v>701257</v>
          </cell>
          <cell r="T2572"/>
          <cell r="U2572">
            <v>0</v>
          </cell>
          <cell r="V2572">
            <v>0</v>
          </cell>
          <cell r="W2572"/>
          <cell r="X2572">
            <v>0</v>
          </cell>
          <cell r="Y2572">
            <v>8818</v>
          </cell>
          <cell r="Z2572"/>
          <cell r="AA2572">
            <v>8818</v>
          </cell>
          <cell r="AB2572">
            <v>135101</v>
          </cell>
          <cell r="AC2572">
            <v>143919</v>
          </cell>
          <cell r="AD2572">
            <v>2019</v>
          </cell>
          <cell r="AE2572">
            <v>370268</v>
          </cell>
          <cell r="AF2572">
            <v>372287</v>
          </cell>
          <cell r="AG2572"/>
          <cell r="AH2572">
            <v>372287</v>
          </cell>
          <cell r="AI2572"/>
          <cell r="AJ2572">
            <v>0</v>
          </cell>
          <cell r="AK2572">
            <v>0</v>
          </cell>
          <cell r="AL2572"/>
          <cell r="AM2572">
            <v>0</v>
          </cell>
        </row>
        <row r="2573">
          <cell r="I2573" t="str">
            <v>MEM</v>
          </cell>
          <cell r="J2573">
            <v>42776</v>
          </cell>
          <cell r="K2573">
            <v>138926</v>
          </cell>
          <cell r="L2573">
            <v>181702</v>
          </cell>
          <cell r="M2573">
            <v>31716</v>
          </cell>
          <cell r="N2573">
            <v>213418</v>
          </cell>
          <cell r="O2573">
            <v>2892</v>
          </cell>
          <cell r="P2573">
            <v>4456394</v>
          </cell>
          <cell r="Q2573">
            <v>4459286</v>
          </cell>
          <cell r="R2573">
            <v>20360</v>
          </cell>
          <cell r="S2573">
            <v>4479646</v>
          </cell>
          <cell r="T2573">
            <v>665418</v>
          </cell>
          <cell r="U2573">
            <v>3366427</v>
          </cell>
          <cell r="V2573">
            <v>4031845</v>
          </cell>
          <cell r="W2573">
            <v>10834</v>
          </cell>
          <cell r="X2573">
            <v>4042679</v>
          </cell>
          <cell r="Y2573">
            <v>40888</v>
          </cell>
          <cell r="Z2573">
            <v>146330</v>
          </cell>
          <cell r="AA2573">
            <v>187218</v>
          </cell>
          <cell r="AB2573">
            <v>28568</v>
          </cell>
          <cell r="AC2573">
            <v>215786</v>
          </cell>
          <cell r="AD2573">
            <v>2987</v>
          </cell>
          <cell r="AE2573">
            <v>3677212</v>
          </cell>
          <cell r="AF2573">
            <v>3680199</v>
          </cell>
          <cell r="AG2573">
            <v>23340</v>
          </cell>
          <cell r="AH2573">
            <v>3703539</v>
          </cell>
          <cell r="AI2573">
            <v>718977</v>
          </cell>
          <cell r="AJ2573">
            <v>3755484</v>
          </cell>
          <cell r="AK2573">
            <v>4474461</v>
          </cell>
          <cell r="AL2573">
            <v>7866</v>
          </cell>
          <cell r="AM2573">
            <v>4482327</v>
          </cell>
        </row>
        <row r="2574">
          <cell r="I2574" t="str">
            <v>MIA</v>
          </cell>
          <cell r="J2574">
            <v>394160</v>
          </cell>
          <cell r="K2574">
            <v>62155</v>
          </cell>
          <cell r="L2574">
            <v>456315</v>
          </cell>
          <cell r="M2574">
            <v>2163</v>
          </cell>
          <cell r="N2574">
            <v>458478</v>
          </cell>
          <cell r="O2574">
            <v>21389401</v>
          </cell>
          <cell r="P2574">
            <v>29294995</v>
          </cell>
          <cell r="Q2574">
            <v>50684396</v>
          </cell>
          <cell r="R2574"/>
          <cell r="S2574">
            <v>50684396</v>
          </cell>
          <cell r="T2574">
            <v>2031576</v>
          </cell>
          <cell r="U2574">
            <v>441638</v>
          </cell>
          <cell r="V2574">
            <v>2473214</v>
          </cell>
          <cell r="W2574">
            <v>26623</v>
          </cell>
          <cell r="X2574">
            <v>2499837</v>
          </cell>
          <cell r="Y2574">
            <v>322015</v>
          </cell>
          <cell r="Z2574">
            <v>64333</v>
          </cell>
          <cell r="AA2574">
            <v>386348</v>
          </cell>
          <cell r="AB2574">
            <v>1625</v>
          </cell>
          <cell r="AC2574">
            <v>387973</v>
          </cell>
          <cell r="AD2574">
            <v>13066174</v>
          </cell>
          <cell r="AE2574">
            <v>24236282</v>
          </cell>
          <cell r="AF2574">
            <v>37302456</v>
          </cell>
          <cell r="AG2574"/>
          <cell r="AH2574">
            <v>37302456</v>
          </cell>
          <cell r="AI2574">
            <v>2040547</v>
          </cell>
          <cell r="AJ2574">
            <v>450890</v>
          </cell>
          <cell r="AK2574">
            <v>2491437</v>
          </cell>
          <cell r="AL2574">
            <v>29422</v>
          </cell>
          <cell r="AM2574">
            <v>2520859</v>
          </cell>
        </row>
        <row r="2575">
          <cell r="I2575" t="str">
            <v>MKE</v>
          </cell>
          <cell r="J2575">
            <v>66068</v>
          </cell>
          <cell r="K2575">
            <v>11162</v>
          </cell>
          <cell r="L2575">
            <v>77230</v>
          </cell>
          <cell r="M2575">
            <v>12712</v>
          </cell>
          <cell r="N2575">
            <v>89942</v>
          </cell>
          <cell r="O2575">
            <v>51892</v>
          </cell>
          <cell r="P2575">
            <v>5375873</v>
          </cell>
          <cell r="Q2575">
            <v>5427765</v>
          </cell>
          <cell r="R2575">
            <v>18986</v>
          </cell>
          <cell r="S2575">
            <v>5446751</v>
          </cell>
          <cell r="T2575"/>
          <cell r="U2575">
            <v>70253</v>
          </cell>
          <cell r="V2575">
            <v>70253</v>
          </cell>
          <cell r="W2575">
            <v>1068</v>
          </cell>
          <cell r="X2575">
            <v>71321</v>
          </cell>
          <cell r="Y2575">
            <v>61224</v>
          </cell>
          <cell r="Z2575">
            <v>12788</v>
          </cell>
          <cell r="AA2575">
            <v>74012</v>
          </cell>
          <cell r="AB2575">
            <v>13445</v>
          </cell>
          <cell r="AC2575">
            <v>87457</v>
          </cell>
          <cell r="AD2575">
            <v>13864</v>
          </cell>
          <cell r="AE2575">
            <v>4488593</v>
          </cell>
          <cell r="AF2575">
            <v>4502457</v>
          </cell>
          <cell r="AG2575">
            <v>21888</v>
          </cell>
          <cell r="AH2575">
            <v>4524345</v>
          </cell>
          <cell r="AI2575"/>
          <cell r="AJ2575">
            <v>77051</v>
          </cell>
          <cell r="AK2575">
            <v>77051</v>
          </cell>
          <cell r="AL2575">
            <v>905</v>
          </cell>
          <cell r="AM2575">
            <v>77956</v>
          </cell>
        </row>
        <row r="2576">
          <cell r="I2576" t="str">
            <v>MWC</v>
          </cell>
          <cell r="J2576"/>
          <cell r="K2576"/>
          <cell r="L2576"/>
          <cell r="M2576">
            <v>31171</v>
          </cell>
          <cell r="N2576">
            <v>31171</v>
          </cell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>
            <v>36695</v>
          </cell>
          <cell r="AC2576">
            <v>36695</v>
          </cell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</row>
        <row r="2577">
          <cell r="I2577" t="str">
            <v>MSP</v>
          </cell>
          <cell r="J2577">
            <v>276047</v>
          </cell>
          <cell r="K2577">
            <v>15650</v>
          </cell>
          <cell r="L2577">
            <v>291697</v>
          </cell>
          <cell r="M2577">
            <v>18538</v>
          </cell>
          <cell r="N2577">
            <v>310235</v>
          </cell>
          <cell r="O2577">
            <v>2039809</v>
          </cell>
          <cell r="P2577">
            <v>29202013</v>
          </cell>
          <cell r="Q2577">
            <v>31241822</v>
          </cell>
          <cell r="R2577"/>
          <cell r="S2577">
            <v>31241822</v>
          </cell>
          <cell r="T2577"/>
          <cell r="U2577">
            <v>208338</v>
          </cell>
          <cell r="V2577">
            <v>208338</v>
          </cell>
          <cell r="W2577">
            <v>28112</v>
          </cell>
          <cell r="X2577">
            <v>236450</v>
          </cell>
          <cell r="Y2577">
            <v>270601</v>
          </cell>
          <cell r="Z2577">
            <v>16720</v>
          </cell>
          <cell r="AA2577">
            <v>287321</v>
          </cell>
          <cell r="AB2577">
            <v>16571</v>
          </cell>
          <cell r="AC2577">
            <v>303892</v>
          </cell>
          <cell r="AD2577">
            <v>740879</v>
          </cell>
          <cell r="AE2577">
            <v>24461241</v>
          </cell>
          <cell r="AF2577">
            <v>25202120</v>
          </cell>
          <cell r="AG2577"/>
          <cell r="AH2577">
            <v>25202120</v>
          </cell>
          <cell r="AI2577"/>
          <cell r="AJ2577">
            <v>212677</v>
          </cell>
          <cell r="AK2577">
            <v>212677</v>
          </cell>
          <cell r="AL2577">
            <v>22069</v>
          </cell>
          <cell r="AM2577">
            <v>234746</v>
          </cell>
        </row>
        <row r="2578">
          <cell r="I2578" t="str">
            <v>MOB</v>
          </cell>
          <cell r="J2578">
            <v>4374</v>
          </cell>
          <cell r="K2578"/>
          <cell r="L2578">
            <v>4374</v>
          </cell>
          <cell r="M2578">
            <v>59549</v>
          </cell>
          <cell r="N2578">
            <v>63923</v>
          </cell>
          <cell r="O2578"/>
          <cell r="P2578">
            <v>522652</v>
          </cell>
          <cell r="Q2578">
            <v>522652</v>
          </cell>
          <cell r="R2578"/>
          <cell r="S2578">
            <v>522652</v>
          </cell>
          <cell r="T2578"/>
          <cell r="U2578">
            <v>3</v>
          </cell>
          <cell r="V2578">
            <v>3</v>
          </cell>
          <cell r="W2578"/>
          <cell r="X2578">
            <v>3</v>
          </cell>
          <cell r="Y2578">
            <v>4238</v>
          </cell>
          <cell r="Z2578"/>
          <cell r="AA2578">
            <v>4238</v>
          </cell>
          <cell r="AB2578">
            <v>78343</v>
          </cell>
          <cell r="AC2578">
            <v>82581</v>
          </cell>
          <cell r="AD2578"/>
          <cell r="AE2578">
            <v>470697</v>
          </cell>
          <cell r="AF2578">
            <v>470697</v>
          </cell>
          <cell r="AG2578"/>
          <cell r="AH2578">
            <v>470697</v>
          </cell>
          <cell r="AI2578"/>
          <cell r="AJ2578">
            <v>13</v>
          </cell>
          <cell r="AK2578">
            <v>13</v>
          </cell>
          <cell r="AL2578"/>
          <cell r="AM2578">
            <v>13</v>
          </cell>
        </row>
        <row r="2579">
          <cell r="I2579" t="str">
            <v>MLI</v>
          </cell>
          <cell r="J2579">
            <v>4226</v>
          </cell>
          <cell r="K2579"/>
          <cell r="L2579">
            <v>4226</v>
          </cell>
          <cell r="M2579">
            <v>25877</v>
          </cell>
          <cell r="N2579">
            <v>30103</v>
          </cell>
          <cell r="O2579"/>
          <cell r="P2579">
            <v>544144</v>
          </cell>
          <cell r="Q2579">
            <v>544144</v>
          </cell>
          <cell r="R2579"/>
          <cell r="S2579">
            <v>544144</v>
          </cell>
          <cell r="T2579"/>
          <cell r="U2579">
            <v>291</v>
          </cell>
          <cell r="V2579">
            <v>291</v>
          </cell>
          <cell r="W2579"/>
          <cell r="X2579">
            <v>291</v>
          </cell>
          <cell r="Y2579">
            <v>4057</v>
          </cell>
          <cell r="Z2579"/>
          <cell r="AA2579">
            <v>4057</v>
          </cell>
          <cell r="AB2579">
            <v>24124</v>
          </cell>
          <cell r="AC2579">
            <v>28181</v>
          </cell>
          <cell r="AD2579"/>
          <cell r="AE2579">
            <v>493348</v>
          </cell>
          <cell r="AF2579">
            <v>493348</v>
          </cell>
          <cell r="AG2579"/>
          <cell r="AH2579">
            <v>493348</v>
          </cell>
          <cell r="AI2579"/>
          <cell r="AJ2579">
            <v>569</v>
          </cell>
          <cell r="AK2579">
            <v>569</v>
          </cell>
          <cell r="AL2579"/>
          <cell r="AM2579">
            <v>569</v>
          </cell>
        </row>
        <row r="2580">
          <cell r="I2580" t="str">
            <v>MKK</v>
          </cell>
          <cell r="J2580">
            <v>0</v>
          </cell>
          <cell r="K2580"/>
          <cell r="L2580">
            <v>0</v>
          </cell>
          <cell r="M2580">
            <v>33573</v>
          </cell>
          <cell r="N2580">
            <v>33573</v>
          </cell>
          <cell r="O2580"/>
          <cell r="P2580">
            <v>185708</v>
          </cell>
          <cell r="Q2580">
            <v>185708</v>
          </cell>
          <cell r="R2580"/>
          <cell r="S2580">
            <v>185708</v>
          </cell>
          <cell r="T2580"/>
          <cell r="U2580">
            <v>2670</v>
          </cell>
          <cell r="V2580">
            <v>2670</v>
          </cell>
          <cell r="W2580"/>
          <cell r="X2580">
            <v>2670</v>
          </cell>
          <cell r="Y2580">
            <v>0</v>
          </cell>
          <cell r="Z2580"/>
          <cell r="AA2580">
            <v>0</v>
          </cell>
          <cell r="AB2580">
            <v>26667</v>
          </cell>
          <cell r="AC2580">
            <v>26667</v>
          </cell>
          <cell r="AD2580"/>
          <cell r="AE2580">
            <v>136261</v>
          </cell>
          <cell r="AF2580">
            <v>136261</v>
          </cell>
          <cell r="AG2580"/>
          <cell r="AH2580">
            <v>136261</v>
          </cell>
          <cell r="AI2580"/>
          <cell r="AJ2580">
            <v>2759</v>
          </cell>
          <cell r="AK2580">
            <v>2759</v>
          </cell>
          <cell r="AL2580"/>
          <cell r="AM2580">
            <v>2759</v>
          </cell>
        </row>
        <row r="2581">
          <cell r="I2581" t="str">
            <v>MLU</v>
          </cell>
          <cell r="J2581">
            <v>1198</v>
          </cell>
          <cell r="K2581"/>
          <cell r="L2581">
            <v>1198</v>
          </cell>
          <cell r="M2581">
            <v>33683</v>
          </cell>
          <cell r="N2581">
            <v>34881</v>
          </cell>
          <cell r="O2581"/>
          <cell r="P2581">
            <v>169149</v>
          </cell>
          <cell r="Q2581">
            <v>169149</v>
          </cell>
          <cell r="R2581"/>
          <cell r="S2581">
            <v>169149</v>
          </cell>
          <cell r="T2581"/>
          <cell r="U2581">
            <v>378</v>
          </cell>
          <cell r="V2581">
            <v>378</v>
          </cell>
          <cell r="W2581"/>
          <cell r="X2581">
            <v>378</v>
          </cell>
          <cell r="Y2581">
            <v>227</v>
          </cell>
          <cell r="Z2581"/>
          <cell r="AA2581">
            <v>227</v>
          </cell>
          <cell r="AB2581">
            <v>35554</v>
          </cell>
          <cell r="AC2581">
            <v>35781</v>
          </cell>
          <cell r="AD2581"/>
          <cell r="AE2581">
            <v>159906</v>
          </cell>
          <cell r="AF2581">
            <v>159906</v>
          </cell>
          <cell r="AG2581"/>
          <cell r="AH2581">
            <v>159906</v>
          </cell>
          <cell r="AI2581"/>
          <cell r="AJ2581">
            <v>503</v>
          </cell>
          <cell r="AK2581">
            <v>503</v>
          </cell>
          <cell r="AL2581"/>
          <cell r="AM2581">
            <v>503</v>
          </cell>
        </row>
        <row r="2582">
          <cell r="I2582" t="str">
            <v>MRY</v>
          </cell>
          <cell r="J2582"/>
          <cell r="K2582"/>
          <cell r="L2582">
            <v>5082</v>
          </cell>
          <cell r="M2582">
            <v>54040</v>
          </cell>
          <cell r="N2582">
            <v>59122</v>
          </cell>
          <cell r="O2582"/>
          <cell r="P2582">
            <v>448292</v>
          </cell>
          <cell r="Q2582">
            <v>448292</v>
          </cell>
          <cell r="R2582"/>
          <cell r="S2582">
            <v>448292</v>
          </cell>
          <cell r="T2582"/>
          <cell r="U2582">
            <v>290</v>
          </cell>
          <cell r="V2582">
            <v>290</v>
          </cell>
          <cell r="W2582"/>
          <cell r="X2582">
            <v>290</v>
          </cell>
          <cell r="Y2582">
            <v>8620</v>
          </cell>
          <cell r="Z2582">
            <v>531</v>
          </cell>
          <cell r="AA2582">
            <v>9151</v>
          </cell>
          <cell r="AB2582">
            <v>50780</v>
          </cell>
          <cell r="AC2582">
            <v>59931</v>
          </cell>
          <cell r="AD2582"/>
          <cell r="AE2582">
            <v>381471</v>
          </cell>
          <cell r="AF2582">
            <v>381471</v>
          </cell>
          <cell r="AG2582"/>
          <cell r="AH2582">
            <v>381471</v>
          </cell>
          <cell r="AI2582"/>
          <cell r="AJ2582">
            <v>332</v>
          </cell>
          <cell r="AK2582">
            <v>332</v>
          </cell>
          <cell r="AL2582"/>
          <cell r="AM2582">
            <v>332</v>
          </cell>
        </row>
        <row r="2583">
          <cell r="I2583" t="str">
            <v>MTJ</v>
          </cell>
          <cell r="J2583"/>
          <cell r="K2583"/>
          <cell r="L2583"/>
          <cell r="M2583"/>
          <cell r="N2583"/>
          <cell r="O2583"/>
          <cell r="P2583">
            <v>461689</v>
          </cell>
          <cell r="Q2583">
            <v>461689</v>
          </cell>
          <cell r="R2583"/>
          <cell r="S2583">
            <v>461689</v>
          </cell>
          <cell r="T2583"/>
          <cell r="U2583">
            <v>0</v>
          </cell>
          <cell r="V2583">
            <v>0</v>
          </cell>
          <cell r="W2583"/>
          <cell r="X2583">
            <v>0</v>
          </cell>
          <cell r="Y2583"/>
          <cell r="Z2583"/>
          <cell r="AA2583"/>
          <cell r="AB2583"/>
          <cell r="AC2583"/>
          <cell r="AD2583"/>
          <cell r="AE2583">
            <v>375133</v>
          </cell>
          <cell r="AF2583">
            <v>375133</v>
          </cell>
          <cell r="AG2583"/>
          <cell r="AH2583">
            <v>375133</v>
          </cell>
          <cell r="AI2583"/>
          <cell r="AJ2583">
            <v>0</v>
          </cell>
          <cell r="AK2583">
            <v>0</v>
          </cell>
          <cell r="AL2583"/>
          <cell r="AM2583">
            <v>0</v>
          </cell>
        </row>
        <row r="2584">
          <cell r="I2584" t="str">
            <v>CWA</v>
          </cell>
          <cell r="J2584">
            <v>1834</v>
          </cell>
          <cell r="K2584"/>
          <cell r="L2584">
            <v>1834</v>
          </cell>
          <cell r="M2584">
            <v>10887</v>
          </cell>
          <cell r="N2584">
            <v>12721</v>
          </cell>
          <cell r="O2584"/>
          <cell r="P2584">
            <v>154884</v>
          </cell>
          <cell r="Q2584">
            <v>154884</v>
          </cell>
          <cell r="R2584"/>
          <cell r="S2584">
            <v>154884</v>
          </cell>
          <cell r="T2584"/>
          <cell r="U2584">
            <v>805</v>
          </cell>
          <cell r="V2584">
            <v>805</v>
          </cell>
          <cell r="W2584"/>
          <cell r="X2584">
            <v>805</v>
          </cell>
          <cell r="Y2584">
            <v>2822</v>
          </cell>
          <cell r="Z2584"/>
          <cell r="AA2584">
            <v>2822</v>
          </cell>
          <cell r="AB2584">
            <v>10783</v>
          </cell>
          <cell r="AC2584">
            <v>13605</v>
          </cell>
          <cell r="AD2584"/>
          <cell r="AE2584">
            <v>190452</v>
          </cell>
          <cell r="AF2584">
            <v>190452</v>
          </cell>
          <cell r="AG2584"/>
          <cell r="AH2584">
            <v>190452</v>
          </cell>
          <cell r="AI2584"/>
          <cell r="AJ2584">
            <v>800</v>
          </cell>
          <cell r="AK2584">
            <v>800</v>
          </cell>
          <cell r="AL2584"/>
          <cell r="AM2584">
            <v>800</v>
          </cell>
        </row>
        <row r="2585">
          <cell r="I2585" t="str">
            <v>MYR</v>
          </cell>
          <cell r="J2585">
            <v>32291</v>
          </cell>
          <cell r="K2585"/>
          <cell r="L2585">
            <v>32291</v>
          </cell>
          <cell r="M2585">
            <v>121248</v>
          </cell>
          <cell r="N2585">
            <v>153539</v>
          </cell>
          <cell r="O2585">
            <v>0</v>
          </cell>
          <cell r="P2585">
            <v>3459803</v>
          </cell>
          <cell r="Q2585">
            <v>3459803</v>
          </cell>
          <cell r="R2585"/>
          <cell r="S2585">
            <v>3459803</v>
          </cell>
          <cell r="T2585"/>
          <cell r="U2585"/>
          <cell r="V2585"/>
          <cell r="W2585"/>
          <cell r="X2585"/>
          <cell r="Y2585">
            <v>32241</v>
          </cell>
          <cell r="Z2585"/>
          <cell r="AA2585">
            <v>32241</v>
          </cell>
          <cell r="AB2585">
            <v>140036</v>
          </cell>
          <cell r="AC2585">
            <v>172277</v>
          </cell>
          <cell r="AD2585">
            <v>0</v>
          </cell>
          <cell r="AE2585">
            <v>3210247</v>
          </cell>
          <cell r="AF2585">
            <v>3210247</v>
          </cell>
          <cell r="AG2585"/>
          <cell r="AH2585">
            <v>3210247</v>
          </cell>
          <cell r="AI2585"/>
          <cell r="AJ2585"/>
          <cell r="AK2585"/>
          <cell r="AL2585"/>
          <cell r="AM2585"/>
        </row>
        <row r="2586">
          <cell r="I2586" t="str">
            <v>APF</v>
          </cell>
          <cell r="J2586">
            <v>0</v>
          </cell>
          <cell r="K2586">
            <v>0</v>
          </cell>
          <cell r="L2586">
            <v>0</v>
          </cell>
          <cell r="M2586">
            <v>117358</v>
          </cell>
          <cell r="N2586">
            <v>117358</v>
          </cell>
          <cell r="O2586">
            <v>0</v>
          </cell>
          <cell r="P2586">
            <v>0</v>
          </cell>
          <cell r="Q2586">
            <v>0</v>
          </cell>
          <cell r="R2586"/>
          <cell r="S2586">
            <v>0</v>
          </cell>
          <cell r="T2586"/>
          <cell r="U2586"/>
          <cell r="V2586"/>
          <cell r="W2586"/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115604</v>
          </cell>
          <cell r="AC2586">
            <v>115604</v>
          </cell>
          <cell r="AD2586">
            <v>0</v>
          </cell>
          <cell r="AE2586">
            <v>0</v>
          </cell>
          <cell r="AF2586">
            <v>0</v>
          </cell>
          <cell r="AG2586"/>
          <cell r="AH2586">
            <v>0</v>
          </cell>
          <cell r="AI2586"/>
          <cell r="AJ2586"/>
          <cell r="AK2586"/>
          <cell r="AL2586"/>
          <cell r="AM2586">
            <v>0</v>
          </cell>
        </row>
        <row r="2587">
          <cell r="I2587" t="str">
            <v>BNA</v>
          </cell>
          <cell r="J2587">
            <v>180361</v>
          </cell>
          <cell r="K2587">
            <v>2338</v>
          </cell>
          <cell r="L2587">
            <v>182699</v>
          </cell>
          <cell r="M2587">
            <v>68744</v>
          </cell>
          <cell r="N2587">
            <v>251443</v>
          </cell>
          <cell r="O2587">
            <v>105946</v>
          </cell>
          <cell r="P2587">
            <v>20045685</v>
          </cell>
          <cell r="Q2587">
            <v>20151631</v>
          </cell>
          <cell r="R2587">
            <v>1499689</v>
          </cell>
          <cell r="S2587">
            <v>21651320</v>
          </cell>
          <cell r="T2587">
            <v>2117</v>
          </cell>
          <cell r="U2587">
            <v>51024</v>
          </cell>
          <cell r="V2587">
            <v>53141</v>
          </cell>
          <cell r="W2587">
            <v>674</v>
          </cell>
          <cell r="X2587">
            <v>53815</v>
          </cell>
          <cell r="Y2587">
            <v>152518</v>
          </cell>
          <cell r="Z2587">
            <v>1472</v>
          </cell>
          <cell r="AA2587">
            <v>153990</v>
          </cell>
          <cell r="AB2587">
            <v>65437</v>
          </cell>
          <cell r="AC2587">
            <v>219427</v>
          </cell>
          <cell r="AD2587">
            <v>40785</v>
          </cell>
          <cell r="AE2587">
            <v>15516601</v>
          </cell>
          <cell r="AF2587">
            <v>15557386</v>
          </cell>
          <cell r="AG2587">
            <v>1348611</v>
          </cell>
          <cell r="AH2587">
            <v>16905997</v>
          </cell>
          <cell r="AI2587">
            <v>103</v>
          </cell>
          <cell r="AJ2587">
            <v>45863</v>
          </cell>
          <cell r="AK2587">
            <v>45966</v>
          </cell>
          <cell r="AL2587">
            <v>817</v>
          </cell>
          <cell r="AM2587">
            <v>46783</v>
          </cell>
        </row>
        <row r="2588">
          <cell r="I2588" t="str">
            <v>HVN</v>
          </cell>
          <cell r="J2588">
            <v>5650</v>
          </cell>
          <cell r="K2588"/>
          <cell r="L2588">
            <v>5650</v>
          </cell>
          <cell r="M2588">
            <v>20722</v>
          </cell>
          <cell r="N2588">
            <v>26372</v>
          </cell>
          <cell r="O2588"/>
          <cell r="P2588">
            <v>702000</v>
          </cell>
          <cell r="Q2588">
            <v>702000</v>
          </cell>
          <cell r="R2588"/>
          <cell r="S2588">
            <v>702000</v>
          </cell>
          <cell r="T2588"/>
          <cell r="U2588">
            <v>0</v>
          </cell>
          <cell r="V2588">
            <v>0</v>
          </cell>
          <cell r="W2588"/>
          <cell r="X2588">
            <v>0</v>
          </cell>
          <cell r="Y2588">
            <v>760</v>
          </cell>
          <cell r="Z2588"/>
          <cell r="AA2588">
            <v>760</v>
          </cell>
          <cell r="AB2588">
            <v>39271</v>
          </cell>
          <cell r="AC2588">
            <v>40031</v>
          </cell>
          <cell r="AD2588"/>
          <cell r="AE2588">
            <v>58000</v>
          </cell>
          <cell r="AF2588">
            <v>58000</v>
          </cell>
          <cell r="AG2588"/>
          <cell r="AH2588">
            <v>58000</v>
          </cell>
          <cell r="AI2588"/>
          <cell r="AJ2588">
            <v>0</v>
          </cell>
          <cell r="AK2588">
            <v>0</v>
          </cell>
          <cell r="AL2588"/>
          <cell r="AM2588">
            <v>0</v>
          </cell>
        </row>
        <row r="2589">
          <cell r="I2589" t="str">
            <v>MSY</v>
          </cell>
          <cell r="J2589">
            <v>98567</v>
          </cell>
          <cell r="K2589">
            <v>4531</v>
          </cell>
          <cell r="L2589">
            <v>103098</v>
          </cell>
          <cell r="M2589">
            <v>18820</v>
          </cell>
          <cell r="N2589">
            <v>121918</v>
          </cell>
          <cell r="O2589">
            <v>166982</v>
          </cell>
          <cell r="P2589">
            <v>11729003</v>
          </cell>
          <cell r="Q2589">
            <v>11895985</v>
          </cell>
          <cell r="R2589"/>
          <cell r="S2589">
            <v>11895985</v>
          </cell>
          <cell r="T2589">
            <v>763</v>
          </cell>
          <cell r="U2589">
            <v>62392</v>
          </cell>
          <cell r="V2589">
            <v>63155</v>
          </cell>
          <cell r="W2589">
            <v>4557</v>
          </cell>
          <cell r="X2589">
            <v>67712</v>
          </cell>
          <cell r="Y2589">
            <v>74040</v>
          </cell>
          <cell r="Z2589">
            <v>4236</v>
          </cell>
          <cell r="AA2589">
            <v>78276</v>
          </cell>
          <cell r="AB2589">
            <v>16842</v>
          </cell>
          <cell r="AC2589">
            <v>95118</v>
          </cell>
          <cell r="AD2589">
            <v>32408</v>
          </cell>
          <cell r="AE2589">
            <v>8034461</v>
          </cell>
          <cell r="AF2589">
            <v>8066869</v>
          </cell>
          <cell r="AG2589"/>
          <cell r="AH2589">
            <v>8066869</v>
          </cell>
          <cell r="AI2589">
            <v>85</v>
          </cell>
          <cell r="AJ2589">
            <v>59643</v>
          </cell>
          <cell r="AK2589">
            <v>59728</v>
          </cell>
          <cell r="AL2589">
            <v>3921</v>
          </cell>
          <cell r="AM2589">
            <v>63649</v>
          </cell>
        </row>
        <row r="2590">
          <cell r="I2590" t="str">
            <v>SWF</v>
          </cell>
          <cell r="J2590">
            <v>2156</v>
          </cell>
          <cell r="K2590">
            <v>1545</v>
          </cell>
          <cell r="L2590">
            <v>3701</v>
          </cell>
          <cell r="M2590">
            <v>24496</v>
          </cell>
          <cell r="N2590">
            <v>28197</v>
          </cell>
          <cell r="O2590">
            <v>53287</v>
          </cell>
          <cell r="P2590">
            <v>244664</v>
          </cell>
          <cell r="Q2590">
            <v>297951</v>
          </cell>
          <cell r="R2590"/>
          <cell r="S2590">
            <v>297951</v>
          </cell>
          <cell r="T2590">
            <v>0</v>
          </cell>
          <cell r="U2590">
            <v>22414</v>
          </cell>
          <cell r="V2590">
            <v>22414</v>
          </cell>
          <cell r="W2590">
            <v>26456</v>
          </cell>
          <cell r="X2590">
            <v>48870</v>
          </cell>
          <cell r="Y2590">
            <v>1521</v>
          </cell>
          <cell r="Z2590">
            <v>1507</v>
          </cell>
          <cell r="AA2590">
            <v>3028</v>
          </cell>
          <cell r="AB2590">
            <v>22923</v>
          </cell>
          <cell r="AC2590">
            <v>25951</v>
          </cell>
          <cell r="AD2590">
            <v>0</v>
          </cell>
          <cell r="AE2590">
            <v>135144</v>
          </cell>
          <cell r="AF2590">
            <v>135144</v>
          </cell>
          <cell r="AG2590"/>
          <cell r="AH2590">
            <v>135144</v>
          </cell>
          <cell r="AI2590">
            <v>9</v>
          </cell>
          <cell r="AJ2590">
            <v>28110</v>
          </cell>
          <cell r="AK2590">
            <v>28119</v>
          </cell>
          <cell r="AL2590">
            <v>19760</v>
          </cell>
          <cell r="AM2590">
            <v>47879</v>
          </cell>
        </row>
        <row r="2591">
          <cell r="I2591" t="str">
            <v>IAG</v>
          </cell>
          <cell r="J2591">
            <v>673</v>
          </cell>
          <cell r="K2591">
            <v>315</v>
          </cell>
          <cell r="L2591">
            <v>988</v>
          </cell>
          <cell r="M2591">
            <v>23320</v>
          </cell>
          <cell r="N2591">
            <v>24308</v>
          </cell>
          <cell r="O2591"/>
          <cell r="P2591">
            <v>115641</v>
          </cell>
          <cell r="Q2591">
            <v>115641</v>
          </cell>
          <cell r="R2591"/>
          <cell r="S2591">
            <v>115641</v>
          </cell>
          <cell r="T2591"/>
          <cell r="U2591">
            <v>1367</v>
          </cell>
          <cell r="V2591">
            <v>1367</v>
          </cell>
          <cell r="W2591">
            <v>0</v>
          </cell>
          <cell r="X2591">
            <v>1367</v>
          </cell>
          <cell r="Y2591">
            <v>741</v>
          </cell>
          <cell r="Z2591">
            <v>17</v>
          </cell>
          <cell r="AA2591">
            <v>758</v>
          </cell>
          <cell r="AB2591">
            <v>20100</v>
          </cell>
          <cell r="AC2591">
            <v>20858</v>
          </cell>
          <cell r="AD2591"/>
          <cell r="AE2591">
            <v>88220</v>
          </cell>
          <cell r="AF2591">
            <v>88220</v>
          </cell>
          <cell r="AG2591"/>
          <cell r="AH2591">
            <v>88220</v>
          </cell>
          <cell r="AI2591"/>
          <cell r="AJ2591">
            <v>42</v>
          </cell>
          <cell r="AK2591">
            <v>42</v>
          </cell>
          <cell r="AL2591">
            <v>0</v>
          </cell>
          <cell r="AM2591">
            <v>42</v>
          </cell>
        </row>
        <row r="2592">
          <cell r="I2592" t="str">
            <v>JFK</v>
          </cell>
          <cell r="J2592">
            <v>413283</v>
          </cell>
          <cell r="K2592">
            <v>19884</v>
          </cell>
          <cell r="L2592">
            <v>433167</v>
          </cell>
          <cell r="M2592">
            <v>15680</v>
          </cell>
          <cell r="N2592">
            <v>448847</v>
          </cell>
          <cell r="O2592">
            <v>26838256</v>
          </cell>
          <cell r="P2592">
            <v>28449455</v>
          </cell>
          <cell r="Q2592">
            <v>55287711</v>
          </cell>
          <cell r="R2592"/>
          <cell r="S2592">
            <v>55287711</v>
          </cell>
          <cell r="T2592">
            <v>979757</v>
          </cell>
          <cell r="U2592">
            <v>410312</v>
          </cell>
          <cell r="V2592">
            <v>1390069</v>
          </cell>
          <cell r="W2592">
            <v>51836</v>
          </cell>
          <cell r="X2592">
            <v>1441905</v>
          </cell>
          <cell r="Y2592">
            <v>262562</v>
          </cell>
          <cell r="Z2592">
            <v>25348</v>
          </cell>
          <cell r="AA2592">
            <v>287910</v>
          </cell>
          <cell r="AB2592">
            <v>2868</v>
          </cell>
          <cell r="AC2592">
            <v>290778</v>
          </cell>
          <cell r="AD2592">
            <v>12750519</v>
          </cell>
          <cell r="AE2592">
            <v>18037803</v>
          </cell>
          <cell r="AF2592">
            <v>30788322</v>
          </cell>
          <cell r="AG2592"/>
          <cell r="AH2592">
            <v>30788322</v>
          </cell>
          <cell r="AI2592">
            <v>981274</v>
          </cell>
          <cell r="AJ2592">
            <v>446270</v>
          </cell>
          <cell r="AK2592">
            <v>1427544</v>
          </cell>
          <cell r="AL2592">
            <v>58267</v>
          </cell>
          <cell r="AM2592">
            <v>1485811</v>
          </cell>
        </row>
        <row r="2593">
          <cell r="I2593" t="str">
            <v>LGA</v>
          </cell>
          <cell r="J2593">
            <v>341088</v>
          </cell>
          <cell r="K2593"/>
          <cell r="L2593">
            <v>341088</v>
          </cell>
          <cell r="M2593">
            <v>8210</v>
          </cell>
          <cell r="N2593">
            <v>349298</v>
          </cell>
          <cell r="O2593">
            <v>1013314</v>
          </cell>
          <cell r="P2593">
            <v>27984278</v>
          </cell>
          <cell r="Q2593">
            <v>28997592</v>
          </cell>
          <cell r="R2593"/>
          <cell r="S2593">
            <v>28997592</v>
          </cell>
          <cell r="T2593">
            <v>0</v>
          </cell>
          <cell r="U2593">
            <v>6044</v>
          </cell>
          <cell r="V2593">
            <v>6044</v>
          </cell>
          <cell r="W2593">
            <v>1139</v>
          </cell>
          <cell r="X2593">
            <v>7183</v>
          </cell>
          <cell r="Y2593">
            <v>172701</v>
          </cell>
          <cell r="Z2593">
            <v>0</v>
          </cell>
          <cell r="AA2593">
            <v>172701</v>
          </cell>
          <cell r="AB2593">
            <v>3064</v>
          </cell>
          <cell r="AC2593">
            <v>175765</v>
          </cell>
          <cell r="AD2593">
            <v>281192</v>
          </cell>
          <cell r="AE2593">
            <v>15319871</v>
          </cell>
          <cell r="AF2593">
            <v>15601063</v>
          </cell>
          <cell r="AG2593"/>
          <cell r="AH2593">
            <v>15601063</v>
          </cell>
          <cell r="AI2593">
            <v>0</v>
          </cell>
          <cell r="AJ2593">
            <v>5741</v>
          </cell>
          <cell r="AK2593">
            <v>5741</v>
          </cell>
          <cell r="AL2593">
            <v>1919</v>
          </cell>
          <cell r="AM2593">
            <v>7660</v>
          </cell>
        </row>
        <row r="2594">
          <cell r="I2594" t="str">
            <v>EWR</v>
          </cell>
          <cell r="J2594">
            <v>366141</v>
          </cell>
          <cell r="K2594">
            <v>21093</v>
          </cell>
          <cell r="L2594">
            <v>387234</v>
          </cell>
          <cell r="M2594">
            <v>14188</v>
          </cell>
          <cell r="N2594">
            <v>401422</v>
          </cell>
          <cell r="O2594">
            <v>11621707</v>
          </cell>
          <cell r="P2594">
            <v>31943547</v>
          </cell>
          <cell r="Q2594">
            <v>43565254</v>
          </cell>
          <cell r="R2594"/>
          <cell r="S2594">
            <v>43565254</v>
          </cell>
          <cell r="T2594">
            <v>219286</v>
          </cell>
          <cell r="U2594">
            <v>460703</v>
          </cell>
          <cell r="V2594">
            <v>679989</v>
          </cell>
          <cell r="W2594">
            <v>52347</v>
          </cell>
          <cell r="X2594">
            <v>732336</v>
          </cell>
          <cell r="Y2594">
            <v>254977</v>
          </cell>
          <cell r="Z2594">
            <v>23157</v>
          </cell>
          <cell r="AA2594">
            <v>278134</v>
          </cell>
          <cell r="AB2594">
            <v>4146</v>
          </cell>
          <cell r="AC2594">
            <v>282280</v>
          </cell>
          <cell r="AD2594">
            <v>6603025</v>
          </cell>
          <cell r="AE2594">
            <v>22446527</v>
          </cell>
          <cell r="AF2594">
            <v>29049552</v>
          </cell>
          <cell r="AG2594"/>
          <cell r="AH2594">
            <v>29049552</v>
          </cell>
          <cell r="AI2594">
            <v>231744</v>
          </cell>
          <cell r="AJ2594">
            <v>486239</v>
          </cell>
          <cell r="AK2594">
            <v>717983</v>
          </cell>
          <cell r="AL2594">
            <v>53113</v>
          </cell>
          <cell r="AM2594">
            <v>771096</v>
          </cell>
        </row>
        <row r="2595">
          <cell r="I2595" t="str">
            <v>PHF</v>
          </cell>
          <cell r="J2595">
            <v>865</v>
          </cell>
          <cell r="K2595"/>
          <cell r="L2595">
            <v>865</v>
          </cell>
          <cell r="M2595">
            <v>58457</v>
          </cell>
          <cell r="N2595">
            <v>59322</v>
          </cell>
          <cell r="O2595"/>
          <cell r="P2595">
            <v>158736</v>
          </cell>
          <cell r="Q2595">
            <v>158736</v>
          </cell>
          <cell r="R2595"/>
          <cell r="S2595">
            <v>158736</v>
          </cell>
          <cell r="T2595"/>
          <cell r="U2595">
            <v>4</v>
          </cell>
          <cell r="V2595">
            <v>4</v>
          </cell>
          <cell r="W2595"/>
          <cell r="X2595">
            <v>4</v>
          </cell>
          <cell r="Y2595">
            <v>1287</v>
          </cell>
          <cell r="Z2595"/>
          <cell r="AA2595">
            <v>1287</v>
          </cell>
          <cell r="AB2595">
            <v>52607</v>
          </cell>
          <cell r="AC2595">
            <v>53894</v>
          </cell>
          <cell r="AD2595"/>
          <cell r="AE2595">
            <v>167182</v>
          </cell>
          <cell r="AF2595">
            <v>167182</v>
          </cell>
          <cell r="AG2595"/>
          <cell r="AH2595">
            <v>167182</v>
          </cell>
          <cell r="AI2595"/>
          <cell r="AJ2595">
            <v>20</v>
          </cell>
          <cell r="AK2595">
            <v>20</v>
          </cell>
          <cell r="AL2595"/>
          <cell r="AM2595">
            <v>20</v>
          </cell>
        </row>
        <row r="2596">
          <cell r="I2596" t="str">
            <v>ORF</v>
          </cell>
          <cell r="J2596">
            <v>47808</v>
          </cell>
          <cell r="K2596"/>
          <cell r="L2596">
            <v>47808</v>
          </cell>
          <cell r="M2596">
            <v>27215</v>
          </cell>
          <cell r="N2596">
            <v>75023</v>
          </cell>
          <cell r="O2596"/>
          <cell r="P2596">
            <v>4115537</v>
          </cell>
          <cell r="Q2596">
            <v>4115537</v>
          </cell>
          <cell r="R2596"/>
          <cell r="S2596">
            <v>4115537</v>
          </cell>
          <cell r="T2596"/>
          <cell r="U2596">
            <v>28948</v>
          </cell>
          <cell r="V2596">
            <v>28948</v>
          </cell>
          <cell r="W2596">
            <v>0</v>
          </cell>
          <cell r="X2596">
            <v>28948</v>
          </cell>
          <cell r="Y2596">
            <v>38498</v>
          </cell>
          <cell r="Z2596"/>
          <cell r="AA2596">
            <v>38498</v>
          </cell>
          <cell r="AB2596">
            <v>23628</v>
          </cell>
          <cell r="AC2596">
            <v>62126</v>
          </cell>
          <cell r="AD2596"/>
          <cell r="AE2596">
            <v>3311121</v>
          </cell>
          <cell r="AF2596">
            <v>3311121</v>
          </cell>
          <cell r="AG2596"/>
          <cell r="AH2596">
            <v>3311121</v>
          </cell>
          <cell r="AI2596"/>
          <cell r="AJ2596">
            <v>30644</v>
          </cell>
          <cell r="AK2596">
            <v>30644</v>
          </cell>
          <cell r="AL2596">
            <v>0</v>
          </cell>
          <cell r="AM2596">
            <v>30644</v>
          </cell>
        </row>
        <row r="2597">
          <cell r="I2597" t="str">
            <v>LBF</v>
          </cell>
          <cell r="J2597"/>
          <cell r="K2597"/>
          <cell r="L2597"/>
          <cell r="M2597"/>
          <cell r="N2597"/>
          <cell r="O2597">
            <v>0</v>
          </cell>
          <cell r="P2597">
            <v>12343</v>
          </cell>
          <cell r="Q2597">
            <v>12343</v>
          </cell>
          <cell r="R2597"/>
          <cell r="S2597">
            <v>12343</v>
          </cell>
          <cell r="T2597">
            <v>0</v>
          </cell>
          <cell r="U2597">
            <v>346</v>
          </cell>
          <cell r="V2597">
            <v>346</v>
          </cell>
          <cell r="W2597">
            <v>0</v>
          </cell>
          <cell r="X2597">
            <v>346</v>
          </cell>
          <cell r="Y2597"/>
          <cell r="Z2597"/>
          <cell r="AA2597"/>
          <cell r="AB2597"/>
          <cell r="AC2597"/>
          <cell r="AD2597">
            <v>0</v>
          </cell>
          <cell r="AE2597">
            <v>26876</v>
          </cell>
          <cell r="AF2597">
            <v>26876</v>
          </cell>
          <cell r="AG2597"/>
          <cell r="AH2597">
            <v>26876</v>
          </cell>
          <cell r="AI2597">
            <v>0</v>
          </cell>
          <cell r="AJ2597">
            <v>434</v>
          </cell>
          <cell r="AK2597">
            <v>434</v>
          </cell>
          <cell r="AL2597">
            <v>0</v>
          </cell>
          <cell r="AM2597">
            <v>434</v>
          </cell>
        </row>
        <row r="2598">
          <cell r="I2598" t="str">
            <v>OAK</v>
          </cell>
          <cell r="J2598">
            <v>92950</v>
          </cell>
          <cell r="K2598">
            <v>23794</v>
          </cell>
          <cell r="L2598">
            <v>116744</v>
          </cell>
          <cell r="M2598">
            <v>96924</v>
          </cell>
          <cell r="N2598">
            <v>213668</v>
          </cell>
          <cell r="O2598">
            <v>356710</v>
          </cell>
          <cell r="P2598">
            <v>10789519</v>
          </cell>
          <cell r="Q2598">
            <v>11146229</v>
          </cell>
          <cell r="R2598"/>
          <cell r="S2598">
            <v>11146229</v>
          </cell>
          <cell r="T2598">
            <v>67362</v>
          </cell>
          <cell r="U2598">
            <v>509250</v>
          </cell>
          <cell r="V2598">
            <v>576612</v>
          </cell>
          <cell r="W2598">
            <v>7910</v>
          </cell>
          <cell r="X2598">
            <v>584523</v>
          </cell>
          <cell r="Y2598">
            <v>68468</v>
          </cell>
          <cell r="Z2598">
            <v>25008</v>
          </cell>
          <cell r="AA2598">
            <v>93476</v>
          </cell>
          <cell r="AB2598">
            <v>92619</v>
          </cell>
          <cell r="AC2598">
            <v>186095</v>
          </cell>
          <cell r="AD2598">
            <v>288874</v>
          </cell>
          <cell r="AE2598">
            <v>7879192</v>
          </cell>
          <cell r="AF2598">
            <v>8168066</v>
          </cell>
          <cell r="AG2598"/>
          <cell r="AH2598">
            <v>8168066</v>
          </cell>
          <cell r="AI2598">
            <v>70639</v>
          </cell>
          <cell r="AJ2598">
            <v>559437</v>
          </cell>
          <cell r="AK2598">
            <v>630076</v>
          </cell>
          <cell r="AL2598">
            <v>6424</v>
          </cell>
          <cell r="AM2598">
            <v>636500</v>
          </cell>
        </row>
        <row r="2599">
          <cell r="I2599" t="str">
            <v>OKC</v>
          </cell>
          <cell r="J2599">
            <v>41782</v>
          </cell>
          <cell r="K2599">
            <v>2828</v>
          </cell>
          <cell r="L2599">
            <v>44610</v>
          </cell>
          <cell r="M2599">
            <v>54179</v>
          </cell>
          <cell r="N2599">
            <v>98789</v>
          </cell>
          <cell r="O2599">
            <v>0</v>
          </cell>
          <cell r="P2599">
            <v>3928879</v>
          </cell>
          <cell r="Q2599">
            <v>3928879</v>
          </cell>
          <cell r="R2599">
            <v>0</v>
          </cell>
          <cell r="S2599">
            <v>3928879</v>
          </cell>
          <cell r="T2599">
            <v>0</v>
          </cell>
          <cell r="U2599">
            <v>28082</v>
          </cell>
          <cell r="V2599">
            <v>28082</v>
          </cell>
          <cell r="W2599">
            <v>0</v>
          </cell>
          <cell r="X2599">
            <v>28082</v>
          </cell>
          <cell r="Y2599">
            <v>39892</v>
          </cell>
          <cell r="Z2599">
            <v>2916</v>
          </cell>
          <cell r="AA2599">
            <v>42808</v>
          </cell>
          <cell r="AB2599">
            <v>60503</v>
          </cell>
          <cell r="AC2599">
            <v>103311</v>
          </cell>
          <cell r="AD2599">
            <v>0</v>
          </cell>
          <cell r="AE2599">
            <v>3336919</v>
          </cell>
          <cell r="AF2599">
            <v>3336919</v>
          </cell>
          <cell r="AG2599">
            <v>0</v>
          </cell>
          <cell r="AH2599">
            <v>3336919</v>
          </cell>
          <cell r="AI2599">
            <v>0</v>
          </cell>
          <cell r="AJ2599">
            <v>30363</v>
          </cell>
          <cell r="AK2599">
            <v>30363</v>
          </cell>
          <cell r="AL2599">
            <v>0</v>
          </cell>
          <cell r="AM2599">
            <v>30363</v>
          </cell>
        </row>
        <row r="2600">
          <cell r="I2600" t="str">
            <v>OMA</v>
          </cell>
          <cell r="J2600">
            <v>46495</v>
          </cell>
          <cell r="K2600">
            <v>20373</v>
          </cell>
          <cell r="L2600">
            <v>66868</v>
          </cell>
          <cell r="M2600">
            <v>33764</v>
          </cell>
          <cell r="N2600">
            <v>100632</v>
          </cell>
          <cell r="O2600">
            <v>0</v>
          </cell>
          <cell r="P2600">
            <v>4506713</v>
          </cell>
          <cell r="Q2600">
            <v>4506713</v>
          </cell>
          <cell r="R2600"/>
          <cell r="S2600">
            <v>4506713</v>
          </cell>
          <cell r="T2600"/>
          <cell r="U2600">
            <v>61177</v>
          </cell>
          <cell r="V2600">
            <v>61177</v>
          </cell>
          <cell r="W2600"/>
          <cell r="X2600">
            <v>61177</v>
          </cell>
          <cell r="Y2600">
            <v>45068</v>
          </cell>
          <cell r="Z2600">
            <v>18597</v>
          </cell>
          <cell r="AA2600">
            <v>63665</v>
          </cell>
          <cell r="AB2600">
            <v>30195</v>
          </cell>
          <cell r="AC2600">
            <v>93860</v>
          </cell>
          <cell r="AD2600">
            <v>0</v>
          </cell>
          <cell r="AE2600">
            <v>3749337</v>
          </cell>
          <cell r="AF2600">
            <v>3749337</v>
          </cell>
          <cell r="AG2600"/>
          <cell r="AH2600">
            <v>3749337</v>
          </cell>
          <cell r="AI2600"/>
          <cell r="AJ2600">
            <v>67845</v>
          </cell>
          <cell r="AK2600">
            <v>67845</v>
          </cell>
          <cell r="AL2600"/>
          <cell r="AM2600">
            <v>67845</v>
          </cell>
        </row>
        <row r="2601">
          <cell r="I2601" t="str">
            <v>ONT</v>
          </cell>
          <cell r="J2601">
            <v>78271</v>
          </cell>
          <cell r="K2601"/>
          <cell r="L2601">
            <v>78271</v>
          </cell>
          <cell r="M2601">
            <v>30743</v>
          </cell>
          <cell r="N2601">
            <v>109014</v>
          </cell>
          <cell r="O2601">
            <v>362145</v>
          </cell>
          <cell r="P2601">
            <v>5366444</v>
          </cell>
          <cell r="Q2601">
            <v>5728589</v>
          </cell>
          <cell r="R2601">
            <v>0</v>
          </cell>
          <cell r="S2601">
            <v>5728589</v>
          </cell>
          <cell r="T2601">
            <v>42526</v>
          </cell>
          <cell r="U2601">
            <v>693306</v>
          </cell>
          <cell r="V2601">
            <v>735832</v>
          </cell>
          <cell r="W2601">
            <v>43610</v>
          </cell>
          <cell r="X2601">
            <v>779443</v>
          </cell>
          <cell r="Y2601">
            <v>40882</v>
          </cell>
          <cell r="Z2601">
            <v>41383</v>
          </cell>
          <cell r="AA2601">
            <v>82265</v>
          </cell>
          <cell r="AB2601">
            <v>29490</v>
          </cell>
          <cell r="AC2601">
            <v>111755</v>
          </cell>
          <cell r="AD2601">
            <v>267228</v>
          </cell>
          <cell r="AE2601">
            <v>4204928</v>
          </cell>
          <cell r="AF2601">
            <v>4472156</v>
          </cell>
          <cell r="AG2601">
            <v>0</v>
          </cell>
          <cell r="AH2601">
            <v>4472156</v>
          </cell>
          <cell r="AI2601">
            <v>48175</v>
          </cell>
          <cell r="AJ2601">
            <v>739397</v>
          </cell>
          <cell r="AK2601">
            <v>787572</v>
          </cell>
          <cell r="AL2601">
            <v>20168</v>
          </cell>
          <cell r="AM2601">
            <v>807740</v>
          </cell>
        </row>
        <row r="2602">
          <cell r="I2602" t="str">
            <v>MCO</v>
          </cell>
          <cell r="J2602">
            <v>329356</v>
          </cell>
          <cell r="K2602">
            <v>7740</v>
          </cell>
          <cell r="L2602">
            <v>337096</v>
          </cell>
          <cell r="M2602">
            <v>16354</v>
          </cell>
          <cell r="N2602">
            <v>353450</v>
          </cell>
          <cell r="O2602">
            <v>5543168</v>
          </cell>
          <cell r="P2602">
            <v>44635331</v>
          </cell>
          <cell r="Q2602">
            <v>50178499</v>
          </cell>
          <cell r="R2602"/>
          <cell r="S2602">
            <v>50178499</v>
          </cell>
          <cell r="T2602">
            <v>29764</v>
          </cell>
          <cell r="U2602">
            <v>149049</v>
          </cell>
          <cell r="V2602">
            <v>178812</v>
          </cell>
          <cell r="W2602">
            <v>48575</v>
          </cell>
          <cell r="X2602">
            <v>227388</v>
          </cell>
          <cell r="Y2602">
            <v>287028</v>
          </cell>
          <cell r="Z2602">
            <v>8572</v>
          </cell>
          <cell r="AA2602">
            <v>295600</v>
          </cell>
          <cell r="AB2602">
            <v>14795</v>
          </cell>
          <cell r="AC2602">
            <v>310395</v>
          </cell>
          <cell r="AD2602">
            <v>1950432</v>
          </cell>
          <cell r="AE2602">
            <v>38400636</v>
          </cell>
          <cell r="AF2602">
            <v>40351068</v>
          </cell>
          <cell r="AG2602"/>
          <cell r="AH2602">
            <v>40351068</v>
          </cell>
          <cell r="AI2602">
            <v>7580</v>
          </cell>
          <cell r="AJ2602">
            <v>162788</v>
          </cell>
          <cell r="AK2602">
            <v>170368</v>
          </cell>
          <cell r="AL2602">
            <v>52025</v>
          </cell>
          <cell r="AM2602">
            <v>222394</v>
          </cell>
        </row>
        <row r="2603">
          <cell r="I2603" t="str">
            <v>ORL</v>
          </cell>
          <cell r="J2603"/>
          <cell r="K2603"/>
          <cell r="L2603"/>
          <cell r="M2603">
            <v>154793</v>
          </cell>
          <cell r="N2603">
            <v>154793</v>
          </cell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>
            <v>147894</v>
          </cell>
          <cell r="AC2603">
            <v>147894</v>
          </cell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</row>
        <row r="2604">
          <cell r="I2604" t="str">
            <v>OXR</v>
          </cell>
          <cell r="J2604">
            <v>9</v>
          </cell>
          <cell r="K2604">
            <v>0</v>
          </cell>
          <cell r="L2604">
            <v>9</v>
          </cell>
          <cell r="M2604">
            <v>87862</v>
          </cell>
          <cell r="N2604">
            <v>87871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1</v>
          </cell>
          <cell r="Z2604">
            <v>0</v>
          </cell>
          <cell r="AA2604">
            <v>1</v>
          </cell>
          <cell r="AB2604">
            <v>65746</v>
          </cell>
          <cell r="AC2604">
            <v>65747</v>
          </cell>
          <cell r="AD2604">
            <v>0</v>
          </cell>
          <cell r="AE2604">
            <v>0</v>
          </cell>
          <cell r="AF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</row>
        <row r="2605">
          <cell r="I2605" t="str">
            <v>PAH</v>
          </cell>
          <cell r="J2605">
            <v>1554</v>
          </cell>
          <cell r="K2605">
            <v>0</v>
          </cell>
          <cell r="L2605">
            <v>1554</v>
          </cell>
          <cell r="M2605">
            <v>20582</v>
          </cell>
          <cell r="N2605">
            <v>22136</v>
          </cell>
          <cell r="O2605">
            <v>0</v>
          </cell>
          <cell r="P2605">
            <v>30615</v>
          </cell>
          <cell r="Q2605">
            <v>30615</v>
          </cell>
          <cell r="R2605">
            <v>0</v>
          </cell>
          <cell r="S2605">
            <v>30615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1400</v>
          </cell>
          <cell r="Z2605">
            <v>0</v>
          </cell>
          <cell r="AA2605">
            <v>1400</v>
          </cell>
          <cell r="AB2605">
            <v>21366</v>
          </cell>
          <cell r="AC2605">
            <v>22766</v>
          </cell>
          <cell r="AD2605">
            <v>0</v>
          </cell>
          <cell r="AE2605">
            <v>29064</v>
          </cell>
          <cell r="AF2605">
            <v>29064</v>
          </cell>
          <cell r="AH2605">
            <v>29064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</row>
        <row r="2606">
          <cell r="I2606" t="str">
            <v>PSP</v>
          </cell>
          <cell r="J2606">
            <v>29720</v>
          </cell>
          <cell r="K2606"/>
          <cell r="L2606">
            <v>29720</v>
          </cell>
          <cell r="M2606">
            <v>31923</v>
          </cell>
          <cell r="N2606">
            <v>61643</v>
          </cell>
          <cell r="O2606">
            <v>0</v>
          </cell>
          <cell r="P2606">
            <v>2981844</v>
          </cell>
          <cell r="Q2606">
            <v>2981844</v>
          </cell>
          <cell r="R2606"/>
          <cell r="S2606">
            <v>2981844</v>
          </cell>
          <cell r="T2606"/>
          <cell r="U2606">
            <v>154</v>
          </cell>
          <cell r="V2606">
            <v>154</v>
          </cell>
          <cell r="W2606"/>
          <cell r="X2606">
            <v>154</v>
          </cell>
          <cell r="Y2606">
            <v>26211</v>
          </cell>
          <cell r="Z2606"/>
          <cell r="AA2606">
            <v>26211</v>
          </cell>
          <cell r="AB2606">
            <v>31926</v>
          </cell>
          <cell r="AC2606">
            <v>58137</v>
          </cell>
          <cell r="AD2606">
            <v>76925</v>
          </cell>
          <cell r="AE2606">
            <v>2016018</v>
          </cell>
          <cell r="AF2606">
            <v>2092943</v>
          </cell>
          <cell r="AH2606">
            <v>2092943</v>
          </cell>
          <cell r="AI2606"/>
          <cell r="AJ2606">
            <v>190</v>
          </cell>
          <cell r="AK2606">
            <v>190</v>
          </cell>
          <cell r="AL2606"/>
          <cell r="AM2606">
            <v>190</v>
          </cell>
        </row>
        <row r="2607">
          <cell r="I2607" t="str">
            <v>PMD</v>
          </cell>
          <cell r="J2607"/>
          <cell r="K2607"/>
          <cell r="L2607"/>
          <cell r="M2607">
            <v>19216</v>
          </cell>
          <cell r="N2607">
            <v>19216</v>
          </cell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>
            <v>20868</v>
          </cell>
          <cell r="AC2607">
            <v>20868</v>
          </cell>
          <cell r="AD2607"/>
          <cell r="AE2607"/>
          <cell r="AF2607"/>
          <cell r="AH2607"/>
          <cell r="AI2607"/>
          <cell r="AJ2607"/>
          <cell r="AK2607"/>
          <cell r="AL2607"/>
          <cell r="AM2607"/>
        </row>
        <row r="2608">
          <cell r="I2608" t="str">
            <v>ECP</v>
          </cell>
          <cell r="J2608">
            <v>22430</v>
          </cell>
          <cell r="K2608"/>
          <cell r="L2608">
            <v>22430</v>
          </cell>
          <cell r="M2608">
            <v>54783</v>
          </cell>
          <cell r="N2608">
            <v>77213</v>
          </cell>
          <cell r="O2608"/>
          <cell r="P2608">
            <v>1520783</v>
          </cell>
          <cell r="Q2608">
            <v>1520783</v>
          </cell>
          <cell r="R2608"/>
          <cell r="S2608">
            <v>1520783</v>
          </cell>
          <cell r="T2608"/>
          <cell r="U2608"/>
          <cell r="V2608"/>
          <cell r="W2608"/>
          <cell r="X2608"/>
          <cell r="Y2608">
            <v>29507</v>
          </cell>
          <cell r="Z2608"/>
          <cell r="AA2608">
            <v>29507</v>
          </cell>
          <cell r="AB2608">
            <v>52257</v>
          </cell>
          <cell r="AC2608">
            <v>81764</v>
          </cell>
          <cell r="AD2608"/>
          <cell r="AE2608">
            <v>1598492</v>
          </cell>
          <cell r="AF2608">
            <v>1598492</v>
          </cell>
          <cell r="AH2608">
            <v>1598492</v>
          </cell>
          <cell r="AI2608"/>
          <cell r="AJ2608"/>
          <cell r="AK2608"/>
          <cell r="AL2608"/>
          <cell r="AM2608"/>
        </row>
        <row r="2609">
          <cell r="I2609" t="str">
            <v>PSC</v>
          </cell>
          <cell r="J2609">
            <v>13773</v>
          </cell>
          <cell r="K2609"/>
          <cell r="L2609">
            <v>13773</v>
          </cell>
          <cell r="M2609">
            <v>48457</v>
          </cell>
          <cell r="N2609">
            <v>62230</v>
          </cell>
          <cell r="O2609"/>
          <cell r="P2609">
            <v>782004</v>
          </cell>
          <cell r="Q2609">
            <v>782004</v>
          </cell>
          <cell r="R2609"/>
          <cell r="S2609">
            <v>782004</v>
          </cell>
          <cell r="T2609"/>
          <cell r="U2609">
            <v>1150</v>
          </cell>
          <cell r="V2609">
            <v>1150</v>
          </cell>
          <cell r="W2609"/>
          <cell r="X2609">
            <v>1150</v>
          </cell>
          <cell r="Y2609">
            <v>14003</v>
          </cell>
          <cell r="Z2609"/>
          <cell r="AA2609">
            <v>14003</v>
          </cell>
          <cell r="AB2609">
            <v>49337</v>
          </cell>
          <cell r="AC2609">
            <v>63340</v>
          </cell>
          <cell r="AD2609"/>
          <cell r="AE2609">
            <v>693006</v>
          </cell>
          <cell r="AF2609">
            <v>693006</v>
          </cell>
          <cell r="AH2609">
            <v>693006</v>
          </cell>
          <cell r="AI2609"/>
          <cell r="AJ2609">
            <v>1520</v>
          </cell>
          <cell r="AK2609">
            <v>1520</v>
          </cell>
          <cell r="AL2609"/>
          <cell r="AM2609">
            <v>1520</v>
          </cell>
        </row>
        <row r="2610">
          <cell r="I2610" t="str">
            <v>PNS</v>
          </cell>
          <cell r="J2610">
            <v>32992</v>
          </cell>
          <cell r="K2610"/>
          <cell r="L2610">
            <v>32992</v>
          </cell>
          <cell r="M2610">
            <v>86774</v>
          </cell>
          <cell r="N2610">
            <v>119766</v>
          </cell>
          <cell r="O2610"/>
          <cell r="P2610">
            <v>2432532</v>
          </cell>
          <cell r="Q2610">
            <v>2432532</v>
          </cell>
          <cell r="R2610"/>
          <cell r="S2610">
            <v>2432532</v>
          </cell>
          <cell r="T2610"/>
          <cell r="U2610">
            <v>8344</v>
          </cell>
          <cell r="V2610">
            <v>8344</v>
          </cell>
          <cell r="W2610">
            <v>0</v>
          </cell>
          <cell r="X2610">
            <v>8344</v>
          </cell>
          <cell r="Y2610">
            <v>36209</v>
          </cell>
          <cell r="Z2610"/>
          <cell r="AA2610">
            <v>36209</v>
          </cell>
          <cell r="AB2610">
            <v>66085</v>
          </cell>
          <cell r="AC2610">
            <v>102294</v>
          </cell>
          <cell r="AD2610"/>
          <cell r="AE2610">
            <v>2077420</v>
          </cell>
          <cell r="AF2610">
            <v>2077420</v>
          </cell>
          <cell r="AH2610">
            <v>2077420</v>
          </cell>
          <cell r="AI2610"/>
          <cell r="AJ2610">
            <v>8688</v>
          </cell>
          <cell r="AK2610">
            <v>8688</v>
          </cell>
          <cell r="AL2610">
            <v>1</v>
          </cell>
          <cell r="AM2610">
            <v>8689</v>
          </cell>
        </row>
        <row r="2611">
          <cell r="I2611" t="str">
            <v>PIA</v>
          </cell>
          <cell r="J2611">
            <v>4143</v>
          </cell>
          <cell r="K2611"/>
          <cell r="L2611">
            <v>4143</v>
          </cell>
          <cell r="M2611">
            <v>32515</v>
          </cell>
          <cell r="N2611">
            <v>36658</v>
          </cell>
          <cell r="O2611"/>
          <cell r="P2611">
            <v>573911</v>
          </cell>
          <cell r="Q2611">
            <v>573911</v>
          </cell>
          <cell r="R2611"/>
          <cell r="S2611">
            <v>573911</v>
          </cell>
          <cell r="T2611"/>
          <cell r="U2611">
            <v>9935</v>
          </cell>
          <cell r="V2611">
            <v>9935</v>
          </cell>
          <cell r="W2611"/>
          <cell r="X2611">
            <v>9935</v>
          </cell>
          <cell r="Y2611">
            <v>3899</v>
          </cell>
          <cell r="Z2611"/>
          <cell r="AA2611">
            <v>3899</v>
          </cell>
          <cell r="AB2611">
            <v>39899</v>
          </cell>
          <cell r="AC2611">
            <v>43798</v>
          </cell>
          <cell r="AD2611"/>
          <cell r="AE2611">
            <v>480006</v>
          </cell>
          <cell r="AF2611">
            <v>480006</v>
          </cell>
          <cell r="AH2611">
            <v>480006</v>
          </cell>
          <cell r="AI2611"/>
          <cell r="AJ2611">
            <v>9209</v>
          </cell>
          <cell r="AK2611">
            <v>9209</v>
          </cell>
          <cell r="AL2611"/>
          <cell r="AM2611">
            <v>9209</v>
          </cell>
        </row>
        <row r="2612">
          <cell r="I2612" t="str">
            <v>PHL</v>
          </cell>
          <cell r="J2612">
            <v>269083</v>
          </cell>
          <cell r="K2612"/>
          <cell r="L2612">
            <v>269083</v>
          </cell>
          <cell r="M2612">
            <v>15058</v>
          </cell>
          <cell r="N2612">
            <v>284141</v>
          </cell>
          <cell r="O2612">
            <v>2975400</v>
          </cell>
          <cell r="P2612">
            <v>22266733</v>
          </cell>
          <cell r="Q2612">
            <v>25242133</v>
          </cell>
          <cell r="R2612"/>
          <cell r="S2612">
            <v>25242133</v>
          </cell>
          <cell r="T2612">
            <v>139454</v>
          </cell>
          <cell r="U2612">
            <v>373778</v>
          </cell>
          <cell r="V2612">
            <v>513232</v>
          </cell>
          <cell r="W2612">
            <v>53992</v>
          </cell>
          <cell r="X2612">
            <v>567224</v>
          </cell>
          <cell r="Y2612">
            <v>254462</v>
          </cell>
          <cell r="Z2612"/>
          <cell r="AA2612">
            <v>254462</v>
          </cell>
          <cell r="AB2612">
            <v>14422</v>
          </cell>
          <cell r="AC2612">
            <v>268884</v>
          </cell>
          <cell r="AD2612">
            <v>1058110</v>
          </cell>
          <cell r="AE2612">
            <v>18580277</v>
          </cell>
          <cell r="AF2612">
            <v>19638387</v>
          </cell>
          <cell r="AH2612">
            <v>19638387</v>
          </cell>
          <cell r="AI2612">
            <v>123771</v>
          </cell>
          <cell r="AJ2612">
            <v>401261</v>
          </cell>
          <cell r="AK2612">
            <v>525032</v>
          </cell>
          <cell r="AL2612">
            <v>58409</v>
          </cell>
          <cell r="AM2612">
            <v>583441</v>
          </cell>
        </row>
        <row r="2613">
          <cell r="I2613" t="str">
            <v>AZA</v>
          </cell>
          <cell r="J2613">
            <v>13144</v>
          </cell>
          <cell r="K2613"/>
          <cell r="L2613">
            <v>13144</v>
          </cell>
          <cell r="M2613">
            <v>241455</v>
          </cell>
          <cell r="N2613">
            <v>254599</v>
          </cell>
          <cell r="O2613">
            <v>58105</v>
          </cell>
          <cell r="P2613">
            <v>1832581</v>
          </cell>
          <cell r="Q2613">
            <v>1890686</v>
          </cell>
          <cell r="R2613"/>
          <cell r="S2613">
            <v>1890686</v>
          </cell>
          <cell r="T2613">
            <v>0</v>
          </cell>
          <cell r="U2613">
            <v>279</v>
          </cell>
          <cell r="V2613">
            <v>279</v>
          </cell>
          <cell r="W2613">
            <v>0</v>
          </cell>
          <cell r="X2613">
            <v>279</v>
          </cell>
          <cell r="Y2613">
            <v>13589</v>
          </cell>
          <cell r="Z2613"/>
          <cell r="AA2613">
            <v>13589</v>
          </cell>
          <cell r="AB2613">
            <v>227493</v>
          </cell>
          <cell r="AC2613">
            <v>241082</v>
          </cell>
          <cell r="AD2613">
            <v>9935</v>
          </cell>
          <cell r="AE2613">
            <v>1533016</v>
          </cell>
          <cell r="AF2613">
            <v>1542951</v>
          </cell>
          <cell r="AH2613">
            <v>1542951</v>
          </cell>
          <cell r="AI2613">
            <v>0</v>
          </cell>
          <cell r="AJ2613">
            <v>344</v>
          </cell>
          <cell r="AK2613">
            <v>344</v>
          </cell>
          <cell r="AL2613">
            <v>0</v>
          </cell>
          <cell r="AM2613">
            <v>344</v>
          </cell>
        </row>
        <row r="2614">
          <cell r="I2614" t="str">
            <v>DVT</v>
          </cell>
          <cell r="J2614"/>
          <cell r="K2614"/>
          <cell r="L2614"/>
          <cell r="M2614">
            <v>275153</v>
          </cell>
          <cell r="N2614">
            <v>275153</v>
          </cell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>
            <v>271979</v>
          </cell>
          <cell r="AC2614">
            <v>271979</v>
          </cell>
          <cell r="AD2614"/>
          <cell r="AE2614"/>
          <cell r="AF2614"/>
          <cell r="AH2614"/>
          <cell r="AI2614"/>
          <cell r="AJ2614"/>
          <cell r="AK2614"/>
          <cell r="AL2614"/>
          <cell r="AM2614"/>
        </row>
        <row r="2615">
          <cell r="I2615" t="str">
            <v>PHX</v>
          </cell>
          <cell r="J2615">
            <v>339072</v>
          </cell>
          <cell r="K2615">
            <v>21232</v>
          </cell>
          <cell r="L2615">
            <v>360304</v>
          </cell>
          <cell r="M2615">
            <v>58552</v>
          </cell>
          <cell r="N2615">
            <v>418856</v>
          </cell>
          <cell r="O2615">
            <v>2109642</v>
          </cell>
          <cell r="P2615">
            <v>42288212</v>
          </cell>
          <cell r="Q2615">
            <v>44397854</v>
          </cell>
          <cell r="R2615"/>
          <cell r="S2615">
            <v>44397854</v>
          </cell>
          <cell r="T2615">
            <v>5880</v>
          </cell>
          <cell r="U2615">
            <v>345154</v>
          </cell>
          <cell r="V2615">
            <v>351034</v>
          </cell>
          <cell r="W2615">
            <v>27858</v>
          </cell>
          <cell r="X2615">
            <v>378892</v>
          </cell>
          <cell r="Y2615">
            <v>329607</v>
          </cell>
          <cell r="Z2615">
            <v>20612</v>
          </cell>
          <cell r="AA2615">
            <v>350219</v>
          </cell>
          <cell r="AB2615">
            <v>58066</v>
          </cell>
          <cell r="AC2615">
            <v>408285</v>
          </cell>
          <cell r="AD2615">
            <v>1245482</v>
          </cell>
          <cell r="AE2615">
            <v>37601231</v>
          </cell>
          <cell r="AF2615">
            <v>38846713</v>
          </cell>
          <cell r="AH2615">
            <v>38846713</v>
          </cell>
          <cell r="AI2615">
            <v>3006</v>
          </cell>
          <cell r="AJ2615">
            <v>366167</v>
          </cell>
          <cell r="AK2615">
            <v>369174</v>
          </cell>
          <cell r="AL2615">
            <v>31714</v>
          </cell>
          <cell r="AM2615">
            <v>400888</v>
          </cell>
        </row>
        <row r="2616">
          <cell r="I2616" t="str">
            <v>PIT</v>
          </cell>
          <cell r="J2616">
            <v>87888</v>
          </cell>
          <cell r="K2616"/>
          <cell r="L2616">
            <v>87888</v>
          </cell>
          <cell r="M2616">
            <v>33762</v>
          </cell>
          <cell r="N2616">
            <v>121650</v>
          </cell>
          <cell r="O2616">
            <v>126165</v>
          </cell>
          <cell r="P2616">
            <v>7987863</v>
          </cell>
          <cell r="Q2616">
            <v>8114028</v>
          </cell>
          <cell r="R2616"/>
          <cell r="S2616">
            <v>8114028</v>
          </cell>
          <cell r="T2616">
            <v>2670</v>
          </cell>
          <cell r="U2616">
            <v>81559</v>
          </cell>
          <cell r="V2616">
            <v>84229</v>
          </cell>
          <cell r="W2616">
            <v>15421</v>
          </cell>
          <cell r="X2616">
            <v>99650</v>
          </cell>
          <cell r="Y2616">
            <v>74945</v>
          </cell>
          <cell r="Z2616"/>
          <cell r="AA2616">
            <v>74945</v>
          </cell>
          <cell r="AB2616">
            <v>33519</v>
          </cell>
          <cell r="AC2616">
            <v>108464</v>
          </cell>
          <cell r="AD2616">
            <v>44405</v>
          </cell>
          <cell r="AE2616">
            <v>6310365</v>
          </cell>
          <cell r="AF2616">
            <v>6354770</v>
          </cell>
          <cell r="AH2616">
            <v>6354770</v>
          </cell>
          <cell r="AI2616">
            <v>10165</v>
          </cell>
          <cell r="AJ2616">
            <v>84937</v>
          </cell>
          <cell r="AK2616">
            <v>95102</v>
          </cell>
          <cell r="AL2616">
            <v>18004</v>
          </cell>
          <cell r="AM2616">
            <v>113106</v>
          </cell>
        </row>
        <row r="2617">
          <cell r="I2617" t="str">
            <v>PIH</v>
          </cell>
          <cell r="J2617">
            <v>142</v>
          </cell>
          <cell r="K2617"/>
          <cell r="L2617">
            <v>142</v>
          </cell>
          <cell r="M2617">
            <v>19971</v>
          </cell>
          <cell r="N2617">
            <v>20113</v>
          </cell>
          <cell r="O2617"/>
          <cell r="P2617">
            <v>21532</v>
          </cell>
          <cell r="Q2617">
            <v>21532</v>
          </cell>
          <cell r="R2617"/>
          <cell r="S2617">
            <v>21532</v>
          </cell>
          <cell r="T2617"/>
          <cell r="U2617">
            <v>466</v>
          </cell>
          <cell r="V2617">
            <v>466</v>
          </cell>
          <cell r="W2617"/>
          <cell r="X2617">
            <v>466</v>
          </cell>
          <cell r="Y2617">
            <v>236</v>
          </cell>
          <cell r="Z2617"/>
          <cell r="AA2617">
            <v>236</v>
          </cell>
          <cell r="AB2617">
            <v>25459</v>
          </cell>
          <cell r="AC2617">
            <v>25695</v>
          </cell>
          <cell r="AD2617"/>
          <cell r="AE2617">
            <v>45090</v>
          </cell>
          <cell r="AF2617">
            <v>45090</v>
          </cell>
          <cell r="AH2617">
            <v>45090</v>
          </cell>
          <cell r="AI2617"/>
          <cell r="AJ2617">
            <v>555</v>
          </cell>
          <cell r="AK2617">
            <v>555</v>
          </cell>
          <cell r="AL2617"/>
          <cell r="AM2617">
            <v>555</v>
          </cell>
        </row>
        <row r="2618">
          <cell r="I2618" t="str">
            <v>PWM</v>
          </cell>
          <cell r="J2618"/>
          <cell r="K2618"/>
          <cell r="L2618">
            <v>21666</v>
          </cell>
          <cell r="M2618">
            <v>31351</v>
          </cell>
          <cell r="N2618">
            <v>53017</v>
          </cell>
          <cell r="O2618">
            <v>0</v>
          </cell>
          <cell r="P2618">
            <v>1972818</v>
          </cell>
          <cell r="Q2618">
            <v>1972818</v>
          </cell>
          <cell r="R2618"/>
          <cell r="S2618">
            <v>1972818</v>
          </cell>
          <cell r="T2618"/>
          <cell r="U2618">
            <v>8165</v>
          </cell>
          <cell r="V2618">
            <v>8165</v>
          </cell>
          <cell r="W2618">
            <v>0</v>
          </cell>
          <cell r="X2618">
            <v>8165</v>
          </cell>
          <cell r="Y2618"/>
          <cell r="Z2618"/>
          <cell r="AA2618">
            <v>21119</v>
          </cell>
          <cell r="AB2618">
            <v>32622</v>
          </cell>
          <cell r="AC2618">
            <v>53741</v>
          </cell>
          <cell r="AD2618">
            <v>0</v>
          </cell>
          <cell r="AE2618">
            <v>1703542</v>
          </cell>
          <cell r="AF2618">
            <v>1703542</v>
          </cell>
          <cell r="AH2618">
            <v>1703542</v>
          </cell>
          <cell r="AI2618"/>
          <cell r="AJ2618">
            <v>11793</v>
          </cell>
          <cell r="AK2618">
            <v>11793</v>
          </cell>
          <cell r="AL2618">
            <v>0</v>
          </cell>
          <cell r="AM2618">
            <v>11793</v>
          </cell>
        </row>
        <row r="2619">
          <cell r="I2619" t="str">
            <v>PDX</v>
          </cell>
          <cell r="J2619">
            <v>120780</v>
          </cell>
          <cell r="K2619">
            <v>25778</v>
          </cell>
          <cell r="L2619">
            <v>146558</v>
          </cell>
          <cell r="M2619">
            <v>29949</v>
          </cell>
          <cell r="N2619">
            <v>176507</v>
          </cell>
          <cell r="O2619">
            <v>655269</v>
          </cell>
          <cell r="P2619">
            <v>14163385</v>
          </cell>
          <cell r="Q2619">
            <v>14818654</v>
          </cell>
          <cell r="R2619"/>
          <cell r="S2619">
            <v>14818654</v>
          </cell>
          <cell r="T2619">
            <v>7273</v>
          </cell>
          <cell r="U2619">
            <v>308969</v>
          </cell>
          <cell r="V2619">
            <v>316242</v>
          </cell>
          <cell r="W2619">
            <v>16874</v>
          </cell>
          <cell r="X2619">
            <v>333116</v>
          </cell>
          <cell r="Y2619">
            <v>112286</v>
          </cell>
          <cell r="Z2619">
            <v>26852</v>
          </cell>
          <cell r="AA2619">
            <v>139138</v>
          </cell>
          <cell r="AB2619">
            <v>31459</v>
          </cell>
          <cell r="AC2619">
            <v>170597</v>
          </cell>
          <cell r="AD2619">
            <v>180854</v>
          </cell>
          <cell r="AE2619">
            <v>11626067</v>
          </cell>
          <cell r="AF2619">
            <v>11806921</v>
          </cell>
          <cell r="AH2619">
            <v>11806921</v>
          </cell>
          <cell r="AI2619">
            <v>7005</v>
          </cell>
          <cell r="AJ2619">
            <v>322744</v>
          </cell>
          <cell r="AK2619">
            <v>329749</v>
          </cell>
          <cell r="AL2619">
            <v>16118</v>
          </cell>
          <cell r="AM2619">
            <v>345867</v>
          </cell>
        </row>
        <row r="2620">
          <cell r="I2620" t="str">
            <v>PGD</v>
          </cell>
          <cell r="J2620">
            <v>11434</v>
          </cell>
          <cell r="K2620"/>
          <cell r="L2620">
            <v>11434</v>
          </cell>
          <cell r="M2620">
            <v>75105</v>
          </cell>
          <cell r="N2620">
            <v>86539</v>
          </cell>
          <cell r="O2620"/>
          <cell r="P2620">
            <v>1846097</v>
          </cell>
          <cell r="Q2620">
            <v>1846097</v>
          </cell>
          <cell r="R2620"/>
          <cell r="S2620">
            <v>1846097</v>
          </cell>
          <cell r="T2620"/>
          <cell r="U2620"/>
          <cell r="V2620"/>
          <cell r="W2620"/>
          <cell r="X2620"/>
          <cell r="Y2620">
            <v>11491</v>
          </cell>
          <cell r="Z2620"/>
          <cell r="AA2620">
            <v>11491</v>
          </cell>
          <cell r="AB2620">
            <v>71781</v>
          </cell>
          <cell r="AC2620">
            <v>83272</v>
          </cell>
          <cell r="AD2620"/>
          <cell r="AE2620">
            <v>1569836</v>
          </cell>
          <cell r="AF2620">
            <v>1569836</v>
          </cell>
          <cell r="AH2620">
            <v>1569836</v>
          </cell>
          <cell r="AI2620"/>
          <cell r="AJ2620"/>
          <cell r="AK2620"/>
          <cell r="AL2620"/>
          <cell r="AM2620"/>
        </row>
        <row r="2621">
          <cell r="I2621" t="str">
            <v>UIN</v>
          </cell>
          <cell r="J2621"/>
          <cell r="K2621"/>
          <cell r="L2621"/>
          <cell r="M2621"/>
          <cell r="N2621"/>
          <cell r="O2621"/>
          <cell r="P2621">
            <v>9203</v>
          </cell>
          <cell r="Q2621">
            <v>9203</v>
          </cell>
          <cell r="R2621"/>
          <cell r="S2621">
            <v>9203</v>
          </cell>
          <cell r="T2621"/>
          <cell r="U2621">
            <v>0</v>
          </cell>
          <cell r="V2621">
            <v>0</v>
          </cell>
          <cell r="W2621"/>
          <cell r="X2621">
            <v>0</v>
          </cell>
          <cell r="Y2621"/>
          <cell r="Z2621"/>
          <cell r="AA2621"/>
          <cell r="AB2621"/>
          <cell r="AC2621"/>
          <cell r="AD2621"/>
          <cell r="AE2621">
            <v>14602</v>
          </cell>
          <cell r="AF2621">
            <v>14602</v>
          </cell>
          <cell r="AH2621">
            <v>14602</v>
          </cell>
          <cell r="AI2621"/>
          <cell r="AJ2621">
            <v>0</v>
          </cell>
          <cell r="AK2621">
            <v>0</v>
          </cell>
          <cell r="AL2621"/>
          <cell r="AM2621">
            <v>0</v>
          </cell>
        </row>
        <row r="2622">
          <cell r="I2622" t="str">
            <v>RDU</v>
          </cell>
          <cell r="J2622">
            <v>131151</v>
          </cell>
          <cell r="K2622"/>
          <cell r="L2622">
            <v>131151</v>
          </cell>
          <cell r="M2622">
            <v>58126</v>
          </cell>
          <cell r="N2622">
            <v>189277</v>
          </cell>
          <cell r="O2622">
            <v>272227</v>
          </cell>
          <cell r="P2622">
            <v>11570103</v>
          </cell>
          <cell r="Q2622">
            <v>11842330</v>
          </cell>
          <cell r="R2622"/>
          <cell r="S2622">
            <v>11842330</v>
          </cell>
          <cell r="T2622">
            <v>644</v>
          </cell>
          <cell r="U2622">
            <v>100413</v>
          </cell>
          <cell r="V2622">
            <v>101056</v>
          </cell>
          <cell r="W2622">
            <v>1940</v>
          </cell>
          <cell r="X2622">
            <v>102996</v>
          </cell>
          <cell r="Y2622">
            <v>108567</v>
          </cell>
          <cell r="Z2622"/>
          <cell r="AA2622">
            <v>108567</v>
          </cell>
          <cell r="AB2622">
            <v>62254</v>
          </cell>
          <cell r="AC2622">
            <v>170821</v>
          </cell>
          <cell r="AD2622">
            <v>82182</v>
          </cell>
          <cell r="AE2622">
            <v>8712946</v>
          </cell>
          <cell r="AF2622">
            <v>8795128</v>
          </cell>
          <cell r="AH2622">
            <v>8795128</v>
          </cell>
          <cell r="AI2622">
            <v>225</v>
          </cell>
          <cell r="AJ2622">
            <v>101438</v>
          </cell>
          <cell r="AK2622">
            <v>101663</v>
          </cell>
          <cell r="AL2622">
            <v>1983</v>
          </cell>
          <cell r="AM2622">
            <v>103646</v>
          </cell>
        </row>
        <row r="2623">
          <cell r="I2623" t="str">
            <v>RDD</v>
          </cell>
          <cell r="J2623">
            <v>1241</v>
          </cell>
          <cell r="K2623"/>
          <cell r="L2623">
            <v>1241</v>
          </cell>
          <cell r="M2623">
            <v>61146</v>
          </cell>
          <cell r="N2623">
            <v>62387</v>
          </cell>
          <cell r="O2623"/>
          <cell r="P2623">
            <v>197082</v>
          </cell>
          <cell r="Q2623">
            <v>197082</v>
          </cell>
          <cell r="R2623"/>
          <cell r="S2623">
            <v>197082</v>
          </cell>
          <cell r="T2623"/>
          <cell r="U2623">
            <v>714</v>
          </cell>
          <cell r="V2623">
            <v>714</v>
          </cell>
          <cell r="W2623"/>
          <cell r="X2623">
            <v>714</v>
          </cell>
          <cell r="Y2623">
            <v>816</v>
          </cell>
          <cell r="Z2623"/>
          <cell r="AA2623">
            <v>816</v>
          </cell>
          <cell r="AB2623">
            <v>39544</v>
          </cell>
          <cell r="AC2623">
            <v>40360</v>
          </cell>
          <cell r="AD2623"/>
          <cell r="AE2623">
            <v>115829</v>
          </cell>
          <cell r="AF2623">
            <v>115829</v>
          </cell>
          <cell r="AH2623">
            <v>115829</v>
          </cell>
          <cell r="AI2623"/>
          <cell r="AJ2623">
            <v>859</v>
          </cell>
          <cell r="AK2623">
            <v>859</v>
          </cell>
          <cell r="AL2623"/>
          <cell r="AM2623">
            <v>859</v>
          </cell>
        </row>
        <row r="2624">
          <cell r="I2624" t="str">
            <v>RNO</v>
          </cell>
          <cell r="J2624">
            <v>60424</v>
          </cell>
          <cell r="K2624"/>
          <cell r="L2624">
            <v>60424</v>
          </cell>
          <cell r="M2624">
            <v>47975</v>
          </cell>
          <cell r="N2624">
            <v>108399</v>
          </cell>
          <cell r="O2624">
            <v>60045</v>
          </cell>
          <cell r="P2624">
            <v>4250913</v>
          </cell>
          <cell r="Q2624">
            <v>4310958</v>
          </cell>
          <cell r="R2624"/>
          <cell r="S2624">
            <v>4310958</v>
          </cell>
          <cell r="T2624"/>
          <cell r="U2624">
            <v>63218</v>
          </cell>
          <cell r="V2624">
            <v>63218</v>
          </cell>
          <cell r="W2624"/>
          <cell r="X2624">
            <v>63218</v>
          </cell>
          <cell r="Y2624">
            <v>61654</v>
          </cell>
          <cell r="Z2624"/>
          <cell r="AA2624">
            <v>61654</v>
          </cell>
          <cell r="AB2624">
            <v>43000</v>
          </cell>
          <cell r="AC2624">
            <v>104654</v>
          </cell>
          <cell r="AD2624">
            <v>47859</v>
          </cell>
          <cell r="AE2624">
            <v>3575599</v>
          </cell>
          <cell r="AF2624">
            <v>3623458</v>
          </cell>
          <cell r="AH2624">
            <v>3623458</v>
          </cell>
          <cell r="AI2624"/>
          <cell r="AJ2624">
            <v>68554</v>
          </cell>
          <cell r="AK2624">
            <v>68554</v>
          </cell>
          <cell r="AL2624"/>
          <cell r="AM2624">
            <v>68554</v>
          </cell>
        </row>
        <row r="2625">
          <cell r="I2625" t="str">
            <v>RIC</v>
          </cell>
          <cell r="J2625">
            <v>49441</v>
          </cell>
          <cell r="K2625"/>
          <cell r="L2625">
            <v>49441</v>
          </cell>
          <cell r="M2625">
            <v>48331</v>
          </cell>
          <cell r="N2625">
            <v>97772</v>
          </cell>
          <cell r="O2625"/>
          <cell r="P2625">
            <v>4068689</v>
          </cell>
          <cell r="Q2625">
            <v>4068689</v>
          </cell>
          <cell r="R2625"/>
          <cell r="S2625">
            <v>4068689</v>
          </cell>
          <cell r="T2625"/>
          <cell r="U2625">
            <v>73468</v>
          </cell>
          <cell r="V2625">
            <v>73468</v>
          </cell>
          <cell r="W2625">
            <v>355</v>
          </cell>
          <cell r="X2625">
            <v>73823</v>
          </cell>
          <cell r="Y2625">
            <v>40378</v>
          </cell>
          <cell r="Z2625"/>
          <cell r="AA2625">
            <v>40378</v>
          </cell>
          <cell r="AB2625">
            <v>48372</v>
          </cell>
          <cell r="AC2625">
            <v>88750</v>
          </cell>
          <cell r="AD2625"/>
          <cell r="AE2625">
            <v>3190200</v>
          </cell>
          <cell r="AF2625">
            <v>3190200</v>
          </cell>
          <cell r="AH2625">
            <v>3190200</v>
          </cell>
          <cell r="AI2625"/>
          <cell r="AJ2625">
            <v>78921</v>
          </cell>
          <cell r="AK2625">
            <v>78921</v>
          </cell>
          <cell r="AL2625">
            <v>400</v>
          </cell>
          <cell r="AM2625">
            <v>79321</v>
          </cell>
        </row>
        <row r="2626">
          <cell r="I2626" t="str">
            <v>ROA</v>
          </cell>
          <cell r="J2626"/>
          <cell r="K2626"/>
          <cell r="L2626">
            <v>15279</v>
          </cell>
          <cell r="M2626">
            <v>34376</v>
          </cell>
          <cell r="N2626">
            <v>49655</v>
          </cell>
          <cell r="O2626">
            <v>0</v>
          </cell>
          <cell r="P2626">
            <v>593087</v>
          </cell>
          <cell r="Q2626">
            <v>593087</v>
          </cell>
          <cell r="R2626">
            <v>0</v>
          </cell>
          <cell r="S2626">
            <v>593087</v>
          </cell>
          <cell r="T2626">
            <v>0</v>
          </cell>
          <cell r="U2626">
            <v>11060</v>
          </cell>
          <cell r="V2626">
            <v>11060</v>
          </cell>
          <cell r="W2626">
            <v>0</v>
          </cell>
          <cell r="X2626">
            <v>11060</v>
          </cell>
          <cell r="Y2626">
            <v>12420</v>
          </cell>
          <cell r="Z2626">
            <v>1720</v>
          </cell>
          <cell r="AA2626">
            <v>14140</v>
          </cell>
          <cell r="AB2626">
            <v>28359</v>
          </cell>
          <cell r="AC2626">
            <v>42499</v>
          </cell>
          <cell r="AD2626">
            <v>0</v>
          </cell>
          <cell r="AE2626">
            <v>488844</v>
          </cell>
          <cell r="AF2626">
            <v>488844</v>
          </cell>
          <cell r="AH2626">
            <v>488844</v>
          </cell>
          <cell r="AI2626">
            <v>0</v>
          </cell>
          <cell r="AJ2626">
            <v>11780</v>
          </cell>
          <cell r="AK2626">
            <v>11780</v>
          </cell>
          <cell r="AL2626">
            <v>0</v>
          </cell>
          <cell r="AM2626">
            <v>11780</v>
          </cell>
        </row>
        <row r="2627">
          <cell r="I2627" t="str">
            <v>ROC</v>
          </cell>
          <cell r="J2627">
            <v>26329</v>
          </cell>
          <cell r="K2627">
            <v>1320</v>
          </cell>
          <cell r="L2627">
            <v>27649</v>
          </cell>
          <cell r="M2627">
            <v>54303</v>
          </cell>
          <cell r="N2627">
            <v>81952</v>
          </cell>
          <cell r="O2627">
            <v>0</v>
          </cell>
          <cell r="P2627">
            <v>2332334</v>
          </cell>
          <cell r="Q2627">
            <v>2332334</v>
          </cell>
          <cell r="R2627"/>
          <cell r="S2627">
            <v>2332334</v>
          </cell>
          <cell r="T2627"/>
          <cell r="U2627">
            <v>46981</v>
          </cell>
          <cell r="V2627">
            <v>46981</v>
          </cell>
          <cell r="W2627"/>
          <cell r="X2627">
            <v>46981</v>
          </cell>
          <cell r="Y2627">
            <v>18934</v>
          </cell>
          <cell r="Z2627">
            <v>1333</v>
          </cell>
          <cell r="AA2627">
            <v>20267</v>
          </cell>
          <cell r="AB2627">
            <v>56789</v>
          </cell>
          <cell r="AC2627">
            <v>77056</v>
          </cell>
          <cell r="AD2627">
            <v>0</v>
          </cell>
          <cell r="AE2627">
            <v>1540951</v>
          </cell>
          <cell r="AF2627">
            <v>1540951</v>
          </cell>
          <cell r="AH2627">
            <v>1540951</v>
          </cell>
          <cell r="AI2627"/>
          <cell r="AJ2627">
            <v>51455</v>
          </cell>
          <cell r="AK2627">
            <v>51455</v>
          </cell>
          <cell r="AL2627"/>
          <cell r="AM2627">
            <v>51455</v>
          </cell>
        </row>
        <row r="2628">
          <cell r="I2628" t="str">
            <v>RKS</v>
          </cell>
          <cell r="J2628">
            <v>2268</v>
          </cell>
          <cell r="K2628"/>
          <cell r="L2628">
            <v>2268</v>
          </cell>
          <cell r="M2628"/>
          <cell r="N2628">
            <v>2268</v>
          </cell>
          <cell r="O2628"/>
          <cell r="P2628">
            <v>29989</v>
          </cell>
          <cell r="Q2628">
            <v>29989</v>
          </cell>
          <cell r="R2628"/>
          <cell r="S2628">
            <v>29989</v>
          </cell>
          <cell r="T2628"/>
          <cell r="U2628">
            <v>15654</v>
          </cell>
          <cell r="V2628">
            <v>15654</v>
          </cell>
          <cell r="W2628">
            <v>0</v>
          </cell>
          <cell r="X2628">
            <v>15654</v>
          </cell>
          <cell r="Y2628">
            <v>2905</v>
          </cell>
          <cell r="Z2628"/>
          <cell r="AA2628">
            <v>2905</v>
          </cell>
          <cell r="AB2628"/>
          <cell r="AC2628">
            <v>2905</v>
          </cell>
          <cell r="AD2628"/>
          <cell r="AE2628">
            <v>32895</v>
          </cell>
          <cell r="AF2628">
            <v>32895</v>
          </cell>
          <cell r="AH2628">
            <v>32895</v>
          </cell>
          <cell r="AI2628"/>
          <cell r="AJ2628">
            <v>16155</v>
          </cell>
          <cell r="AK2628">
            <v>16155</v>
          </cell>
          <cell r="AL2628">
            <v>0</v>
          </cell>
          <cell r="AM2628">
            <v>16155</v>
          </cell>
        </row>
        <row r="2629">
          <cell r="I2629" t="str">
            <v>RFD</v>
          </cell>
          <cell r="J2629">
            <v>1492</v>
          </cell>
          <cell r="K2629">
            <v>21088</v>
          </cell>
          <cell r="L2629">
            <v>22580</v>
          </cell>
          <cell r="M2629">
            <v>22622</v>
          </cell>
          <cell r="N2629">
            <v>45202</v>
          </cell>
          <cell r="O2629">
            <v>0</v>
          </cell>
          <cell r="P2629">
            <v>241153</v>
          </cell>
          <cell r="Q2629">
            <v>241153</v>
          </cell>
          <cell r="R2629"/>
          <cell r="S2629">
            <v>241153</v>
          </cell>
          <cell r="T2629">
            <v>57415</v>
          </cell>
          <cell r="U2629">
            <v>419289</v>
          </cell>
          <cell r="V2629">
            <v>476704</v>
          </cell>
          <cell r="W2629">
            <v>12222</v>
          </cell>
          <cell r="X2629">
            <v>488926</v>
          </cell>
          <cell r="Y2629">
            <v>1519</v>
          </cell>
          <cell r="Z2629">
            <v>22246</v>
          </cell>
          <cell r="AA2629">
            <v>23765</v>
          </cell>
          <cell r="AB2629">
            <v>23496</v>
          </cell>
          <cell r="AC2629">
            <v>47261</v>
          </cell>
          <cell r="AD2629">
            <v>0</v>
          </cell>
          <cell r="AE2629">
            <v>205667</v>
          </cell>
          <cell r="AF2629">
            <v>205667</v>
          </cell>
          <cell r="AH2629">
            <v>205667</v>
          </cell>
          <cell r="AI2629">
            <v>33065</v>
          </cell>
          <cell r="AJ2629">
            <v>412103</v>
          </cell>
          <cell r="AK2629">
            <v>445168</v>
          </cell>
          <cell r="AL2629">
            <v>11071</v>
          </cell>
          <cell r="AM2629">
            <v>456239</v>
          </cell>
        </row>
        <row r="2630">
          <cell r="I2630" t="str">
            <v>MHR</v>
          </cell>
          <cell r="J2630">
            <v>122</v>
          </cell>
          <cell r="K2630">
            <v>2694</v>
          </cell>
          <cell r="L2630">
            <v>2816</v>
          </cell>
          <cell r="M2630">
            <v>63630</v>
          </cell>
          <cell r="N2630">
            <v>66446</v>
          </cell>
          <cell r="O2630">
            <v>0</v>
          </cell>
          <cell r="P2630">
            <v>258</v>
          </cell>
          <cell r="Q2630">
            <v>258</v>
          </cell>
          <cell r="R2630"/>
          <cell r="S2630">
            <v>258</v>
          </cell>
          <cell r="T2630">
            <v>0</v>
          </cell>
          <cell r="U2630">
            <v>64621</v>
          </cell>
          <cell r="V2630">
            <v>64621</v>
          </cell>
          <cell r="W2630"/>
          <cell r="X2630">
            <v>64621</v>
          </cell>
          <cell r="Y2630">
            <v>56</v>
          </cell>
          <cell r="Z2630">
            <v>6571</v>
          </cell>
          <cell r="AA2630">
            <v>6627</v>
          </cell>
          <cell r="AB2630">
            <v>74563</v>
          </cell>
          <cell r="AC2630">
            <v>81190</v>
          </cell>
          <cell r="AD2630">
            <v>0</v>
          </cell>
          <cell r="AE2630">
            <v>172</v>
          </cell>
          <cell r="AF2630">
            <v>172</v>
          </cell>
          <cell r="AH2630">
            <v>172</v>
          </cell>
          <cell r="AI2630">
            <v>0</v>
          </cell>
          <cell r="AJ2630">
            <v>73164</v>
          </cell>
          <cell r="AK2630">
            <v>73164</v>
          </cell>
          <cell r="AL2630"/>
          <cell r="AM2630">
            <v>73164</v>
          </cell>
        </row>
        <row r="2631">
          <cell r="I2631" t="str">
            <v>SAC</v>
          </cell>
          <cell r="J2631">
            <v>0</v>
          </cell>
          <cell r="K2631">
            <v>0</v>
          </cell>
          <cell r="L2631">
            <v>0</v>
          </cell>
          <cell r="M2631">
            <v>74122</v>
          </cell>
          <cell r="N2631">
            <v>74122</v>
          </cell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>
            <v>0</v>
          </cell>
          <cell r="Z2631">
            <v>4</v>
          </cell>
          <cell r="AA2631">
            <v>4</v>
          </cell>
          <cell r="AB2631">
            <v>104667</v>
          </cell>
          <cell r="AC2631">
            <v>104671</v>
          </cell>
          <cell r="AD2631"/>
          <cell r="AE2631"/>
          <cell r="AF2631"/>
          <cell r="AH2631"/>
          <cell r="AI2631"/>
          <cell r="AJ2631"/>
          <cell r="AK2631"/>
          <cell r="AL2631"/>
          <cell r="AM2631"/>
        </row>
        <row r="2632">
          <cell r="I2632" t="str">
            <v>SMF</v>
          </cell>
          <cell r="J2632">
            <v>102594</v>
          </cell>
          <cell r="K2632">
            <v>8016</v>
          </cell>
          <cell r="L2632">
            <v>110610</v>
          </cell>
          <cell r="M2632">
            <v>19653</v>
          </cell>
          <cell r="N2632">
            <v>130263</v>
          </cell>
          <cell r="O2632">
            <v>352981</v>
          </cell>
          <cell r="P2632">
            <v>11960389</v>
          </cell>
          <cell r="Q2632">
            <v>12313370</v>
          </cell>
          <cell r="R2632"/>
          <cell r="S2632">
            <v>12313370</v>
          </cell>
          <cell r="T2632">
            <v>0</v>
          </cell>
          <cell r="U2632">
            <v>103232</v>
          </cell>
          <cell r="V2632">
            <v>103232</v>
          </cell>
          <cell r="W2632">
            <v>22291</v>
          </cell>
          <cell r="X2632">
            <v>125523</v>
          </cell>
          <cell r="Y2632">
            <v>81139</v>
          </cell>
          <cell r="Z2632">
            <v>9426</v>
          </cell>
          <cell r="AA2632">
            <v>90565</v>
          </cell>
          <cell r="AB2632">
            <v>22216</v>
          </cell>
          <cell r="AC2632">
            <v>112781</v>
          </cell>
          <cell r="AD2632">
            <v>303458</v>
          </cell>
          <cell r="AE2632">
            <v>9398572</v>
          </cell>
          <cell r="AF2632">
            <v>9702030</v>
          </cell>
          <cell r="AH2632">
            <v>9702030</v>
          </cell>
          <cell r="AI2632">
            <v>0</v>
          </cell>
          <cell r="AJ2632">
            <v>126226</v>
          </cell>
          <cell r="AK2632">
            <v>126226</v>
          </cell>
          <cell r="AL2632">
            <v>25217</v>
          </cell>
          <cell r="AM2632">
            <v>151443</v>
          </cell>
        </row>
        <row r="2633">
          <cell r="I2633" t="str">
            <v>SLC</v>
          </cell>
          <cell r="J2633">
            <v>232450</v>
          </cell>
          <cell r="K2633">
            <v>18686</v>
          </cell>
          <cell r="L2633">
            <v>251136</v>
          </cell>
          <cell r="M2633">
            <v>70875</v>
          </cell>
          <cell r="N2633">
            <v>322011</v>
          </cell>
          <cell r="O2633">
            <v>1193635</v>
          </cell>
          <cell r="P2633">
            <v>24559148</v>
          </cell>
          <cell r="Q2633">
            <v>25752783</v>
          </cell>
          <cell r="R2633"/>
          <cell r="S2633">
            <v>25752783</v>
          </cell>
          <cell r="T2633">
            <v>0</v>
          </cell>
          <cell r="U2633">
            <v>177385</v>
          </cell>
          <cell r="V2633">
            <v>177385</v>
          </cell>
          <cell r="W2633">
            <v>22158</v>
          </cell>
          <cell r="X2633">
            <v>199543</v>
          </cell>
          <cell r="Y2633">
            <v>249018</v>
          </cell>
          <cell r="Z2633">
            <v>20824</v>
          </cell>
          <cell r="AA2633">
            <v>269842</v>
          </cell>
          <cell r="AB2633">
            <v>72677</v>
          </cell>
          <cell r="AC2633">
            <v>342519</v>
          </cell>
          <cell r="AD2633">
            <v>583694</v>
          </cell>
          <cell r="AE2633">
            <v>21800184</v>
          </cell>
          <cell r="AF2633">
            <v>22383878</v>
          </cell>
          <cell r="AH2633">
            <v>22383878</v>
          </cell>
          <cell r="AI2633">
            <v>0</v>
          </cell>
          <cell r="AJ2633">
            <v>182537</v>
          </cell>
          <cell r="AK2633">
            <v>182537</v>
          </cell>
          <cell r="AL2633">
            <v>22935</v>
          </cell>
          <cell r="AM2633">
            <v>205472</v>
          </cell>
        </row>
        <row r="2634">
          <cell r="I2634" t="str">
            <v>SAT</v>
          </cell>
          <cell r="J2634"/>
          <cell r="K2634"/>
          <cell r="L2634">
            <v>102333</v>
          </cell>
          <cell r="M2634">
            <v>52253</v>
          </cell>
          <cell r="N2634">
            <v>154586</v>
          </cell>
          <cell r="O2634">
            <v>555808</v>
          </cell>
          <cell r="P2634">
            <v>8906641</v>
          </cell>
          <cell r="Q2634">
            <v>9462449</v>
          </cell>
          <cell r="R2634"/>
          <cell r="S2634">
            <v>9462449</v>
          </cell>
          <cell r="T2634">
            <v>5484</v>
          </cell>
          <cell r="U2634">
            <v>87258</v>
          </cell>
          <cell r="V2634">
            <v>92742</v>
          </cell>
          <cell r="W2634">
            <v>28897</v>
          </cell>
          <cell r="X2634">
            <v>121639</v>
          </cell>
          <cell r="Y2634">
            <v>70445</v>
          </cell>
          <cell r="Z2634">
            <v>20518</v>
          </cell>
          <cell r="AA2634">
            <v>90963</v>
          </cell>
          <cell r="AB2634">
            <v>51411</v>
          </cell>
          <cell r="AC2634">
            <v>142374</v>
          </cell>
          <cell r="AD2634">
            <v>741572</v>
          </cell>
          <cell r="AE2634">
            <v>6723090</v>
          </cell>
          <cell r="AF2634">
            <v>7464662</v>
          </cell>
          <cell r="AH2634">
            <v>7464662</v>
          </cell>
          <cell r="AI2634">
            <v>4556</v>
          </cell>
          <cell r="AJ2634">
            <v>88451</v>
          </cell>
          <cell r="AK2634">
            <v>93006</v>
          </cell>
          <cell r="AL2634">
            <v>32869</v>
          </cell>
          <cell r="AM2634">
            <v>125876</v>
          </cell>
        </row>
        <row r="2635">
          <cell r="I2635" t="str">
            <v>SAN</v>
          </cell>
          <cell r="J2635">
            <v>174244</v>
          </cell>
          <cell r="K2635">
            <v>6671</v>
          </cell>
          <cell r="L2635">
            <v>180915</v>
          </cell>
          <cell r="M2635">
            <v>29335</v>
          </cell>
          <cell r="N2635">
            <v>210250</v>
          </cell>
          <cell r="O2635">
            <v>719577</v>
          </cell>
          <cell r="P2635">
            <v>21285608</v>
          </cell>
          <cell r="Q2635">
            <v>22005185</v>
          </cell>
          <cell r="R2635"/>
          <cell r="S2635">
            <v>22005185</v>
          </cell>
          <cell r="T2635">
            <v>9097</v>
          </cell>
          <cell r="U2635">
            <v>127299</v>
          </cell>
          <cell r="V2635">
            <v>136396</v>
          </cell>
          <cell r="W2635">
            <v>7909</v>
          </cell>
          <cell r="X2635">
            <v>144305</v>
          </cell>
          <cell r="Y2635">
            <v>128991</v>
          </cell>
          <cell r="Z2635">
            <v>7439</v>
          </cell>
          <cell r="AA2635">
            <v>136430</v>
          </cell>
          <cell r="AB2635">
            <v>26398</v>
          </cell>
          <cell r="AC2635">
            <v>162828</v>
          </cell>
          <cell r="AD2635">
            <v>210099</v>
          </cell>
          <cell r="AE2635">
            <v>15392406</v>
          </cell>
          <cell r="AF2635">
            <v>15602505</v>
          </cell>
          <cell r="AH2635">
            <v>15602505</v>
          </cell>
          <cell r="AI2635">
            <v>12083</v>
          </cell>
          <cell r="AJ2635">
            <v>120839</v>
          </cell>
          <cell r="AK2635">
            <v>132922</v>
          </cell>
          <cell r="AL2635">
            <v>6619</v>
          </cell>
          <cell r="AM2635">
            <v>139541</v>
          </cell>
        </row>
        <row r="2636">
          <cell r="I2636" t="str">
            <v>SFO</v>
          </cell>
          <cell r="J2636">
            <v>296034</v>
          </cell>
          <cell r="K2636">
            <v>5794</v>
          </cell>
          <cell r="L2636">
            <v>301828</v>
          </cell>
          <cell r="M2636">
            <v>53178</v>
          </cell>
          <cell r="N2636">
            <v>355006</v>
          </cell>
          <cell r="O2636">
            <v>9938087</v>
          </cell>
          <cell r="P2636">
            <v>32198388</v>
          </cell>
          <cell r="Q2636">
            <v>42136475</v>
          </cell>
          <cell r="R2636">
            <v>145166</v>
          </cell>
          <cell r="S2636">
            <v>42281641</v>
          </cell>
          <cell r="T2636">
            <v>287050</v>
          </cell>
          <cell r="U2636">
            <v>175937</v>
          </cell>
          <cell r="V2636">
            <v>462987</v>
          </cell>
          <cell r="W2636">
            <v>28205</v>
          </cell>
          <cell r="X2636">
            <v>491192</v>
          </cell>
          <cell r="Y2636">
            <v>209409</v>
          </cell>
          <cell r="Z2636">
            <v>6358</v>
          </cell>
          <cell r="AA2636">
            <v>215767</v>
          </cell>
          <cell r="AB2636">
            <v>49830</v>
          </cell>
          <cell r="AC2636">
            <v>265597</v>
          </cell>
          <cell r="AD2636">
            <v>3335838</v>
          </cell>
          <cell r="AE2636">
            <v>20989641</v>
          </cell>
          <cell r="AF2636">
            <v>24325479</v>
          </cell>
          <cell r="AH2636">
            <v>24343627</v>
          </cell>
          <cell r="AI2636">
            <v>300686</v>
          </cell>
          <cell r="AJ2636">
            <v>192546</v>
          </cell>
          <cell r="AK2636">
            <v>493232</v>
          </cell>
          <cell r="AL2636">
            <v>35559</v>
          </cell>
          <cell r="AM2636">
            <v>528791</v>
          </cell>
        </row>
        <row r="2637">
          <cell r="I2637" t="str">
            <v>SJC</v>
          </cell>
          <cell r="J2637">
            <v>108778</v>
          </cell>
          <cell r="K2637">
            <v>1366</v>
          </cell>
          <cell r="L2637">
            <v>110144</v>
          </cell>
          <cell r="M2637">
            <v>54147</v>
          </cell>
          <cell r="N2637">
            <v>164291</v>
          </cell>
          <cell r="O2637">
            <v>492950</v>
          </cell>
          <cell r="P2637">
            <v>10840773</v>
          </cell>
          <cell r="Q2637">
            <v>11333723</v>
          </cell>
          <cell r="R2637"/>
          <cell r="S2637">
            <v>11333723</v>
          </cell>
          <cell r="T2637">
            <v>1700</v>
          </cell>
          <cell r="U2637">
            <v>30725</v>
          </cell>
          <cell r="V2637">
            <v>32425</v>
          </cell>
          <cell r="W2637">
            <v>730</v>
          </cell>
          <cell r="X2637">
            <v>33155</v>
          </cell>
          <cell r="Y2637">
            <v>79032</v>
          </cell>
          <cell r="Z2637">
            <v>1174</v>
          </cell>
          <cell r="AA2637">
            <v>80206</v>
          </cell>
          <cell r="AB2637">
            <v>53083</v>
          </cell>
          <cell r="AC2637">
            <v>133289</v>
          </cell>
          <cell r="AD2637">
            <v>381636</v>
          </cell>
          <cell r="AE2637">
            <v>6975805</v>
          </cell>
          <cell r="AF2637">
            <v>7357441</v>
          </cell>
          <cell r="AH2637">
            <v>7357441</v>
          </cell>
          <cell r="AI2637">
            <v>110</v>
          </cell>
          <cell r="AJ2637">
            <v>32092</v>
          </cell>
          <cell r="AK2637">
            <v>32202</v>
          </cell>
          <cell r="AL2637">
            <v>821</v>
          </cell>
          <cell r="AM2637">
            <v>33023</v>
          </cell>
        </row>
        <row r="2638">
          <cell r="I2638" t="str">
            <v>SBP</v>
          </cell>
          <cell r="J2638">
            <v>10550</v>
          </cell>
          <cell r="K2638">
            <v>1167</v>
          </cell>
          <cell r="L2638">
            <v>11717</v>
          </cell>
          <cell r="M2638">
            <v>71397</v>
          </cell>
          <cell r="N2638">
            <v>83114</v>
          </cell>
          <cell r="O2638"/>
          <cell r="P2638">
            <v>554314</v>
          </cell>
          <cell r="Q2638">
            <v>554314</v>
          </cell>
          <cell r="R2638"/>
          <cell r="S2638">
            <v>554314</v>
          </cell>
          <cell r="T2638"/>
          <cell r="U2638">
            <v>1148</v>
          </cell>
          <cell r="V2638">
            <v>1148</v>
          </cell>
          <cell r="W2638"/>
          <cell r="X2638">
            <v>1148</v>
          </cell>
          <cell r="Y2638">
            <v>8367</v>
          </cell>
          <cell r="Z2638">
            <v>1174</v>
          </cell>
          <cell r="AA2638">
            <v>9541</v>
          </cell>
          <cell r="AB2638">
            <v>64078</v>
          </cell>
          <cell r="AC2638">
            <v>73619</v>
          </cell>
          <cell r="AD2638"/>
          <cell r="AE2638">
            <v>406835</v>
          </cell>
          <cell r="AF2638">
            <v>406835</v>
          </cell>
          <cell r="AH2638">
            <v>406835</v>
          </cell>
          <cell r="AI2638"/>
          <cell r="AJ2638">
            <v>1220</v>
          </cell>
          <cell r="AK2638">
            <v>1220</v>
          </cell>
          <cell r="AL2638"/>
          <cell r="AM2638">
            <v>1220</v>
          </cell>
        </row>
        <row r="2639">
          <cell r="I2639" t="str">
            <v>SFB</v>
          </cell>
          <cell r="J2639">
            <v>60680</v>
          </cell>
          <cell r="K2639"/>
          <cell r="L2639">
            <v>60680</v>
          </cell>
          <cell r="M2639">
            <v>129081</v>
          </cell>
          <cell r="N2639">
            <v>189761</v>
          </cell>
          <cell r="O2639">
            <v>85890</v>
          </cell>
          <cell r="P2639">
            <v>2712976</v>
          </cell>
          <cell r="Q2639">
            <v>2798866</v>
          </cell>
          <cell r="R2639">
            <v>2612</v>
          </cell>
          <cell r="S2639">
            <v>2801478</v>
          </cell>
          <cell r="T2639">
            <v>0</v>
          </cell>
          <cell r="U2639"/>
          <cell r="V2639">
            <v>0</v>
          </cell>
          <cell r="W2639"/>
          <cell r="X2639">
            <v>0</v>
          </cell>
          <cell r="Y2639">
            <v>64409</v>
          </cell>
          <cell r="Z2639"/>
          <cell r="AA2639">
            <v>64409</v>
          </cell>
          <cell r="AB2639">
            <v>112892</v>
          </cell>
          <cell r="AC2639">
            <v>177301</v>
          </cell>
          <cell r="AD2639">
            <v>11150</v>
          </cell>
          <cell r="AE2639">
            <v>2383372</v>
          </cell>
          <cell r="AF2639">
            <v>2394522</v>
          </cell>
          <cell r="AH2639">
            <v>2395398</v>
          </cell>
          <cell r="AI2639">
            <v>0</v>
          </cell>
          <cell r="AJ2639"/>
          <cell r="AK2639">
            <v>0</v>
          </cell>
          <cell r="AL2639"/>
          <cell r="AM2639">
            <v>0</v>
          </cell>
        </row>
        <row r="2640">
          <cell r="I2640" t="str">
            <v>SNA</v>
          </cell>
          <cell r="J2640">
            <v>100230</v>
          </cell>
          <cell r="K2640">
            <v>908</v>
          </cell>
          <cell r="L2640">
            <v>101138</v>
          </cell>
          <cell r="M2640">
            <v>202832</v>
          </cell>
          <cell r="N2640">
            <v>303970</v>
          </cell>
          <cell r="O2640">
            <v>314226</v>
          </cell>
          <cell r="P2640">
            <v>11046613</v>
          </cell>
          <cell r="Q2640">
            <v>11360839</v>
          </cell>
          <cell r="R2640"/>
          <cell r="S2640">
            <v>11360839</v>
          </cell>
          <cell r="T2640"/>
          <cell r="U2640">
            <v>15480</v>
          </cell>
          <cell r="V2640">
            <v>15480</v>
          </cell>
          <cell r="W2640"/>
          <cell r="X2640">
            <v>15480</v>
          </cell>
          <cell r="Y2640">
            <v>78710</v>
          </cell>
          <cell r="Z2640">
            <v>912</v>
          </cell>
          <cell r="AA2640">
            <v>79622</v>
          </cell>
          <cell r="AB2640">
            <v>232062</v>
          </cell>
          <cell r="AC2640">
            <v>311684</v>
          </cell>
          <cell r="AD2640">
            <v>112046</v>
          </cell>
          <cell r="AE2640">
            <v>7588443</v>
          </cell>
          <cell r="AF2640">
            <v>7700489</v>
          </cell>
          <cell r="AH2640">
            <v>7700489</v>
          </cell>
          <cell r="AI2640"/>
          <cell r="AJ2640">
            <v>16493</v>
          </cell>
          <cell r="AK2640">
            <v>16493</v>
          </cell>
          <cell r="AL2640"/>
          <cell r="AM2640">
            <v>16493</v>
          </cell>
        </row>
        <row r="2641">
          <cell r="I2641" t="str">
            <v>SBA</v>
          </cell>
          <cell r="J2641">
            <v>12381</v>
          </cell>
          <cell r="K2641">
            <v>13578</v>
          </cell>
          <cell r="L2641">
            <v>25959</v>
          </cell>
          <cell r="M2641">
            <v>86316</v>
          </cell>
          <cell r="N2641">
            <v>112275</v>
          </cell>
          <cell r="O2641">
            <v>0</v>
          </cell>
          <cell r="P2641">
            <v>1219581</v>
          </cell>
          <cell r="Q2641">
            <v>1219581</v>
          </cell>
          <cell r="R2641"/>
          <cell r="S2641">
            <v>1219581</v>
          </cell>
          <cell r="T2641">
            <v>0</v>
          </cell>
          <cell r="U2641">
            <v>1423</v>
          </cell>
          <cell r="V2641">
            <v>1423</v>
          </cell>
          <cell r="W2641"/>
          <cell r="X2641">
            <v>1423</v>
          </cell>
          <cell r="Y2641">
            <v>11436</v>
          </cell>
          <cell r="Z2641">
            <v>12888</v>
          </cell>
          <cell r="AA2641">
            <v>24324</v>
          </cell>
          <cell r="AB2641">
            <v>54432</v>
          </cell>
          <cell r="AC2641">
            <v>78756</v>
          </cell>
          <cell r="AD2641">
            <v>0</v>
          </cell>
          <cell r="AE2641">
            <v>855300</v>
          </cell>
          <cell r="AF2641">
            <v>855300</v>
          </cell>
          <cell r="AH2641">
            <v>855300</v>
          </cell>
          <cell r="AI2641">
            <v>0</v>
          </cell>
          <cell r="AJ2641">
            <v>1676</v>
          </cell>
          <cell r="AK2641">
            <v>1676</v>
          </cell>
          <cell r="AL2641"/>
          <cell r="AM2641">
            <v>1676</v>
          </cell>
        </row>
        <row r="2642">
          <cell r="I2642" t="str">
            <v>SMX</v>
          </cell>
          <cell r="J2642">
            <v>149</v>
          </cell>
          <cell r="K2642"/>
          <cell r="L2642">
            <v>149</v>
          </cell>
          <cell r="M2642">
            <v>34144</v>
          </cell>
          <cell r="N2642">
            <v>34293</v>
          </cell>
          <cell r="O2642"/>
          <cell r="P2642">
            <v>30745</v>
          </cell>
          <cell r="Q2642">
            <v>30745</v>
          </cell>
          <cell r="R2642"/>
          <cell r="S2642">
            <v>30745</v>
          </cell>
          <cell r="T2642"/>
          <cell r="U2642">
            <v>1018</v>
          </cell>
          <cell r="V2642">
            <v>1018</v>
          </cell>
          <cell r="W2642"/>
          <cell r="X2642">
            <v>1018</v>
          </cell>
          <cell r="Y2642">
            <v>563</v>
          </cell>
          <cell r="Z2642"/>
          <cell r="AA2642">
            <v>563</v>
          </cell>
          <cell r="AB2642">
            <v>32694</v>
          </cell>
          <cell r="AC2642">
            <v>33257</v>
          </cell>
          <cell r="AD2642"/>
          <cell r="AE2642">
            <v>53418</v>
          </cell>
          <cell r="AF2642">
            <v>53418</v>
          </cell>
          <cell r="AH2642">
            <v>53418</v>
          </cell>
          <cell r="AI2642"/>
          <cell r="AJ2642">
            <v>1026</v>
          </cell>
          <cell r="AK2642">
            <v>1026</v>
          </cell>
          <cell r="AL2642"/>
          <cell r="AM2642">
            <v>1026</v>
          </cell>
        </row>
        <row r="2643">
          <cell r="I2643" t="str">
            <v>STS</v>
          </cell>
          <cell r="J2643">
            <v>8098</v>
          </cell>
          <cell r="K2643"/>
          <cell r="L2643">
            <v>8098</v>
          </cell>
          <cell r="M2643"/>
          <cell r="N2643">
            <v>8098</v>
          </cell>
          <cell r="O2643"/>
          <cell r="P2643">
            <v>614481</v>
          </cell>
          <cell r="Q2643">
            <v>614481</v>
          </cell>
          <cell r="R2643"/>
          <cell r="S2643">
            <v>614481</v>
          </cell>
          <cell r="T2643"/>
          <cell r="U2643">
            <v>2</v>
          </cell>
          <cell r="V2643">
            <v>2</v>
          </cell>
          <cell r="W2643"/>
          <cell r="X2643">
            <v>2</v>
          </cell>
          <cell r="Y2643">
            <v>6613</v>
          </cell>
          <cell r="Z2643"/>
          <cell r="AA2643">
            <v>6613</v>
          </cell>
          <cell r="AB2643"/>
          <cell r="AC2643">
            <v>6613</v>
          </cell>
          <cell r="AD2643"/>
          <cell r="AE2643">
            <v>435427</v>
          </cell>
          <cell r="AF2643">
            <v>435427</v>
          </cell>
          <cell r="AH2643">
            <v>435427</v>
          </cell>
          <cell r="AI2643"/>
          <cell r="AJ2643">
            <v>1</v>
          </cell>
          <cell r="AK2643">
            <v>1</v>
          </cell>
          <cell r="AL2643"/>
          <cell r="AM2643">
            <v>1</v>
          </cell>
        </row>
        <row r="2644">
          <cell r="I2644" t="str">
            <v>SRQ</v>
          </cell>
          <cell r="J2644">
            <v>44395</v>
          </cell>
          <cell r="K2644"/>
          <cell r="L2644">
            <v>44395</v>
          </cell>
          <cell r="M2644">
            <v>108335</v>
          </cell>
          <cell r="N2644">
            <v>152730</v>
          </cell>
          <cell r="O2644">
            <v>18284</v>
          </cell>
          <cell r="P2644">
            <v>3829322</v>
          </cell>
          <cell r="Q2644">
            <v>3847606</v>
          </cell>
          <cell r="R2644"/>
          <cell r="S2644">
            <v>3847606</v>
          </cell>
          <cell r="T2644"/>
          <cell r="U2644">
            <v>102</v>
          </cell>
          <cell r="V2644">
            <v>102</v>
          </cell>
          <cell r="W2644">
            <v>0</v>
          </cell>
          <cell r="X2644">
            <v>102</v>
          </cell>
          <cell r="Y2644">
            <v>45679</v>
          </cell>
          <cell r="Z2644">
            <v>0</v>
          </cell>
          <cell r="AA2644">
            <v>45679</v>
          </cell>
          <cell r="AB2644">
            <v>111785</v>
          </cell>
          <cell r="AC2644">
            <v>157464</v>
          </cell>
          <cell r="AD2644">
            <v>0</v>
          </cell>
          <cell r="AE2644">
            <v>3163543</v>
          </cell>
          <cell r="AF2644">
            <v>3163543</v>
          </cell>
          <cell r="AH2644">
            <v>3163543</v>
          </cell>
          <cell r="AI2644"/>
          <cell r="AJ2644">
            <v>18</v>
          </cell>
          <cell r="AK2644">
            <v>18</v>
          </cell>
          <cell r="AL2644">
            <v>0</v>
          </cell>
          <cell r="AM2644">
            <v>18</v>
          </cell>
        </row>
        <row r="2645">
          <cell r="I2645" t="str">
            <v>SAV</v>
          </cell>
          <cell r="J2645">
            <v>51053</v>
          </cell>
          <cell r="K2645"/>
          <cell r="L2645">
            <v>51053</v>
          </cell>
          <cell r="M2645">
            <v>65367</v>
          </cell>
          <cell r="N2645">
            <v>116420</v>
          </cell>
          <cell r="O2645"/>
          <cell r="P2645">
            <v>3533294</v>
          </cell>
          <cell r="Q2645">
            <v>3533294</v>
          </cell>
          <cell r="R2645"/>
          <cell r="S2645">
            <v>3533294</v>
          </cell>
          <cell r="T2645"/>
          <cell r="U2645">
            <v>7622</v>
          </cell>
          <cell r="V2645">
            <v>7622</v>
          </cell>
          <cell r="W2645"/>
          <cell r="X2645">
            <v>7622</v>
          </cell>
          <cell r="Y2645">
            <v>49192</v>
          </cell>
          <cell r="Z2645"/>
          <cell r="AA2645">
            <v>49192</v>
          </cell>
          <cell r="AB2645">
            <v>63465</v>
          </cell>
          <cell r="AC2645">
            <v>112657</v>
          </cell>
          <cell r="AD2645"/>
          <cell r="AE2645">
            <v>2781409</v>
          </cell>
          <cell r="AF2645">
            <v>2781409</v>
          </cell>
          <cell r="AH2645">
            <v>2781409</v>
          </cell>
          <cell r="AI2645"/>
          <cell r="AJ2645">
            <v>7759</v>
          </cell>
          <cell r="AK2645">
            <v>7759</v>
          </cell>
          <cell r="AL2645"/>
          <cell r="AM2645">
            <v>7759</v>
          </cell>
        </row>
        <row r="2646">
          <cell r="I2646" t="str">
            <v>BFI</v>
          </cell>
          <cell r="J2646">
            <v>5233</v>
          </cell>
          <cell r="K2646">
            <v>2537</v>
          </cell>
          <cell r="L2646">
            <v>7770</v>
          </cell>
          <cell r="M2646">
            <v>147094</v>
          </cell>
          <cell r="N2646">
            <v>154864</v>
          </cell>
          <cell r="O2646"/>
          <cell r="P2646">
            <v>20040</v>
          </cell>
          <cell r="Q2646">
            <v>20040</v>
          </cell>
          <cell r="R2646"/>
          <cell r="S2646">
            <v>20040</v>
          </cell>
          <cell r="T2646"/>
          <cell r="U2646"/>
          <cell r="V2646"/>
          <cell r="W2646"/>
          <cell r="X2646"/>
          <cell r="Y2646">
            <v>4809</v>
          </cell>
          <cell r="Z2646">
            <v>2826</v>
          </cell>
          <cell r="AA2646">
            <v>7635</v>
          </cell>
          <cell r="AB2646">
            <v>161143</v>
          </cell>
          <cell r="AC2646">
            <v>168778</v>
          </cell>
          <cell r="AD2646"/>
          <cell r="AE2646">
            <v>17774</v>
          </cell>
          <cell r="AF2646">
            <v>17774</v>
          </cell>
          <cell r="AH2646">
            <v>17774</v>
          </cell>
          <cell r="AI2646"/>
          <cell r="AJ2646"/>
          <cell r="AK2646"/>
          <cell r="AL2646"/>
          <cell r="AM2646"/>
        </row>
        <row r="2647">
          <cell r="I2647" t="str">
            <v>SEA</v>
          </cell>
          <cell r="J2647"/>
          <cell r="K2647"/>
          <cell r="L2647">
            <v>399923</v>
          </cell>
          <cell r="M2647">
            <v>1428</v>
          </cell>
          <cell r="N2647">
            <v>401351</v>
          </cell>
          <cell r="O2647">
            <v>4381821</v>
          </cell>
          <cell r="P2647">
            <v>41582500</v>
          </cell>
          <cell r="Q2647">
            <v>45964321</v>
          </cell>
          <cell r="R2647"/>
          <cell r="S2647">
            <v>45964321</v>
          </cell>
          <cell r="T2647">
            <v>120777</v>
          </cell>
          <cell r="U2647">
            <v>335512</v>
          </cell>
          <cell r="V2647">
            <v>456289</v>
          </cell>
          <cell r="W2647">
            <v>0</v>
          </cell>
          <cell r="X2647">
            <v>456289</v>
          </cell>
          <cell r="Y2647"/>
          <cell r="Z2647"/>
          <cell r="AA2647">
            <v>373126</v>
          </cell>
          <cell r="AB2647">
            <v>1384</v>
          </cell>
          <cell r="AC2647">
            <v>374510</v>
          </cell>
          <cell r="AD2647">
            <v>1669173</v>
          </cell>
          <cell r="AE2647">
            <v>34484842</v>
          </cell>
          <cell r="AF2647">
            <v>36154015</v>
          </cell>
          <cell r="AH2647">
            <v>36154015</v>
          </cell>
          <cell r="AI2647">
            <v>132428</v>
          </cell>
          <cell r="AJ2647">
            <v>366313</v>
          </cell>
          <cell r="AK2647">
            <v>498741</v>
          </cell>
          <cell r="AL2647">
            <v>0</v>
          </cell>
          <cell r="AM2647">
            <v>498741</v>
          </cell>
        </row>
        <row r="2648">
          <cell r="I2648" t="str">
            <v>SHV</v>
          </cell>
          <cell r="J2648">
            <v>18179</v>
          </cell>
          <cell r="K2648"/>
          <cell r="L2648">
            <v>18179</v>
          </cell>
          <cell r="M2648">
            <v>14317</v>
          </cell>
          <cell r="N2648">
            <v>32496</v>
          </cell>
          <cell r="O2648"/>
          <cell r="P2648">
            <v>559033</v>
          </cell>
          <cell r="Q2648">
            <v>559033</v>
          </cell>
          <cell r="R2648"/>
          <cell r="S2648">
            <v>559033</v>
          </cell>
          <cell r="T2648"/>
          <cell r="U2648">
            <v>25401</v>
          </cell>
          <cell r="V2648">
            <v>25401</v>
          </cell>
          <cell r="W2648"/>
          <cell r="X2648">
            <v>25401</v>
          </cell>
          <cell r="Y2648">
            <v>17774</v>
          </cell>
          <cell r="Z2648"/>
          <cell r="AA2648">
            <v>17774</v>
          </cell>
          <cell r="AB2648">
            <v>14789</v>
          </cell>
          <cell r="AC2648">
            <v>32563</v>
          </cell>
          <cell r="AD2648"/>
          <cell r="AE2648">
            <v>504321</v>
          </cell>
          <cell r="AF2648">
            <v>504321</v>
          </cell>
          <cell r="AH2648">
            <v>504321</v>
          </cell>
          <cell r="AI2648"/>
          <cell r="AJ2648">
            <v>27039</v>
          </cell>
          <cell r="AK2648">
            <v>27039</v>
          </cell>
          <cell r="AL2648"/>
          <cell r="AM2648">
            <v>27039</v>
          </cell>
        </row>
        <row r="2649">
          <cell r="I2649" t="str">
            <v>SUX</v>
          </cell>
          <cell r="J2649">
            <v>6112</v>
          </cell>
          <cell r="K2649"/>
          <cell r="L2649">
            <v>6112</v>
          </cell>
          <cell r="M2649">
            <v>10035</v>
          </cell>
          <cell r="N2649">
            <v>16147</v>
          </cell>
          <cell r="O2649"/>
          <cell r="P2649">
            <v>49504</v>
          </cell>
          <cell r="Q2649">
            <v>49504</v>
          </cell>
          <cell r="R2649"/>
          <cell r="S2649">
            <v>49504</v>
          </cell>
          <cell r="T2649"/>
          <cell r="U2649">
            <v>0</v>
          </cell>
          <cell r="V2649">
            <v>0</v>
          </cell>
          <cell r="W2649"/>
          <cell r="X2649">
            <v>0</v>
          </cell>
          <cell r="Y2649">
            <v>5261</v>
          </cell>
          <cell r="Z2649"/>
          <cell r="AA2649">
            <v>5261</v>
          </cell>
          <cell r="AB2649">
            <v>12598</v>
          </cell>
          <cell r="AC2649">
            <v>17859</v>
          </cell>
          <cell r="AD2649"/>
          <cell r="AE2649">
            <v>61269</v>
          </cell>
          <cell r="AF2649">
            <v>61269</v>
          </cell>
          <cell r="AH2649">
            <v>61269</v>
          </cell>
          <cell r="AI2649"/>
          <cell r="AJ2649">
            <v>0</v>
          </cell>
          <cell r="AK2649">
            <v>0</v>
          </cell>
          <cell r="AL2649"/>
          <cell r="AM2649">
            <v>0</v>
          </cell>
        </row>
        <row r="2650">
          <cell r="I2650" t="str">
            <v>FSD</v>
          </cell>
          <cell r="J2650">
            <v>13578</v>
          </cell>
          <cell r="K2650">
            <v>20168</v>
          </cell>
          <cell r="L2650">
            <v>33746</v>
          </cell>
          <cell r="M2650">
            <v>18211</v>
          </cell>
          <cell r="N2650">
            <v>51957</v>
          </cell>
          <cell r="O2650"/>
          <cell r="P2650">
            <v>1227761</v>
          </cell>
          <cell r="Q2650">
            <v>1227761</v>
          </cell>
          <cell r="R2650"/>
          <cell r="S2650">
            <v>1227761</v>
          </cell>
          <cell r="T2650"/>
          <cell r="U2650">
            <v>29086</v>
          </cell>
          <cell r="V2650">
            <v>29086</v>
          </cell>
          <cell r="W2650">
            <v>7830</v>
          </cell>
          <cell r="X2650">
            <v>36916</v>
          </cell>
          <cell r="Y2650">
            <v>15652</v>
          </cell>
          <cell r="Z2650">
            <v>19992</v>
          </cell>
          <cell r="AA2650">
            <v>35644</v>
          </cell>
          <cell r="AB2650">
            <v>17850</v>
          </cell>
          <cell r="AC2650">
            <v>53494</v>
          </cell>
          <cell r="AD2650"/>
          <cell r="AE2650">
            <v>1011470</v>
          </cell>
          <cell r="AF2650">
            <v>1011470</v>
          </cell>
          <cell r="AH2650">
            <v>1011470</v>
          </cell>
          <cell r="AI2650"/>
          <cell r="AJ2650">
            <v>31475</v>
          </cell>
          <cell r="AK2650">
            <v>31475</v>
          </cell>
          <cell r="AL2650">
            <v>8870</v>
          </cell>
          <cell r="AM2650">
            <v>40345</v>
          </cell>
        </row>
        <row r="2651">
          <cell r="I2651" t="str">
            <v>SBN</v>
          </cell>
          <cell r="J2651">
            <v>11766</v>
          </cell>
          <cell r="K2651">
            <v>1498</v>
          </cell>
          <cell r="L2651">
            <v>13264</v>
          </cell>
          <cell r="M2651">
            <v>23948</v>
          </cell>
          <cell r="N2651">
            <v>37212</v>
          </cell>
          <cell r="O2651">
            <v>0</v>
          </cell>
          <cell r="P2651">
            <v>729646</v>
          </cell>
          <cell r="Q2651">
            <v>729646</v>
          </cell>
          <cell r="R2651">
            <v>0</v>
          </cell>
          <cell r="S2651">
            <v>729646</v>
          </cell>
          <cell r="T2651">
            <v>0</v>
          </cell>
          <cell r="U2651">
            <v>8872</v>
          </cell>
          <cell r="V2651">
            <v>8872</v>
          </cell>
          <cell r="W2651">
            <v>0</v>
          </cell>
          <cell r="X2651">
            <v>8872</v>
          </cell>
          <cell r="Y2651">
            <v>12936</v>
          </cell>
          <cell r="Z2651">
            <v>1532</v>
          </cell>
          <cell r="AA2651">
            <v>14468</v>
          </cell>
          <cell r="AB2651">
            <v>24670</v>
          </cell>
          <cell r="AC2651">
            <v>39138</v>
          </cell>
          <cell r="AD2651">
            <v>0</v>
          </cell>
          <cell r="AE2651">
            <v>684614</v>
          </cell>
          <cell r="AF2651">
            <v>684614</v>
          </cell>
          <cell r="AH2651">
            <v>684614</v>
          </cell>
          <cell r="AI2651">
            <v>0</v>
          </cell>
          <cell r="AJ2651">
            <v>10004</v>
          </cell>
          <cell r="AK2651">
            <v>10004</v>
          </cell>
          <cell r="AL2651">
            <v>0</v>
          </cell>
          <cell r="AM2651">
            <v>10004</v>
          </cell>
        </row>
        <row r="2652">
          <cell r="I2652" t="str">
            <v>GEG</v>
          </cell>
          <cell r="J2652">
            <v>52820</v>
          </cell>
          <cell r="K2652"/>
          <cell r="L2652">
            <v>52820</v>
          </cell>
          <cell r="M2652">
            <v>13900</v>
          </cell>
          <cell r="N2652">
            <v>66720</v>
          </cell>
          <cell r="O2652"/>
          <cell r="P2652">
            <v>3920972</v>
          </cell>
          <cell r="Q2652">
            <v>3920972</v>
          </cell>
          <cell r="R2652"/>
          <cell r="S2652">
            <v>3920972</v>
          </cell>
          <cell r="T2652">
            <v>0</v>
          </cell>
          <cell r="U2652">
            <v>71572</v>
          </cell>
          <cell r="V2652">
            <v>71572</v>
          </cell>
          <cell r="W2652">
            <v>0</v>
          </cell>
          <cell r="X2652">
            <v>71572</v>
          </cell>
          <cell r="Y2652">
            <v>52033</v>
          </cell>
          <cell r="Z2652"/>
          <cell r="AA2652">
            <v>52033</v>
          </cell>
          <cell r="AB2652">
            <v>13903</v>
          </cell>
          <cell r="AC2652">
            <v>65936</v>
          </cell>
          <cell r="AD2652"/>
          <cell r="AE2652">
            <v>3317343</v>
          </cell>
          <cell r="AF2652">
            <v>3317343</v>
          </cell>
          <cell r="AH2652">
            <v>3317343</v>
          </cell>
          <cell r="AI2652">
            <v>0</v>
          </cell>
          <cell r="AJ2652">
            <v>69480</v>
          </cell>
          <cell r="AK2652">
            <v>69480</v>
          </cell>
          <cell r="AL2652">
            <v>0</v>
          </cell>
          <cell r="AM2652">
            <v>69480</v>
          </cell>
        </row>
        <row r="2653">
          <cell r="I2653" t="str">
            <v>SPI</v>
          </cell>
          <cell r="J2653">
            <v>831</v>
          </cell>
          <cell r="K2653"/>
          <cell r="L2653">
            <v>831</v>
          </cell>
          <cell r="M2653">
            <v>22541</v>
          </cell>
          <cell r="N2653">
            <v>23372</v>
          </cell>
          <cell r="O2653"/>
          <cell r="P2653">
            <v>143301</v>
          </cell>
          <cell r="Q2653">
            <v>143301</v>
          </cell>
          <cell r="R2653"/>
          <cell r="S2653">
            <v>143301</v>
          </cell>
          <cell r="T2653"/>
          <cell r="U2653">
            <v>1</v>
          </cell>
          <cell r="V2653">
            <v>1</v>
          </cell>
          <cell r="W2653"/>
          <cell r="X2653">
            <v>1</v>
          </cell>
          <cell r="Y2653">
            <v>316</v>
          </cell>
          <cell r="Z2653"/>
          <cell r="AA2653">
            <v>316</v>
          </cell>
          <cell r="AB2653">
            <v>29905</v>
          </cell>
          <cell r="AC2653">
            <v>30221</v>
          </cell>
          <cell r="AD2653"/>
          <cell r="AE2653">
            <v>121348</v>
          </cell>
          <cell r="AF2653">
            <v>121348</v>
          </cell>
          <cell r="AH2653">
            <v>121348</v>
          </cell>
          <cell r="AI2653"/>
          <cell r="AJ2653">
            <v>2</v>
          </cell>
          <cell r="AK2653">
            <v>2</v>
          </cell>
          <cell r="AL2653"/>
          <cell r="AM2653">
            <v>2</v>
          </cell>
        </row>
        <row r="2654">
          <cell r="I2654" t="str">
            <v>SGF</v>
          </cell>
          <cell r="J2654"/>
          <cell r="K2654"/>
          <cell r="L2654"/>
          <cell r="M2654"/>
          <cell r="N2654">
            <v>56791</v>
          </cell>
          <cell r="O2654"/>
          <cell r="P2654">
            <v>1109529</v>
          </cell>
          <cell r="Q2654">
            <v>1109529</v>
          </cell>
          <cell r="R2654"/>
          <cell r="S2654">
            <v>1109529</v>
          </cell>
          <cell r="T2654"/>
          <cell r="U2654">
            <v>14965</v>
          </cell>
          <cell r="V2654">
            <v>14965</v>
          </cell>
          <cell r="W2654"/>
          <cell r="X2654">
            <v>14965</v>
          </cell>
          <cell r="Y2654"/>
          <cell r="Z2654"/>
          <cell r="AA2654"/>
          <cell r="AB2654"/>
          <cell r="AC2654">
            <v>57336</v>
          </cell>
          <cell r="AD2654"/>
          <cell r="AE2654">
            <v>968227</v>
          </cell>
          <cell r="AF2654">
            <v>968227</v>
          </cell>
          <cell r="AH2654">
            <v>968227</v>
          </cell>
          <cell r="AI2654"/>
          <cell r="AJ2654">
            <v>15680</v>
          </cell>
          <cell r="AK2654">
            <v>15680</v>
          </cell>
          <cell r="AL2654"/>
          <cell r="AM2654">
            <v>15680</v>
          </cell>
        </row>
        <row r="2655">
          <cell r="I2655" t="str">
            <v>STL</v>
          </cell>
          <cell r="J2655">
            <v>145280</v>
          </cell>
          <cell r="K2655">
            <v>4682</v>
          </cell>
          <cell r="L2655">
            <v>149962</v>
          </cell>
          <cell r="M2655">
            <v>7555</v>
          </cell>
          <cell r="N2655">
            <v>157517</v>
          </cell>
          <cell r="O2655">
            <v>349740</v>
          </cell>
          <cell r="P2655">
            <v>13315777</v>
          </cell>
          <cell r="Q2655">
            <v>13665517</v>
          </cell>
          <cell r="R2655"/>
          <cell r="S2655">
            <v>13665517</v>
          </cell>
          <cell r="T2655"/>
          <cell r="U2655">
            <v>87478</v>
          </cell>
          <cell r="V2655">
            <v>87478</v>
          </cell>
          <cell r="W2655">
            <v>1646</v>
          </cell>
          <cell r="X2655">
            <v>89124</v>
          </cell>
          <cell r="Y2655">
            <v>124664</v>
          </cell>
          <cell r="Z2655">
            <v>5265</v>
          </cell>
          <cell r="AA2655">
            <v>129929</v>
          </cell>
          <cell r="AB2655">
            <v>7772</v>
          </cell>
          <cell r="AC2655">
            <v>137701</v>
          </cell>
          <cell r="AD2655">
            <v>191203</v>
          </cell>
          <cell r="AE2655">
            <v>10255829</v>
          </cell>
          <cell r="AF2655">
            <v>10447032</v>
          </cell>
          <cell r="AH2655">
            <v>10447032</v>
          </cell>
          <cell r="AI2655"/>
          <cell r="AJ2655">
            <v>104885</v>
          </cell>
          <cell r="AK2655">
            <v>104885</v>
          </cell>
          <cell r="AL2655">
            <v>2044</v>
          </cell>
          <cell r="AM2655">
            <v>106929</v>
          </cell>
        </row>
        <row r="2656">
          <cell r="I2656" t="str">
            <v>PIE</v>
          </cell>
          <cell r="J2656">
            <v>15220</v>
          </cell>
          <cell r="K2656"/>
          <cell r="L2656">
            <v>15220</v>
          </cell>
          <cell r="M2656">
            <v>131274</v>
          </cell>
          <cell r="N2656">
            <v>146494</v>
          </cell>
          <cell r="O2656">
            <v>25910</v>
          </cell>
          <cell r="P2656">
            <v>2420009</v>
          </cell>
          <cell r="Q2656">
            <v>2445919</v>
          </cell>
          <cell r="R2656"/>
          <cell r="S2656">
            <v>2445919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14647</v>
          </cell>
          <cell r="Z2656"/>
          <cell r="AA2656">
            <v>14647</v>
          </cell>
          <cell r="AB2656">
            <v>117116</v>
          </cell>
          <cell r="AC2656">
            <v>131763</v>
          </cell>
          <cell r="AD2656">
            <v>2820</v>
          </cell>
          <cell r="AE2656">
            <v>2033633</v>
          </cell>
          <cell r="AF2656">
            <v>2036453</v>
          </cell>
          <cell r="AH2656">
            <v>2036453</v>
          </cell>
          <cell r="AI2656">
            <v>0</v>
          </cell>
          <cell r="AJ2656">
            <v>0</v>
          </cell>
          <cell r="AK2656">
            <v>0</v>
          </cell>
          <cell r="AL2656">
            <v>0</v>
          </cell>
          <cell r="AM2656">
            <v>0</v>
          </cell>
        </row>
        <row r="2657">
          <cell r="I2657" t="str">
            <v>SCK</v>
          </cell>
          <cell r="J2657"/>
          <cell r="K2657"/>
          <cell r="L2657">
            <v>2043</v>
          </cell>
          <cell r="M2657">
            <v>52891</v>
          </cell>
          <cell r="N2657">
            <v>54934</v>
          </cell>
          <cell r="O2657"/>
          <cell r="P2657">
            <v>148867</v>
          </cell>
          <cell r="Q2657">
            <v>148867</v>
          </cell>
          <cell r="R2657"/>
          <cell r="S2657">
            <v>148867</v>
          </cell>
          <cell r="T2657"/>
          <cell r="U2657">
            <v>48081</v>
          </cell>
          <cell r="V2657">
            <v>48081</v>
          </cell>
          <cell r="W2657"/>
          <cell r="X2657">
            <v>48081</v>
          </cell>
          <cell r="Y2657"/>
          <cell r="Z2657"/>
          <cell r="AA2657">
            <v>2573</v>
          </cell>
          <cell r="AB2657">
            <v>48286</v>
          </cell>
          <cell r="AC2657">
            <v>50859</v>
          </cell>
          <cell r="AD2657"/>
          <cell r="AE2657">
            <v>136757</v>
          </cell>
          <cell r="AF2657">
            <v>136757</v>
          </cell>
          <cell r="AH2657">
            <v>136757</v>
          </cell>
          <cell r="AI2657"/>
          <cell r="AJ2657">
            <v>59874</v>
          </cell>
          <cell r="AK2657">
            <v>59874</v>
          </cell>
          <cell r="AL2657"/>
          <cell r="AM2657">
            <v>59874</v>
          </cell>
        </row>
        <row r="2658">
          <cell r="I2658" t="str">
            <v>SUN</v>
          </cell>
          <cell r="J2658">
            <v>3705</v>
          </cell>
          <cell r="K2658"/>
          <cell r="L2658">
            <v>3705</v>
          </cell>
          <cell r="M2658">
            <v>21749</v>
          </cell>
          <cell r="N2658">
            <v>25454</v>
          </cell>
          <cell r="O2658"/>
          <cell r="P2658">
            <v>200177</v>
          </cell>
          <cell r="Q2658">
            <v>200177</v>
          </cell>
          <cell r="R2658"/>
          <cell r="S2658">
            <v>200177</v>
          </cell>
          <cell r="T2658"/>
          <cell r="U2658">
            <v>210</v>
          </cell>
          <cell r="V2658">
            <v>210</v>
          </cell>
          <cell r="W2658"/>
          <cell r="X2658">
            <v>210</v>
          </cell>
          <cell r="Y2658">
            <v>4263</v>
          </cell>
          <cell r="Z2658"/>
          <cell r="AA2658">
            <v>4263</v>
          </cell>
          <cell r="AB2658">
            <v>24070</v>
          </cell>
          <cell r="AC2658">
            <v>28333</v>
          </cell>
          <cell r="AD2658"/>
          <cell r="AE2658">
            <v>187966</v>
          </cell>
          <cell r="AF2658">
            <v>187966</v>
          </cell>
          <cell r="AH2658">
            <v>187966</v>
          </cell>
          <cell r="AI2658"/>
          <cell r="AJ2658">
            <v>247</v>
          </cell>
          <cell r="AK2658">
            <v>247</v>
          </cell>
          <cell r="AL2658"/>
          <cell r="AM2658">
            <v>247</v>
          </cell>
        </row>
        <row r="2659">
          <cell r="I2659" t="str">
            <v>SYR</v>
          </cell>
          <cell r="J2659">
            <v>31065</v>
          </cell>
          <cell r="K2659"/>
          <cell r="L2659">
            <v>31065</v>
          </cell>
          <cell r="M2659">
            <v>24077</v>
          </cell>
          <cell r="N2659">
            <v>55142</v>
          </cell>
          <cell r="O2659">
            <v>0</v>
          </cell>
          <cell r="P2659">
            <v>2530081</v>
          </cell>
          <cell r="Q2659">
            <v>2530081</v>
          </cell>
          <cell r="R2659"/>
          <cell r="S2659">
            <v>2530081</v>
          </cell>
          <cell r="T2659">
            <v>2185</v>
          </cell>
          <cell r="U2659">
            <v>41766</v>
          </cell>
          <cell r="V2659">
            <v>43951</v>
          </cell>
          <cell r="W2659">
            <v>1147</v>
          </cell>
          <cell r="X2659">
            <v>45098</v>
          </cell>
          <cell r="Y2659">
            <v>33503</v>
          </cell>
          <cell r="Z2659"/>
          <cell r="AA2659">
            <v>33503</v>
          </cell>
          <cell r="AB2659">
            <v>22439</v>
          </cell>
          <cell r="AC2659">
            <v>55942</v>
          </cell>
          <cell r="AD2659">
            <v>0</v>
          </cell>
          <cell r="AE2659">
            <v>1695193</v>
          </cell>
          <cell r="AF2659">
            <v>1695193</v>
          </cell>
          <cell r="AH2659">
            <v>1695193</v>
          </cell>
          <cell r="AI2659">
            <v>1505</v>
          </cell>
          <cell r="AJ2659">
            <v>41915</v>
          </cell>
          <cell r="AK2659">
            <v>43420</v>
          </cell>
          <cell r="AL2659"/>
          <cell r="AM2659">
            <v>43420</v>
          </cell>
        </row>
        <row r="2660">
          <cell r="I2660" t="str">
            <v>TLH</v>
          </cell>
          <cell r="J2660">
            <v>10223</v>
          </cell>
          <cell r="K2660">
            <v>1074</v>
          </cell>
          <cell r="L2660">
            <v>11297</v>
          </cell>
          <cell r="M2660">
            <v>62205</v>
          </cell>
          <cell r="N2660">
            <v>73502</v>
          </cell>
          <cell r="O2660"/>
          <cell r="P2660">
            <v>819009</v>
          </cell>
          <cell r="Q2660">
            <v>819009</v>
          </cell>
          <cell r="R2660"/>
          <cell r="S2660">
            <v>819009</v>
          </cell>
          <cell r="T2660"/>
          <cell r="U2660">
            <v>8918</v>
          </cell>
          <cell r="V2660">
            <v>8918</v>
          </cell>
          <cell r="W2660"/>
          <cell r="X2660">
            <v>8918</v>
          </cell>
          <cell r="Y2660">
            <v>9850</v>
          </cell>
          <cell r="Z2660">
            <v>1090</v>
          </cell>
          <cell r="AA2660">
            <v>10940</v>
          </cell>
          <cell r="AB2660">
            <v>54212</v>
          </cell>
          <cell r="AC2660">
            <v>65152</v>
          </cell>
          <cell r="AD2660"/>
          <cell r="AE2660">
            <v>658047</v>
          </cell>
          <cell r="AF2660">
            <v>658047</v>
          </cell>
          <cell r="AH2660">
            <v>658047</v>
          </cell>
          <cell r="AI2660"/>
          <cell r="AJ2660">
            <v>9406</v>
          </cell>
          <cell r="AK2660">
            <v>9406</v>
          </cell>
          <cell r="AL2660"/>
          <cell r="AM2660">
            <v>9406</v>
          </cell>
        </row>
        <row r="2661">
          <cell r="I2661" t="str">
            <v>TPA</v>
          </cell>
          <cell r="J2661">
            <v>180815</v>
          </cell>
          <cell r="K2661">
            <v>4127</v>
          </cell>
          <cell r="L2661">
            <v>184942</v>
          </cell>
          <cell r="M2661">
            <v>28053</v>
          </cell>
          <cell r="N2661">
            <v>212995</v>
          </cell>
          <cell r="O2661">
            <v>869702</v>
          </cell>
          <cell r="P2661">
            <v>20658161</v>
          </cell>
          <cell r="Q2661">
            <v>21527863</v>
          </cell>
          <cell r="R2661"/>
          <cell r="S2661">
            <v>21527863</v>
          </cell>
          <cell r="T2661">
            <v>14976</v>
          </cell>
          <cell r="U2661">
            <v>193225</v>
          </cell>
          <cell r="V2661">
            <v>208201</v>
          </cell>
          <cell r="W2661">
            <v>12158</v>
          </cell>
          <cell r="X2661">
            <v>220359</v>
          </cell>
          <cell r="Y2661">
            <v>167737</v>
          </cell>
          <cell r="Z2661">
            <v>4204</v>
          </cell>
          <cell r="AA2661">
            <v>171941</v>
          </cell>
          <cell r="AB2661">
            <v>26627</v>
          </cell>
          <cell r="AC2661">
            <v>198568</v>
          </cell>
          <cell r="AD2661">
            <v>178474</v>
          </cell>
          <cell r="AE2661">
            <v>17936739</v>
          </cell>
          <cell r="AF2661">
            <v>18115213</v>
          </cell>
          <cell r="AH2661">
            <v>18115213</v>
          </cell>
          <cell r="AI2661">
            <v>14470</v>
          </cell>
          <cell r="AJ2661">
            <v>183544</v>
          </cell>
          <cell r="AK2661">
            <v>198014</v>
          </cell>
          <cell r="AL2661">
            <v>13236</v>
          </cell>
          <cell r="AM2661">
            <v>211250</v>
          </cell>
        </row>
        <row r="2662">
          <cell r="I2662" t="str">
            <v>TEB</v>
          </cell>
          <cell r="J2662">
            <v>125</v>
          </cell>
          <cell r="K2662"/>
          <cell r="L2662">
            <v>125</v>
          </cell>
          <cell r="M2662">
            <v>170658</v>
          </cell>
          <cell r="N2662">
            <v>170658</v>
          </cell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>
            <v>57</v>
          </cell>
          <cell r="Z2662"/>
          <cell r="AA2662">
            <v>57</v>
          </cell>
          <cell r="AB2662">
            <v>147568</v>
          </cell>
          <cell r="AC2662">
            <v>147625</v>
          </cell>
          <cell r="AD2662"/>
          <cell r="AE2662"/>
          <cell r="AF2662"/>
          <cell r="AH2662"/>
          <cell r="AI2662"/>
          <cell r="AJ2662"/>
          <cell r="AK2662"/>
          <cell r="AL2662"/>
          <cell r="AM2662"/>
        </row>
        <row r="2663">
          <cell r="I2663" t="str">
            <v>TXK</v>
          </cell>
          <cell r="J2663">
            <v>320</v>
          </cell>
          <cell r="K2663"/>
          <cell r="L2663">
            <v>320</v>
          </cell>
          <cell r="M2663">
            <v>30351</v>
          </cell>
          <cell r="N2663">
            <v>30671</v>
          </cell>
          <cell r="O2663"/>
          <cell r="P2663">
            <v>69821</v>
          </cell>
          <cell r="Q2663">
            <v>69821</v>
          </cell>
          <cell r="R2663"/>
          <cell r="S2663">
            <v>69821</v>
          </cell>
          <cell r="T2663"/>
          <cell r="U2663">
            <v>1</v>
          </cell>
          <cell r="V2663">
            <v>1</v>
          </cell>
          <cell r="W2663"/>
          <cell r="X2663">
            <v>1</v>
          </cell>
          <cell r="Y2663">
            <v>22</v>
          </cell>
          <cell r="Z2663"/>
          <cell r="AA2663">
            <v>22</v>
          </cell>
          <cell r="AB2663">
            <v>33544</v>
          </cell>
          <cell r="AC2663">
            <v>33566</v>
          </cell>
          <cell r="AD2663"/>
          <cell r="AE2663">
            <v>52535</v>
          </cell>
          <cell r="AF2663">
            <v>52535</v>
          </cell>
          <cell r="AH2663">
            <v>52535</v>
          </cell>
          <cell r="AI2663"/>
          <cell r="AJ2663">
            <v>0</v>
          </cell>
          <cell r="AK2663">
            <v>0</v>
          </cell>
          <cell r="AL2663"/>
          <cell r="AM2663">
            <v>0</v>
          </cell>
        </row>
        <row r="2664">
          <cell r="I2664" t="str">
            <v>TOL</v>
          </cell>
          <cell r="J2664">
            <v>9240</v>
          </cell>
          <cell r="K2664"/>
          <cell r="L2664">
            <v>9240</v>
          </cell>
          <cell r="M2664">
            <v>23961</v>
          </cell>
          <cell r="N2664">
            <v>33201</v>
          </cell>
          <cell r="O2664"/>
          <cell r="P2664">
            <v>157573</v>
          </cell>
          <cell r="Q2664">
            <v>157573</v>
          </cell>
          <cell r="R2664"/>
          <cell r="S2664">
            <v>157573</v>
          </cell>
          <cell r="T2664"/>
          <cell r="U2664"/>
          <cell r="V2664"/>
          <cell r="W2664"/>
          <cell r="X2664"/>
          <cell r="Y2664">
            <v>9644</v>
          </cell>
          <cell r="Z2664"/>
          <cell r="AA2664">
            <v>9644</v>
          </cell>
          <cell r="AB2664">
            <v>25276</v>
          </cell>
          <cell r="AC2664">
            <v>34920</v>
          </cell>
          <cell r="AD2664"/>
          <cell r="AE2664">
            <v>168753</v>
          </cell>
          <cell r="AF2664">
            <v>168753</v>
          </cell>
          <cell r="AH2664">
            <v>168753</v>
          </cell>
          <cell r="AI2664"/>
          <cell r="AJ2664"/>
          <cell r="AK2664"/>
          <cell r="AL2664"/>
          <cell r="AM2664"/>
        </row>
        <row r="2665">
          <cell r="I2665" t="str">
            <v>FOE</v>
          </cell>
          <cell r="J2665">
            <v>756</v>
          </cell>
          <cell r="K2665"/>
          <cell r="L2665">
            <v>756</v>
          </cell>
          <cell r="M2665">
            <v>23805</v>
          </cell>
          <cell r="N2665">
            <v>24561</v>
          </cell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>
            <v>644</v>
          </cell>
          <cell r="Z2665"/>
          <cell r="AA2665">
            <v>644</v>
          </cell>
          <cell r="AB2665">
            <v>27370</v>
          </cell>
          <cell r="AC2665">
            <v>28014</v>
          </cell>
          <cell r="AD2665"/>
          <cell r="AE2665"/>
          <cell r="AF2665"/>
          <cell r="AH2665"/>
          <cell r="AI2665"/>
          <cell r="AJ2665"/>
          <cell r="AK2665"/>
          <cell r="AL2665"/>
          <cell r="AM2665"/>
        </row>
        <row r="2666">
          <cell r="I2666" t="str">
            <v>TOP</v>
          </cell>
          <cell r="J2666">
            <v>1584</v>
          </cell>
          <cell r="K2666"/>
          <cell r="L2666">
            <v>1584</v>
          </cell>
          <cell r="M2666">
            <v>17203</v>
          </cell>
          <cell r="N2666">
            <v>18787</v>
          </cell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>
            <v>1021</v>
          </cell>
          <cell r="Z2666"/>
          <cell r="AA2666">
            <v>1021</v>
          </cell>
          <cell r="AB2666">
            <v>18334</v>
          </cell>
          <cell r="AC2666">
            <v>19355</v>
          </cell>
          <cell r="AD2666"/>
          <cell r="AE2666"/>
          <cell r="AF2666"/>
          <cell r="AH2666"/>
          <cell r="AI2666"/>
          <cell r="AJ2666"/>
          <cell r="AK2666"/>
          <cell r="AL2666"/>
          <cell r="AM2666"/>
        </row>
        <row r="2667">
          <cell r="I2667" t="str">
            <v>TUS</v>
          </cell>
          <cell r="J2667">
            <v>48626</v>
          </cell>
          <cell r="K2667">
            <v>1742</v>
          </cell>
          <cell r="L2667">
            <v>50368</v>
          </cell>
          <cell r="M2667">
            <v>92021</v>
          </cell>
          <cell r="N2667">
            <v>142389</v>
          </cell>
          <cell r="O2667">
            <v>0</v>
          </cell>
          <cell r="P2667">
            <v>3416685</v>
          </cell>
          <cell r="Q2667">
            <v>3416685</v>
          </cell>
          <cell r="R2667"/>
          <cell r="S2667">
            <v>3416685</v>
          </cell>
          <cell r="T2667"/>
          <cell r="U2667">
            <v>30044</v>
          </cell>
          <cell r="V2667">
            <v>30044</v>
          </cell>
          <cell r="W2667">
            <v>3</v>
          </cell>
          <cell r="X2667">
            <v>30047</v>
          </cell>
          <cell r="Y2667">
            <v>46039</v>
          </cell>
          <cell r="Z2667">
            <v>1730</v>
          </cell>
          <cell r="AA2667">
            <v>47769</v>
          </cell>
          <cell r="AB2667">
            <v>92432</v>
          </cell>
          <cell r="AC2667">
            <v>140201</v>
          </cell>
          <cell r="AD2667">
            <v>0</v>
          </cell>
          <cell r="AE2667">
            <v>2697842</v>
          </cell>
          <cell r="AF2667">
            <v>2697842</v>
          </cell>
          <cell r="AH2667">
            <v>2697842</v>
          </cell>
          <cell r="AI2667"/>
          <cell r="AJ2667">
            <v>30507</v>
          </cell>
          <cell r="AK2667">
            <v>30507</v>
          </cell>
          <cell r="AL2667">
            <v>23</v>
          </cell>
          <cell r="AM2667">
            <v>30530</v>
          </cell>
        </row>
        <row r="2668">
          <cell r="I2668" t="str">
            <v>TUL</v>
          </cell>
          <cell r="J2668">
            <v>44773</v>
          </cell>
          <cell r="K2668">
            <v>2159</v>
          </cell>
          <cell r="L2668">
            <v>46932</v>
          </cell>
          <cell r="M2668">
            <v>43596</v>
          </cell>
          <cell r="N2668">
            <v>90528</v>
          </cell>
          <cell r="O2668">
            <v>0</v>
          </cell>
          <cell r="P2668">
            <v>2942845</v>
          </cell>
          <cell r="Q2668">
            <v>2942845</v>
          </cell>
          <cell r="R2668"/>
          <cell r="S2668">
            <v>2942845</v>
          </cell>
          <cell r="T2668">
            <v>25</v>
          </cell>
          <cell r="U2668">
            <v>53672</v>
          </cell>
          <cell r="V2668">
            <v>53697</v>
          </cell>
          <cell r="W2668">
            <v>1</v>
          </cell>
          <cell r="X2668">
            <v>53697</v>
          </cell>
          <cell r="Y2668">
            <v>40718</v>
          </cell>
          <cell r="Z2668">
            <v>2372</v>
          </cell>
          <cell r="AA2668">
            <v>43090</v>
          </cell>
          <cell r="AB2668">
            <v>43585</v>
          </cell>
          <cell r="AC2668">
            <v>86675</v>
          </cell>
          <cell r="AD2668">
            <v>0</v>
          </cell>
          <cell r="AE2668">
            <v>2360801</v>
          </cell>
          <cell r="AF2668">
            <v>2360801</v>
          </cell>
          <cell r="AH2668">
            <v>2360801</v>
          </cell>
          <cell r="AI2668">
            <v>8</v>
          </cell>
          <cell r="AJ2668">
            <v>55479</v>
          </cell>
          <cell r="AK2668">
            <v>55487</v>
          </cell>
          <cell r="AL2668">
            <v>1</v>
          </cell>
          <cell r="AM2668">
            <v>55488</v>
          </cell>
        </row>
        <row r="2669">
          <cell r="I2669" t="str">
            <v>TWF</v>
          </cell>
          <cell r="J2669">
            <v>346</v>
          </cell>
          <cell r="K2669"/>
          <cell r="L2669">
            <v>346</v>
          </cell>
          <cell r="M2669">
            <v>31930</v>
          </cell>
          <cell r="N2669">
            <v>32276</v>
          </cell>
          <cell r="O2669"/>
          <cell r="P2669">
            <v>32412</v>
          </cell>
          <cell r="Q2669">
            <v>32412</v>
          </cell>
          <cell r="R2669"/>
          <cell r="S2669">
            <v>32412</v>
          </cell>
          <cell r="T2669"/>
          <cell r="U2669">
            <v>737</v>
          </cell>
          <cell r="V2669">
            <v>737</v>
          </cell>
          <cell r="W2669"/>
          <cell r="X2669">
            <v>737</v>
          </cell>
          <cell r="Y2669">
            <v>192</v>
          </cell>
          <cell r="Z2669"/>
          <cell r="AA2669">
            <v>192</v>
          </cell>
          <cell r="AB2669">
            <v>35166</v>
          </cell>
          <cell r="AC2669">
            <v>35358</v>
          </cell>
          <cell r="AD2669"/>
          <cell r="AE2669">
            <v>69183</v>
          </cell>
          <cell r="AF2669">
            <v>69183</v>
          </cell>
          <cell r="AH2669">
            <v>69183</v>
          </cell>
          <cell r="AI2669"/>
          <cell r="AJ2669">
            <v>841</v>
          </cell>
          <cell r="AK2669">
            <v>841</v>
          </cell>
          <cell r="AL2669"/>
          <cell r="AM2669">
            <v>841</v>
          </cell>
        </row>
        <row r="2670">
          <cell r="I2670" t="str">
            <v>ALW</v>
          </cell>
          <cell r="J2670">
            <v>821</v>
          </cell>
          <cell r="K2670"/>
          <cell r="L2670">
            <v>821</v>
          </cell>
          <cell r="M2670">
            <v>32613</v>
          </cell>
          <cell r="N2670">
            <v>33434</v>
          </cell>
          <cell r="O2670"/>
          <cell r="P2670">
            <v>67087</v>
          </cell>
          <cell r="Q2670">
            <v>67087</v>
          </cell>
          <cell r="R2670"/>
          <cell r="S2670">
            <v>67087</v>
          </cell>
          <cell r="T2670"/>
          <cell r="U2670"/>
          <cell r="V2670"/>
          <cell r="W2670"/>
          <cell r="X2670"/>
          <cell r="Y2670">
            <v>967</v>
          </cell>
          <cell r="Z2670"/>
          <cell r="AA2670">
            <v>967</v>
          </cell>
          <cell r="AB2670">
            <v>45497</v>
          </cell>
          <cell r="AC2670">
            <v>46464</v>
          </cell>
          <cell r="AD2670"/>
          <cell r="AE2670">
            <v>77434</v>
          </cell>
          <cell r="AF2670">
            <v>77434</v>
          </cell>
          <cell r="AH2670">
            <v>77434</v>
          </cell>
          <cell r="AI2670"/>
          <cell r="AJ2670"/>
          <cell r="AK2670"/>
          <cell r="AL2670"/>
          <cell r="AM2670"/>
        </row>
        <row r="2671">
          <cell r="I2671" t="str">
            <v>PVD</v>
          </cell>
          <cell r="J2671">
            <v>32433</v>
          </cell>
          <cell r="K2671">
            <v>3424</v>
          </cell>
          <cell r="L2671">
            <v>35857</v>
          </cell>
          <cell r="M2671">
            <v>31121</v>
          </cell>
          <cell r="N2671">
            <v>66978</v>
          </cell>
          <cell r="O2671">
            <v>734</v>
          </cell>
          <cell r="P2671">
            <v>3171195</v>
          </cell>
          <cell r="Q2671">
            <v>3171929</v>
          </cell>
          <cell r="R2671"/>
          <cell r="S2671">
            <v>3171929</v>
          </cell>
          <cell r="T2671"/>
          <cell r="U2671">
            <v>14114</v>
          </cell>
          <cell r="V2671">
            <v>14114</v>
          </cell>
          <cell r="W2671"/>
          <cell r="X2671">
            <v>14114</v>
          </cell>
          <cell r="Y2671">
            <v>22304</v>
          </cell>
          <cell r="Z2671">
            <v>3738</v>
          </cell>
          <cell r="AA2671">
            <v>26042</v>
          </cell>
          <cell r="AB2671">
            <v>30783</v>
          </cell>
          <cell r="AC2671">
            <v>56825</v>
          </cell>
          <cell r="AD2671">
            <v>0</v>
          </cell>
          <cell r="AE2671">
            <v>2334295</v>
          </cell>
          <cell r="AF2671">
            <v>2334295</v>
          </cell>
          <cell r="AH2671">
            <v>2334295</v>
          </cell>
          <cell r="AI2671"/>
          <cell r="AJ2671">
            <v>16756</v>
          </cell>
          <cell r="AK2671">
            <v>16756</v>
          </cell>
          <cell r="AL2671"/>
          <cell r="AM2671">
            <v>16756</v>
          </cell>
        </row>
        <row r="2672">
          <cell r="I2672" t="str">
            <v>DCA</v>
          </cell>
          <cell r="J2672">
            <v>289940</v>
          </cell>
          <cell r="K2672"/>
          <cell r="L2672">
            <v>289940</v>
          </cell>
          <cell r="M2672">
            <v>3734</v>
          </cell>
          <cell r="N2672">
            <v>293674</v>
          </cell>
          <cell r="O2672">
            <v>262235</v>
          </cell>
          <cell r="P2672">
            <v>23674000</v>
          </cell>
          <cell r="Q2672">
            <v>23936235</v>
          </cell>
          <cell r="R2672"/>
          <cell r="S2672">
            <v>23936235</v>
          </cell>
          <cell r="T2672">
            <v>0</v>
          </cell>
          <cell r="U2672">
            <v>1677</v>
          </cell>
          <cell r="V2672">
            <v>1677</v>
          </cell>
          <cell r="W2672">
            <v>12</v>
          </cell>
          <cell r="X2672">
            <v>1689</v>
          </cell>
          <cell r="Y2672">
            <v>168799</v>
          </cell>
          <cell r="Z2672"/>
          <cell r="AA2672">
            <v>168799</v>
          </cell>
          <cell r="AB2672">
            <v>3105</v>
          </cell>
          <cell r="AC2672">
            <v>171904</v>
          </cell>
          <cell r="AD2672">
            <v>55068</v>
          </cell>
          <cell r="AE2672">
            <v>13975697</v>
          </cell>
          <cell r="AF2672">
            <v>14030765</v>
          </cell>
          <cell r="AH2672">
            <v>14030765</v>
          </cell>
          <cell r="AI2672">
            <v>0</v>
          </cell>
          <cell r="AJ2672">
            <v>1140</v>
          </cell>
          <cell r="AK2672">
            <v>1140</v>
          </cell>
          <cell r="AL2672">
            <v>167</v>
          </cell>
          <cell r="AM2672">
            <v>1307</v>
          </cell>
        </row>
        <row r="2673">
          <cell r="I2673" t="str">
            <v>IAD</v>
          </cell>
          <cell r="J2673"/>
          <cell r="K2673"/>
          <cell r="L2673">
            <v>200903</v>
          </cell>
          <cell r="M2673">
            <v>32069</v>
          </cell>
          <cell r="N2673">
            <v>232972</v>
          </cell>
          <cell r="O2673">
            <v>7353585</v>
          </cell>
          <cell r="P2673">
            <v>13872241</v>
          </cell>
          <cell r="Q2673">
            <v>21225826</v>
          </cell>
          <cell r="R2673"/>
          <cell r="S2673">
            <v>21225826</v>
          </cell>
          <cell r="T2673">
            <v>115711</v>
          </cell>
          <cell r="U2673">
            <v>95515</v>
          </cell>
          <cell r="V2673">
            <v>211226</v>
          </cell>
          <cell r="W2673">
            <v>14870</v>
          </cell>
          <cell r="X2673">
            <v>226096</v>
          </cell>
          <cell r="Y2673"/>
          <cell r="Z2673"/>
          <cell r="AA2673">
            <v>185225</v>
          </cell>
          <cell r="AB2673">
            <v>26596</v>
          </cell>
          <cell r="AC2673">
            <v>211821</v>
          </cell>
          <cell r="AD2673">
            <v>3398944</v>
          </cell>
          <cell r="AE2673">
            <v>11395809</v>
          </cell>
          <cell r="AF2673">
            <v>14794753</v>
          </cell>
          <cell r="AH2673">
            <v>14794753</v>
          </cell>
          <cell r="AI2673">
            <v>102635</v>
          </cell>
          <cell r="AJ2673">
            <v>95208</v>
          </cell>
          <cell r="AK2673">
            <v>197843</v>
          </cell>
          <cell r="AL2673">
            <v>27607</v>
          </cell>
          <cell r="AM2673">
            <v>225450</v>
          </cell>
        </row>
        <row r="2674">
          <cell r="I2674" t="str">
            <v>ALO</v>
          </cell>
          <cell r="J2674">
            <v>50</v>
          </cell>
          <cell r="K2674"/>
          <cell r="L2674">
            <v>50</v>
          </cell>
          <cell r="M2674">
            <v>24686</v>
          </cell>
          <cell r="N2674">
            <v>24736</v>
          </cell>
          <cell r="O2674"/>
          <cell r="P2674">
            <v>31000</v>
          </cell>
          <cell r="Q2674">
            <v>31000</v>
          </cell>
          <cell r="R2674"/>
          <cell r="S2674">
            <v>31000</v>
          </cell>
          <cell r="T2674"/>
          <cell r="U2674">
            <v>10</v>
          </cell>
          <cell r="V2674">
            <v>10</v>
          </cell>
          <cell r="W2674"/>
          <cell r="X2674">
            <v>10</v>
          </cell>
          <cell r="Y2674">
            <v>43</v>
          </cell>
          <cell r="Z2674"/>
          <cell r="AA2674">
            <v>43</v>
          </cell>
          <cell r="AB2674">
            <v>23471</v>
          </cell>
          <cell r="AC2674">
            <v>23514</v>
          </cell>
          <cell r="AD2674"/>
          <cell r="AE2674">
            <v>25691</v>
          </cell>
          <cell r="AF2674">
            <v>25691</v>
          </cell>
          <cell r="AH2674">
            <v>25691</v>
          </cell>
          <cell r="AI2674"/>
          <cell r="AJ2674">
            <v>8</v>
          </cell>
          <cell r="AK2674">
            <v>8</v>
          </cell>
          <cell r="AL2674"/>
          <cell r="AM2674">
            <v>8</v>
          </cell>
        </row>
        <row r="2675">
          <cell r="I2675" t="str">
            <v>PBI</v>
          </cell>
          <cell r="J2675">
            <v>49896</v>
          </cell>
          <cell r="K2675">
            <v>2026</v>
          </cell>
          <cell r="L2675">
            <v>51922</v>
          </cell>
          <cell r="M2675">
            <v>119933</v>
          </cell>
          <cell r="N2675">
            <v>171855</v>
          </cell>
          <cell r="O2675">
            <v>57678</v>
          </cell>
          <cell r="P2675">
            <v>6572342</v>
          </cell>
          <cell r="Q2675">
            <v>6630020</v>
          </cell>
          <cell r="R2675"/>
          <cell r="S2675">
            <v>6630020</v>
          </cell>
          <cell r="T2675"/>
          <cell r="U2675">
            <v>27844</v>
          </cell>
          <cell r="V2675">
            <v>27844</v>
          </cell>
          <cell r="W2675"/>
          <cell r="X2675">
            <v>27844</v>
          </cell>
          <cell r="Y2675">
            <v>44078</v>
          </cell>
          <cell r="Z2675">
            <v>2100</v>
          </cell>
          <cell r="AA2675">
            <v>46178</v>
          </cell>
          <cell r="AB2675">
            <v>116060</v>
          </cell>
          <cell r="AC2675">
            <v>162238</v>
          </cell>
          <cell r="AD2675">
            <v>14231</v>
          </cell>
          <cell r="AE2675">
            <v>5246517</v>
          </cell>
          <cell r="AF2675">
            <v>5260748</v>
          </cell>
          <cell r="AH2675">
            <v>5260748</v>
          </cell>
          <cell r="AI2675"/>
          <cell r="AJ2675">
            <v>28311</v>
          </cell>
          <cell r="AK2675">
            <v>28311</v>
          </cell>
          <cell r="AL2675"/>
          <cell r="AM2675">
            <v>28311</v>
          </cell>
        </row>
        <row r="2676">
          <cell r="I2676" t="str">
            <v>HPN</v>
          </cell>
          <cell r="J2676">
            <v>25058</v>
          </cell>
          <cell r="K2676"/>
          <cell r="L2676">
            <v>25058</v>
          </cell>
          <cell r="M2676">
            <v>137638</v>
          </cell>
          <cell r="N2676">
            <v>162696</v>
          </cell>
          <cell r="O2676"/>
          <cell r="P2676">
            <v>1732589</v>
          </cell>
          <cell r="Q2676">
            <v>1732589</v>
          </cell>
          <cell r="R2676"/>
          <cell r="S2676">
            <v>1732589</v>
          </cell>
          <cell r="T2676"/>
          <cell r="U2676"/>
          <cell r="V2676"/>
          <cell r="W2676"/>
          <cell r="X2676"/>
          <cell r="Y2676">
            <v>13626</v>
          </cell>
          <cell r="Z2676"/>
          <cell r="AA2676">
            <v>13626</v>
          </cell>
          <cell r="AB2676">
            <v>131015</v>
          </cell>
          <cell r="AC2676">
            <v>144641</v>
          </cell>
          <cell r="AD2676"/>
          <cell r="AE2676">
            <v>1033483</v>
          </cell>
          <cell r="AF2676">
            <v>1033483</v>
          </cell>
          <cell r="AH2676">
            <v>1033483</v>
          </cell>
          <cell r="AI2676"/>
          <cell r="AJ2676"/>
          <cell r="AK2676"/>
          <cell r="AL2676"/>
          <cell r="AM2676"/>
        </row>
        <row r="2677">
          <cell r="I2677" t="str">
            <v>ICT</v>
          </cell>
          <cell r="J2677">
            <v>19704</v>
          </cell>
          <cell r="K2677">
            <v>5598</v>
          </cell>
          <cell r="L2677">
            <v>25302</v>
          </cell>
          <cell r="M2677">
            <v>60549</v>
          </cell>
          <cell r="N2677">
            <v>85851</v>
          </cell>
          <cell r="O2677"/>
          <cell r="P2677">
            <v>1534965</v>
          </cell>
          <cell r="Q2677">
            <v>1534965</v>
          </cell>
          <cell r="R2677"/>
          <cell r="S2677">
            <v>1534965</v>
          </cell>
          <cell r="T2677">
            <v>0</v>
          </cell>
          <cell r="U2677">
            <v>27335</v>
          </cell>
          <cell r="V2677">
            <v>27335</v>
          </cell>
          <cell r="W2677"/>
          <cell r="X2677">
            <v>27335</v>
          </cell>
          <cell r="Y2677">
            <v>19092</v>
          </cell>
          <cell r="Z2677">
            <v>6556</v>
          </cell>
          <cell r="AA2677">
            <v>25648</v>
          </cell>
          <cell r="AB2677">
            <v>54132</v>
          </cell>
          <cell r="AC2677">
            <v>79780</v>
          </cell>
          <cell r="AD2677"/>
          <cell r="AE2677">
            <v>1285070</v>
          </cell>
          <cell r="AF2677">
            <v>1285070</v>
          </cell>
          <cell r="AH2677">
            <v>1285070</v>
          </cell>
          <cell r="AI2677">
            <v>0</v>
          </cell>
          <cell r="AJ2677">
            <v>28369</v>
          </cell>
          <cell r="AK2677">
            <v>28369</v>
          </cell>
          <cell r="AL2677"/>
          <cell r="AM2677">
            <v>28369</v>
          </cell>
        </row>
        <row r="2678">
          <cell r="I2678" t="str">
            <v>ILM</v>
          </cell>
          <cell r="J2678">
            <v>22538</v>
          </cell>
          <cell r="K2678"/>
          <cell r="L2678">
            <v>22538</v>
          </cell>
          <cell r="M2678">
            <v>59519</v>
          </cell>
          <cell r="N2678">
            <v>82057</v>
          </cell>
          <cell r="O2678"/>
          <cell r="P2678">
            <v>1086246</v>
          </cell>
          <cell r="Q2678">
            <v>1086246</v>
          </cell>
          <cell r="R2678"/>
          <cell r="S2678">
            <v>1086246</v>
          </cell>
          <cell r="T2678"/>
          <cell r="U2678">
            <v>1393</v>
          </cell>
          <cell r="V2678">
            <v>1393</v>
          </cell>
          <cell r="W2678"/>
          <cell r="X2678">
            <v>1393</v>
          </cell>
          <cell r="Y2678">
            <v>23162</v>
          </cell>
          <cell r="Z2678"/>
          <cell r="AA2678">
            <v>23162</v>
          </cell>
          <cell r="AB2678">
            <v>57925</v>
          </cell>
          <cell r="AC2678">
            <v>81087</v>
          </cell>
          <cell r="AD2678"/>
          <cell r="AE2678">
            <v>905630</v>
          </cell>
          <cell r="AF2678">
            <v>905630</v>
          </cell>
          <cell r="AH2678">
            <v>905630</v>
          </cell>
          <cell r="AI2678"/>
          <cell r="AJ2678">
            <v>1528</v>
          </cell>
          <cell r="AK2678">
            <v>1528</v>
          </cell>
          <cell r="AL2678"/>
          <cell r="AM2678">
            <v>1528</v>
          </cell>
        </row>
        <row r="2679">
          <cell r="I2679" t="str">
            <v>YUM</v>
          </cell>
          <cell r="J2679">
            <v>4628</v>
          </cell>
          <cell r="K2679"/>
          <cell r="L2679">
            <v>4628</v>
          </cell>
          <cell r="M2679">
            <v>55618</v>
          </cell>
          <cell r="N2679">
            <v>60246</v>
          </cell>
          <cell r="O2679"/>
          <cell r="P2679">
            <v>174542</v>
          </cell>
          <cell r="Q2679">
            <v>174542</v>
          </cell>
          <cell r="R2679"/>
          <cell r="S2679">
            <v>174542</v>
          </cell>
          <cell r="T2679"/>
          <cell r="U2679">
            <v>756</v>
          </cell>
          <cell r="V2679">
            <v>756</v>
          </cell>
          <cell r="W2679"/>
          <cell r="X2679">
            <v>756</v>
          </cell>
          <cell r="Y2679">
            <v>5756</v>
          </cell>
          <cell r="Z2679"/>
          <cell r="AA2679">
            <v>5756</v>
          </cell>
          <cell r="AB2679">
            <v>64644</v>
          </cell>
          <cell r="AC2679">
            <v>70400</v>
          </cell>
          <cell r="AD2679"/>
          <cell r="AE2679">
            <v>180814</v>
          </cell>
          <cell r="AF2679">
            <v>180814</v>
          </cell>
          <cell r="AH2679">
            <v>180814</v>
          </cell>
          <cell r="AI2679"/>
          <cell r="AJ2679">
            <v>993</v>
          </cell>
          <cell r="AK2679">
            <v>993</v>
          </cell>
          <cell r="AL2679"/>
          <cell r="AM2679">
            <v>993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3statement"/>
      <sheetName val="Demand"/>
      <sheetName val="Financial"/>
      <sheetName val="raw_data"/>
      <sheetName val="ref"/>
      <sheetName val="Final (total_passenger)"/>
      <sheetName val="Reg (total_passenger)"/>
      <sheetName val="Country Ratio (total_passenger)"/>
      <sheetName val="Financial Performance_region"/>
      <sheetName val="11.5-국제"/>
      <sheetName val="Sheet1"/>
      <sheetName val="Sheet2"/>
      <sheetName val="Sheet5"/>
    </sheetNames>
    <sheetDataSet>
      <sheetData sheetId="0" refreshError="1"/>
      <sheetData sheetId="1">
        <row r="82">
          <cell r="H82">
            <v>5.8064950179960776E-4</v>
          </cell>
        </row>
      </sheetData>
      <sheetData sheetId="2">
        <row r="1">
          <cell r="E1">
            <v>2015</v>
          </cell>
        </row>
      </sheetData>
      <sheetData sheetId="3"/>
      <sheetData sheetId="4">
        <row r="4">
          <cell r="B4">
            <v>2024</v>
          </cell>
        </row>
      </sheetData>
      <sheetData sheetId="5">
        <row r="1">
          <cell r="B1">
            <v>2015</v>
          </cell>
        </row>
      </sheetData>
      <sheetData sheetId="6"/>
      <sheetData sheetId="7"/>
      <sheetData sheetId="8">
        <row r="1">
          <cell r="O1" t="str">
            <v>Distribution of revenue: aeronautical, non-aeronautical and non-operating by region and size category (% of total airport revenue, 2019)</v>
          </cell>
          <cell r="S1" t="str">
            <v>Profitability measures by region and airport size (2019)</v>
          </cell>
        </row>
        <row r="4">
          <cell r="C4" t="str">
            <v>Region-Passenger</v>
          </cell>
          <cell r="D4" t="str">
            <v>Total airport revenue</v>
          </cell>
          <cell r="E4" t="str">
            <v>Operating revenue</v>
          </cell>
          <cell r="F4" t="str">
            <v>Operating aeronautical revenue</v>
          </cell>
          <cell r="G4" t="str">
            <v>Operating non-aeronautical revenue</v>
          </cell>
          <cell r="H4" t="str">
            <v>Non-operating revenue</v>
          </cell>
          <cell r="I4" t="str">
            <v>Total operating expenses</v>
          </cell>
          <cell r="J4" t="str">
            <v>Operating surplus/deficit (EBITDA)</v>
          </cell>
          <cell r="K4" t="str">
            <v>Capital costs</v>
          </cell>
          <cell r="L4" t="str">
            <v>Total cost (operating + capital costs)</v>
          </cell>
          <cell r="M4" t="str">
            <v>Debt</v>
          </cell>
          <cell r="N4" t="str">
            <v>열1</v>
          </cell>
          <cell r="O4" t="str">
            <v>Aeronautical revenue*</v>
          </cell>
          <cell r="P4" t="str">
            <v>Non-aeronautical revenue**</v>
          </cell>
          <cell r="Q4" t="str">
            <v>Non-operating revenue2</v>
          </cell>
          <cell r="R4" t="str">
            <v>열3</v>
          </cell>
          <cell r="S4" t="str">
            <v>ROA                                  Return on assets (net profit/average total assets)</v>
          </cell>
          <cell r="T4" t="str">
            <v>ROCE                     Return on capital employed (EBITDA/total assets minus current liabilities)</v>
          </cell>
          <cell r="U4" t="str">
            <v>ROIC                         Return on invested capital (net profit + interest expense)/(net assets + long-term debt*)</v>
          </cell>
          <cell r="V4" t="str">
            <v>열4</v>
          </cell>
          <cell r="W4" t="str">
            <v>EBITDA margin (EBITDA/total revenue)</v>
          </cell>
          <cell r="X4" t="str">
            <v>Net profit margin (net profit/total revenue)</v>
          </cell>
          <cell r="Y4" t="str">
            <v>Net profit margin** (net profit/total revenue)</v>
          </cell>
          <cell r="Z4" t="str">
            <v>Net profit margin*** (net profit/total revenue)</v>
          </cell>
          <cell r="AA4" t="str">
            <v>열5</v>
          </cell>
          <cell r="AB4" t="str">
            <v>Pre-interest return on assets (EBIT/average total assets)</v>
          </cell>
          <cell r="AC4" t="str">
            <v>Net profit before tax/average total assets</v>
          </cell>
        </row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S5">
            <v>17</v>
          </cell>
          <cell r="T5">
            <v>18</v>
          </cell>
          <cell r="U5">
            <v>19</v>
          </cell>
          <cell r="V5">
            <v>20</v>
          </cell>
          <cell r="W5">
            <v>21</v>
          </cell>
          <cell r="X5">
            <v>22</v>
          </cell>
          <cell r="Y5">
            <v>23</v>
          </cell>
          <cell r="Z5">
            <v>24</v>
          </cell>
          <cell r="AA5">
            <v>25</v>
          </cell>
          <cell r="AB5">
            <v>26</v>
          </cell>
          <cell r="AC5">
            <v>27</v>
          </cell>
        </row>
        <row r="6">
          <cell r="C6"/>
        </row>
        <row r="7">
          <cell r="C7" t="str">
            <v>Africa Africa</v>
          </cell>
          <cell r="D7">
            <v>18.149820269894889</v>
          </cell>
          <cell r="E7">
            <v>17.08678690592803</v>
          </cell>
          <cell r="F7">
            <v>12.159316910836131</v>
          </cell>
          <cell r="G7">
            <v>4.927469995091891</v>
          </cell>
          <cell r="H7">
            <v>1.0630333639668621</v>
          </cell>
          <cell r="I7">
            <v>9.905874663398988</v>
          </cell>
          <cell r="J7">
            <v>8.6292004145829839</v>
          </cell>
          <cell r="K7">
            <v>4.4368121519398303</v>
          </cell>
          <cell r="L7">
            <v>14.34268681533881</v>
          </cell>
          <cell r="M7">
            <v>25.747224204466811</v>
          </cell>
          <cell r="O7">
            <v>0.66994145010927708</v>
          </cell>
          <cell r="P7">
            <v>0.27148863855501032</v>
          </cell>
          <cell r="Q7">
            <v>5.8569911335712543E-2</v>
          </cell>
          <cell r="S7">
            <v>4.5050960239965757E-2</v>
          </cell>
          <cell r="T7">
            <v>0.14776539864114871</v>
          </cell>
          <cell r="U7">
            <v>7.3699399011643255E-2</v>
          </cell>
          <cell r="W7">
            <v>0.4822091714828875</v>
          </cell>
          <cell r="X7">
            <v>0.2106567725265294</v>
          </cell>
          <cell r="Y7">
            <v>0.2091516603338886</v>
          </cell>
          <cell r="Z7">
            <v>0.15208671553115299</v>
          </cell>
          <cell r="AB7">
            <v>6.9574376663646895E-2</v>
          </cell>
          <cell r="AC7">
            <v>5.6079558984636152E-2</v>
          </cell>
        </row>
        <row r="8">
          <cell r="C8" t="str">
            <v>Africa &lt;1m</v>
          </cell>
          <cell r="D8">
            <v>16.421231950244749</v>
          </cell>
          <cell r="E8">
            <v>16.145666441558149</v>
          </cell>
          <cell r="F8">
            <v>12.3268973015782</v>
          </cell>
          <cell r="G8">
            <v>3.8187691399799482</v>
          </cell>
          <cell r="H8">
            <v>0.27556550868661023</v>
          </cell>
          <cell r="I8">
            <v>14.494384352698219</v>
          </cell>
          <cell r="J8">
            <v>2.333789014904458</v>
          </cell>
          <cell r="K8">
            <v>5.7408858538255734</v>
          </cell>
          <cell r="L8">
            <v>20.235270206523801</v>
          </cell>
          <cell r="M8">
            <v>15.045655752425271</v>
          </cell>
          <cell r="O8">
            <v>0.75066824090469453</v>
          </cell>
          <cell r="P8">
            <v>0.2325507094443684</v>
          </cell>
          <cell r="Q8">
            <v>1.6781049650936991E-2</v>
          </cell>
          <cell r="S8">
            <v>-2.962262640555046E-2</v>
          </cell>
          <cell r="T8">
            <v>8.3931158745864251E-2</v>
          </cell>
          <cell r="U8">
            <v>-4.3736542058952749E-2</v>
          </cell>
          <cell r="W8">
            <v>0.15132799002492489</v>
          </cell>
          <cell r="X8">
            <v>-0.16546296533136171</v>
          </cell>
          <cell r="Y8">
            <v>-0.16546296533136171</v>
          </cell>
          <cell r="Z8">
            <v>-0.18224487893684729</v>
          </cell>
          <cell r="AB8">
            <v>-1.2526962648640051E-2</v>
          </cell>
          <cell r="AC8">
            <v>-1.549442702433855E-2</v>
          </cell>
        </row>
        <row r="9">
          <cell r="C9" t="str">
            <v>Africa 1–5m</v>
          </cell>
          <cell r="D9">
            <v>21.633225785127401</v>
          </cell>
          <cell r="E9">
            <v>21.210891700932351</v>
          </cell>
          <cell r="F9">
            <v>16.575107917368541</v>
          </cell>
          <cell r="G9">
            <v>4.6357837835638147</v>
          </cell>
          <cell r="H9">
            <v>0.42233408419505281</v>
          </cell>
          <cell r="I9">
            <v>14.0813555940538</v>
          </cell>
          <cell r="J9">
            <v>8.5559489670968567</v>
          </cell>
          <cell r="K9">
            <v>10.144626308127391</v>
          </cell>
          <cell r="L9">
            <v>24.225981902181189</v>
          </cell>
          <cell r="M9">
            <v>112.5629176680046</v>
          </cell>
          <cell r="O9">
            <v>0.766187534027576</v>
          </cell>
          <cell r="P9">
            <v>0.21428999214490069</v>
          </cell>
          <cell r="Q9">
            <v>1.952247382752334E-2</v>
          </cell>
          <cell r="S9">
            <v>-3.5764057000334352E-2</v>
          </cell>
          <cell r="T9">
            <v>4.6243583741051232E-2</v>
          </cell>
          <cell r="U9">
            <v>1.111485340191041E-2</v>
          </cell>
          <cell r="W9">
            <v>0.37453492342188122</v>
          </cell>
          <cell r="X9">
            <v>-0.11215295831212781</v>
          </cell>
          <cell r="Y9">
            <v>-0.1146027554138975</v>
          </cell>
          <cell r="Z9">
            <v>-0.1316754367993633</v>
          </cell>
          <cell r="AB9">
            <v>9.4077184822246186E-3</v>
          </cell>
          <cell r="AC9">
            <v>-3.4727656174836329E-2</v>
          </cell>
        </row>
        <row r="10">
          <cell r="C10" t="str">
            <v>Africa 5–15m</v>
          </cell>
          <cell r="D10">
            <v>16.117410314001969</v>
          </cell>
          <cell r="E10">
            <v>15.140184507932929</v>
          </cell>
          <cell r="F10">
            <v>10.53061531278648</v>
          </cell>
          <cell r="G10">
            <v>4.6095691951464568</v>
          </cell>
          <cell r="H10">
            <v>0.97722580606903764</v>
          </cell>
          <cell r="I10">
            <v>8.1595094080001971</v>
          </cell>
          <cell r="J10">
            <v>7.9894318459636304</v>
          </cell>
          <cell r="K10">
            <v>3.1781501975912012</v>
          </cell>
          <cell r="L10">
            <v>11.3376596055914</v>
          </cell>
          <cell r="M10">
            <v>13.12896353930682</v>
          </cell>
          <cell r="O10">
            <v>0.65336894126459166</v>
          </cell>
          <cell r="P10">
            <v>0.28599936995721331</v>
          </cell>
          <cell r="Q10">
            <v>6.0631688778194977E-2</v>
          </cell>
          <cell r="S10">
            <v>7.5333850781656206E-2</v>
          </cell>
          <cell r="T10">
            <v>0.1775927398201852</v>
          </cell>
          <cell r="U10">
            <v>6.433315852752397E-2</v>
          </cell>
          <cell r="W10">
            <v>0.53994283630514905</v>
          </cell>
          <cell r="X10">
            <v>0.33042580910185032</v>
          </cell>
          <cell r="Y10">
            <v>0.32757124323007403</v>
          </cell>
          <cell r="Z10">
            <v>0.2697941203236553</v>
          </cell>
          <cell r="AB10">
            <v>6.3500081942186856E-2</v>
          </cell>
          <cell r="AC10">
            <v>8.5740487586198913E-2</v>
          </cell>
        </row>
        <row r="11">
          <cell r="C11" t="str">
            <v>Africa 15–25m</v>
          </cell>
          <cell r="D11" t="str">
            <v>…</v>
          </cell>
          <cell r="E11" t="str">
            <v>…</v>
          </cell>
          <cell r="F11" t="str">
            <v>…</v>
          </cell>
          <cell r="G11" t="str">
            <v>…</v>
          </cell>
          <cell r="H11" t="str">
            <v>…</v>
          </cell>
          <cell r="I11" t="str">
            <v>…</v>
          </cell>
          <cell r="J11" t="str">
            <v>…</v>
          </cell>
          <cell r="K11" t="str">
            <v>…</v>
          </cell>
          <cell r="L11" t="str">
            <v>…</v>
          </cell>
          <cell r="M11" t="str">
            <v>…</v>
          </cell>
          <cell r="O11" t="str">
            <v>…</v>
          </cell>
          <cell r="P11" t="str">
            <v>…</v>
          </cell>
          <cell r="Q11" t="str">
            <v>…</v>
          </cell>
          <cell r="S11" t="str">
            <v>…</v>
          </cell>
          <cell r="T11" t="str">
            <v>…</v>
          </cell>
          <cell r="U11" t="str">
            <v>…</v>
          </cell>
          <cell r="W11" t="str">
            <v>…</v>
          </cell>
          <cell r="X11" t="str">
            <v>…</v>
          </cell>
          <cell r="Y11" t="str">
            <v>…</v>
          </cell>
          <cell r="Z11" t="str">
            <v>…</v>
          </cell>
          <cell r="AB11" t="str">
            <v>…</v>
          </cell>
          <cell r="AC11" t="str">
            <v>…</v>
          </cell>
        </row>
        <row r="12">
          <cell r="C12" t="str">
            <v>Africa 25–40m</v>
          </cell>
        </row>
        <row r="13">
          <cell r="C13" t="str">
            <v>Africa &gt;40m</v>
          </cell>
        </row>
        <row r="14">
          <cell r="C14" t="str">
            <v>Africa 10th percentile</v>
          </cell>
          <cell r="D14">
            <v>7.1383511203368561</v>
          </cell>
          <cell r="E14">
            <v>7.0672413003968897</v>
          </cell>
          <cell r="F14">
            <v>4.171162741230428</v>
          </cell>
          <cell r="G14">
            <v>1.230102243416457</v>
          </cell>
          <cell r="H14">
            <v>0</v>
          </cell>
          <cell r="I14">
            <v>4.5413239385674071</v>
          </cell>
          <cell r="J14">
            <v>-9.1786572848409094</v>
          </cell>
          <cell r="K14">
            <v>1.3647436405912401</v>
          </cell>
          <cell r="L14">
            <v>6.2715782774463102</v>
          </cell>
          <cell r="M14">
            <v>4.2587819395381974</v>
          </cell>
          <cell r="O14">
            <v>0.48393137674234532</v>
          </cell>
          <cell r="P14">
            <v>0.11193703635158871</v>
          </cell>
          <cell r="Q14">
            <v>0</v>
          </cell>
          <cell r="S14">
            <v>-0.31522428160606519</v>
          </cell>
          <cell r="T14">
            <v>-1.271208247748759</v>
          </cell>
          <cell r="U14">
            <v>-0.90454600610194991</v>
          </cell>
          <cell r="W14">
            <v>-0.98788328201340048</v>
          </cell>
          <cell r="X14">
            <v>-1.393091492257807</v>
          </cell>
          <cell r="Y14">
            <v>-1.393091492257807</v>
          </cell>
          <cell r="Z14">
            <v>-1.3952127228482689</v>
          </cell>
          <cell r="AB14">
            <v>-0.42090342654858998</v>
          </cell>
          <cell r="AC14">
            <v>-0.31369569729822211</v>
          </cell>
        </row>
        <row r="15">
          <cell r="C15" t="str">
            <v>Africa 1st quartile</v>
          </cell>
          <cell r="D15">
            <v>8.2321982242341871</v>
          </cell>
          <cell r="E15">
            <v>8.2321982242341871</v>
          </cell>
          <cell r="F15">
            <v>5.5012282869251514</v>
          </cell>
          <cell r="G15">
            <v>1.885929193274307</v>
          </cell>
          <cell r="H15">
            <v>0</v>
          </cell>
          <cell r="I15">
            <v>5.3724393065501364</v>
          </cell>
          <cell r="J15">
            <v>-1.847072146508679</v>
          </cell>
          <cell r="K15">
            <v>2.3601148076919318</v>
          </cell>
          <cell r="L15">
            <v>8.8945096936409271</v>
          </cell>
          <cell r="M15">
            <v>11.87715190048096</v>
          </cell>
          <cell r="O15">
            <v>0.54817362667277281</v>
          </cell>
          <cell r="P15">
            <v>0.18685260804026799</v>
          </cell>
          <cell r="Q15">
            <v>0</v>
          </cell>
          <cell r="S15">
            <v>-9.4100799685892869E-2</v>
          </cell>
          <cell r="T15">
            <v>-3.5745831001309708E-2</v>
          </cell>
          <cell r="U15">
            <v>-0.2061441580302048</v>
          </cell>
          <cell r="W15">
            <v>8.3619502860772771E-2</v>
          </cell>
          <cell r="X15">
            <v>-0.57312508932162398</v>
          </cell>
          <cell r="Y15">
            <v>-0.57312508932162398</v>
          </cell>
          <cell r="Z15">
            <v>-0.5817845513584341</v>
          </cell>
          <cell r="AB15">
            <v>-5.1323681670558577E-2</v>
          </cell>
          <cell r="AC15">
            <v>-8.7594692472813429E-2</v>
          </cell>
        </row>
        <row r="16">
          <cell r="C16" t="str">
            <v>Africa 2nd quartile (median)</v>
          </cell>
          <cell r="D16">
            <v>13.636922263119679</v>
          </cell>
          <cell r="E16">
            <v>13.631738450103059</v>
          </cell>
          <cell r="F16">
            <v>7.2935810747375527</v>
          </cell>
          <cell r="G16">
            <v>3.6769152486678518</v>
          </cell>
          <cell r="H16">
            <v>1.012652375827585E-2</v>
          </cell>
          <cell r="I16">
            <v>13.361665491258879</v>
          </cell>
          <cell r="J16">
            <v>6.4306895745148127</v>
          </cell>
          <cell r="K16">
            <v>4.0105228258282413</v>
          </cell>
          <cell r="L16">
            <v>19.363990289556149</v>
          </cell>
          <cell r="M16">
            <v>11.87715190048096</v>
          </cell>
          <cell r="O16">
            <v>0.69170328400530434</v>
          </cell>
          <cell r="P16">
            <v>0.26236325079718392</v>
          </cell>
          <cell r="Q16">
            <v>6.8932138186940362E-4</v>
          </cell>
          <cell r="S16">
            <v>9.9508265030490116E-3</v>
          </cell>
          <cell r="T16">
            <v>8.3792101478311912E-2</v>
          </cell>
          <cell r="U16">
            <v>-4.6628288992835616E-3</v>
          </cell>
          <cell r="W16">
            <v>0.31173435453696902</v>
          </cell>
          <cell r="X16">
            <v>8.0798450915731526E-2</v>
          </cell>
          <cell r="Y16">
            <v>8.0798450915731526E-2</v>
          </cell>
          <cell r="Z16">
            <v>1.446921119295109E-2</v>
          </cell>
          <cell r="AB16">
            <v>2.0557136497022909E-2</v>
          </cell>
          <cell r="AC16">
            <v>1.4471350994285939E-2</v>
          </cell>
        </row>
        <row r="17">
          <cell r="C17" t="str">
            <v>Africa 3rd quartile</v>
          </cell>
          <cell r="D17">
            <v>22.08208265646687</v>
          </cell>
          <cell r="E17">
            <v>20.42354938407307</v>
          </cell>
          <cell r="F17">
            <v>13.71487504866708</v>
          </cell>
          <cell r="G17">
            <v>5.8498971699879743</v>
          </cell>
          <cell r="H17">
            <v>0.42155863412671007</v>
          </cell>
          <cell r="I17">
            <v>17.63837134913668</v>
          </cell>
          <cell r="J17">
            <v>10.22706220801304</v>
          </cell>
          <cell r="K17">
            <v>10.217082436257909</v>
          </cell>
          <cell r="L17">
            <v>27.406959623960979</v>
          </cell>
          <cell r="M17">
            <v>31.80719788366417</v>
          </cell>
          <cell r="O17">
            <v>0.79330212998923111</v>
          </cell>
          <cell r="P17">
            <v>0.45009329171929457</v>
          </cell>
          <cell r="Q17">
            <v>1.6040360827779519E-2</v>
          </cell>
          <cell r="S17">
            <v>7.7393031241052151E-2</v>
          </cell>
          <cell r="T17">
            <v>0.20491576068028289</v>
          </cell>
          <cell r="U17">
            <v>8.7695514875029107E-2</v>
          </cell>
          <cell r="W17">
            <v>0.47678242456312142</v>
          </cell>
          <cell r="X17">
            <v>0.27203585564510868</v>
          </cell>
          <cell r="Y17">
            <v>0.27203585564510868</v>
          </cell>
          <cell r="Z17">
            <v>0.25059562273520802</v>
          </cell>
          <cell r="AB17">
            <v>0.1093594770325248</v>
          </cell>
          <cell r="AC17">
            <v>8.2321448914335404E-2</v>
          </cell>
        </row>
        <row r="18">
          <cell r="C18" t="str">
            <v>Africa 90th percentile</v>
          </cell>
          <cell r="D18">
            <v>30.958264335008629</v>
          </cell>
          <cell r="E18">
            <v>30.870839636859198</v>
          </cell>
          <cell r="F18">
            <v>26.802286270800799</v>
          </cell>
          <cell r="G18">
            <v>7.1673340768575882</v>
          </cell>
          <cell r="H18">
            <v>1.1310472148062309</v>
          </cell>
          <cell r="I18">
            <v>42.834211677027163</v>
          </cell>
          <cell r="J18">
            <v>13.52482248500594</v>
          </cell>
          <cell r="K18">
            <v>24.556658925795851</v>
          </cell>
          <cell r="L18">
            <v>68.208987169272291</v>
          </cell>
          <cell r="M18">
            <v>159.22491026087499</v>
          </cell>
          <cell r="O18">
            <v>0.88441228072943023</v>
          </cell>
          <cell r="P18">
            <v>0.50996744864219368</v>
          </cell>
          <cell r="Q18">
            <v>7.229468779050513E-2</v>
          </cell>
          <cell r="S18">
            <v>0.1273688074239579</v>
          </cell>
          <cell r="T18">
            <v>0.34324249613614599</v>
          </cell>
          <cell r="U18">
            <v>0.17454759856702981</v>
          </cell>
          <cell r="W18">
            <v>0.71173468128285544</v>
          </cell>
          <cell r="X18">
            <v>0.48596889233641971</v>
          </cell>
          <cell r="Y18">
            <v>0.48274245587787867</v>
          </cell>
          <cell r="Z18">
            <v>0.46532968069506742</v>
          </cell>
          <cell r="AB18">
            <v>0.1387192639822617</v>
          </cell>
          <cell r="AC18">
            <v>0.14246145062610319</v>
          </cell>
        </row>
        <row r="19">
          <cell r="C19"/>
        </row>
        <row r="20">
          <cell r="C20" t="str">
            <v>Asia-Pacific Asia-Pacific</v>
          </cell>
          <cell r="D20">
            <v>15.44530392331823</v>
          </cell>
          <cell r="E20">
            <v>14.659800986473799</v>
          </cell>
          <cell r="F20">
            <v>7.1613152816872914</v>
          </cell>
          <cell r="G20">
            <v>7.4984825686716796</v>
          </cell>
          <cell r="H20">
            <v>0.78551387528865912</v>
          </cell>
          <cell r="I20">
            <v>7.5432301371952679</v>
          </cell>
          <cell r="J20">
            <v>7.9181263687723558</v>
          </cell>
          <cell r="K20">
            <v>3.1117340642306921</v>
          </cell>
          <cell r="L20">
            <v>10.659021179850679</v>
          </cell>
          <cell r="M20">
            <v>28.097708256074451</v>
          </cell>
          <cell r="O20">
            <v>0.46365637029238849</v>
          </cell>
          <cell r="P20">
            <v>0.48548588531592329</v>
          </cell>
          <cell r="Q20">
            <v>5.0857744391688248E-2</v>
          </cell>
          <cell r="S20">
            <v>4.3870999089708929E-2</v>
          </cell>
          <cell r="T20">
            <v>0.1159313788488327</v>
          </cell>
          <cell r="U20">
            <v>6.9743916464495459E-2</v>
          </cell>
          <cell r="W20">
            <v>0.50691487531761004</v>
          </cell>
          <cell r="X20">
            <v>0.22428383082716399</v>
          </cell>
          <cell r="Y20">
            <v>0.22108644025394611</v>
          </cell>
          <cell r="Z20">
            <v>0.1729760492726575</v>
          </cell>
          <cell r="AB20">
            <v>7.3131660114410219E-2</v>
          </cell>
          <cell r="AC20">
            <v>5.9785707098869607E-2</v>
          </cell>
        </row>
        <row r="21">
          <cell r="C21" t="str">
            <v>Asia-Pacific &lt;1m</v>
          </cell>
          <cell r="D21">
            <v>13.84895433546223</v>
          </cell>
          <cell r="E21">
            <v>10.42725202586476</v>
          </cell>
          <cell r="F21">
            <v>7.2287779768678719</v>
          </cell>
          <cell r="G21">
            <v>3.1977055216856241</v>
          </cell>
          <cell r="H21">
            <v>3.4239238899347142</v>
          </cell>
          <cell r="I21">
            <v>10.061345034925299</v>
          </cell>
          <cell r="J21">
            <v>3.7898308808741672</v>
          </cell>
          <cell r="K21">
            <v>5.38777151798151</v>
          </cell>
          <cell r="L21">
            <v>15.448926491617151</v>
          </cell>
          <cell r="M21">
            <v>31.19541080401671</v>
          </cell>
          <cell r="O21">
            <v>0.52194460225811479</v>
          </cell>
          <cell r="P21">
            <v>0.23086166410161121</v>
          </cell>
          <cell r="Q21">
            <v>0.24719373364027411</v>
          </cell>
          <cell r="S21">
            <v>-4.5407166393246122E-2</v>
          </cell>
          <cell r="T21">
            <v>1.273197756745581E-2</v>
          </cell>
          <cell r="U21">
            <v>-6.4535308853361603E-2</v>
          </cell>
          <cell r="W21">
            <v>0.27257130459855972</v>
          </cell>
          <cell r="X21">
            <v>-6.86213463705585E-2</v>
          </cell>
          <cell r="Y21">
            <v>-0.1369153693745494</v>
          </cell>
          <cell r="Z21">
            <v>-0.31581778182602188</v>
          </cell>
          <cell r="AB21">
            <v>-2.1045947335495481E-2</v>
          </cell>
          <cell r="AC21">
            <v>-4.3726751700507688E-2</v>
          </cell>
        </row>
        <row r="22">
          <cell r="C22" t="str">
            <v>Asia-Pacific 1–5m</v>
          </cell>
          <cell r="D22">
            <v>9.7079739448508295</v>
          </cell>
          <cell r="E22">
            <v>9.3753311098841721</v>
          </cell>
          <cell r="F22">
            <v>6.0174146387914718</v>
          </cell>
          <cell r="G22">
            <v>3.357916471092699</v>
          </cell>
          <cell r="H22">
            <v>0.33264283496665831</v>
          </cell>
          <cell r="I22">
            <v>5.8130234675291019</v>
          </cell>
          <cell r="J22">
            <v>4.110177287960445</v>
          </cell>
          <cell r="K22">
            <v>2.436011756222352</v>
          </cell>
          <cell r="L22">
            <v>8.3494806720054502</v>
          </cell>
          <cell r="M22">
            <v>33.315166462550913</v>
          </cell>
          <cell r="O22">
            <v>0.61984247928303793</v>
          </cell>
          <cell r="P22">
            <v>0.34589261262632037</v>
          </cell>
          <cell r="Q22">
            <v>3.4264908090641727E-2</v>
          </cell>
          <cell r="S22">
            <v>5.0986052844285267E-3</v>
          </cell>
          <cell r="T22">
            <v>6.8186402046957376E-2</v>
          </cell>
          <cell r="U22">
            <v>2.8651034705904872E-2</v>
          </cell>
          <cell r="W22">
            <v>0.41419874385658101</v>
          </cell>
          <cell r="X22">
            <v>0.1259105364293488</v>
          </cell>
          <cell r="Y22">
            <v>0.1139126013516908</v>
          </cell>
          <cell r="Z22">
            <v>9.1645628338707014E-2</v>
          </cell>
          <cell r="AB22">
            <v>2.1611189953314E-2</v>
          </cell>
          <cell r="AC22">
            <v>1.069758668098955E-2</v>
          </cell>
        </row>
        <row r="23">
          <cell r="C23" t="str">
            <v>Asia-Pacific 5–15m</v>
          </cell>
          <cell r="D23">
            <v>13.14485801950803</v>
          </cell>
          <cell r="E23">
            <v>11.59656465156935</v>
          </cell>
          <cell r="F23">
            <v>7.2256997936140666</v>
          </cell>
          <cell r="G23">
            <v>4.3708648579552776</v>
          </cell>
          <cell r="H23">
            <v>1.548293367938687</v>
          </cell>
          <cell r="I23">
            <v>4.656938866213312</v>
          </cell>
          <cell r="J23">
            <v>8.3765088313931901</v>
          </cell>
          <cell r="K23">
            <v>3.6509419312642648</v>
          </cell>
          <cell r="L23">
            <v>8.3078807974775781</v>
          </cell>
          <cell r="M23">
            <v>29.085809292880501</v>
          </cell>
          <cell r="O23">
            <v>0.54969781970185949</v>
          </cell>
          <cell r="P23">
            <v>0.33251518209390779</v>
          </cell>
          <cell r="Q23">
            <v>0.1177869982042328</v>
          </cell>
          <cell r="S23">
            <v>5.1214752394331951E-2</v>
          </cell>
          <cell r="T23">
            <v>0.13189745368658159</v>
          </cell>
          <cell r="U23">
            <v>8.9034707451981804E-2</v>
          </cell>
          <cell r="W23">
            <v>0.6175673432400427</v>
          </cell>
          <cell r="X23">
            <v>0.27633387565255102</v>
          </cell>
          <cell r="Y23">
            <v>0.25481133813257689</v>
          </cell>
          <cell r="Z23">
            <v>0.15854687744831819</v>
          </cell>
          <cell r="AB23">
            <v>9.6593021699362458E-2</v>
          </cell>
          <cell r="AC23">
            <v>6.5094600024302549E-2</v>
          </cell>
        </row>
        <row r="24">
          <cell r="C24" t="str">
            <v>Asia-Pacific 15–25m</v>
          </cell>
          <cell r="D24">
            <v>17.529825511956311</v>
          </cell>
          <cell r="E24">
            <v>16.567501627583422</v>
          </cell>
          <cell r="F24">
            <v>7.7656637375302839</v>
          </cell>
          <cell r="G24">
            <v>8.8018378900531307</v>
          </cell>
          <cell r="H24">
            <v>0.96232388437288918</v>
          </cell>
          <cell r="I24">
            <v>8.3181433224443833</v>
          </cell>
          <cell r="J24">
            <v>9.2116821895119223</v>
          </cell>
          <cell r="K24">
            <v>4.657233071758033</v>
          </cell>
          <cell r="L24">
            <v>12.975376394202421</v>
          </cell>
          <cell r="M24">
            <v>83.492435708591245</v>
          </cell>
          <cell r="O24">
            <v>0.44299720680241078</v>
          </cell>
          <cell r="P24">
            <v>0.50210641766227482</v>
          </cell>
          <cell r="Q24">
            <v>5.4896375535314457E-2</v>
          </cell>
          <cell r="S24">
            <v>2.6100268537378981E-2</v>
          </cell>
          <cell r="T24">
            <v>8.6206252184924295E-2</v>
          </cell>
          <cell r="U24">
            <v>5.5521801341272388E-2</v>
          </cell>
          <cell r="W24">
            <v>0.52548624532680299</v>
          </cell>
          <cell r="X24">
            <v>0.19761573067289351</v>
          </cell>
          <cell r="Y24">
            <v>0.19702352585242691</v>
          </cell>
          <cell r="Z24">
            <v>0.142719355137579</v>
          </cell>
          <cell r="AB24">
            <v>5.4189508770567919E-2</v>
          </cell>
          <cell r="AC24">
            <v>3.431481994790176E-2</v>
          </cell>
        </row>
        <row r="25">
          <cell r="C25" t="str">
            <v>Asia-Pacific 25–40m</v>
          </cell>
          <cell r="D25">
            <v>17.129279602229609</v>
          </cell>
          <cell r="E25">
            <v>16.293459465265311</v>
          </cell>
          <cell r="F25">
            <v>6.1886733990532878</v>
          </cell>
          <cell r="G25">
            <v>10.10478606621202</v>
          </cell>
          <cell r="H25">
            <v>0.83582013696429713</v>
          </cell>
          <cell r="I25">
            <v>9.2928853638515232</v>
          </cell>
          <cell r="J25">
            <v>7.8363942383780829</v>
          </cell>
          <cell r="K25">
            <v>4.0977819548339163</v>
          </cell>
          <cell r="L25">
            <v>13.390667318685439</v>
          </cell>
          <cell r="M25">
            <v>143.62918146291861</v>
          </cell>
          <cell r="O25">
            <v>0.36129210000447121</v>
          </cell>
          <cell r="P25">
            <v>0.58991307870861931</v>
          </cell>
          <cell r="Q25">
            <v>4.8794821286909457E-2</v>
          </cell>
          <cell r="S25">
            <v>2.3803024576166652E-2</v>
          </cell>
          <cell r="T25">
            <v>7.1582429468103545E-2</v>
          </cell>
          <cell r="U25">
            <v>3.3532798986646163E-2</v>
          </cell>
          <cell r="W25">
            <v>0.45748533624018078</v>
          </cell>
          <cell r="X25">
            <v>0.158291568156987</v>
          </cell>
          <cell r="Y25">
            <v>0.15450283912812199</v>
          </cell>
          <cell r="Z25">
            <v>0.1094967468700776</v>
          </cell>
          <cell r="AB25">
            <v>4.2082704370736919E-2</v>
          </cell>
          <cell r="AC25">
            <v>3.2820537829996221E-2</v>
          </cell>
        </row>
        <row r="26">
          <cell r="C26" t="str">
            <v>Asia-Pacific &gt;40m</v>
          </cell>
          <cell r="D26">
            <v>19.06726835428838</v>
          </cell>
          <cell r="E26">
            <v>18.7065450077232</v>
          </cell>
          <cell r="F26">
            <v>8.8996783070376164</v>
          </cell>
          <cell r="G26">
            <v>9.806866700685589</v>
          </cell>
          <cell r="H26">
            <v>0.36072334656517019</v>
          </cell>
          <cell r="I26">
            <v>9.2574903529881638</v>
          </cell>
          <cell r="J26">
            <v>9.8097780013002147</v>
          </cell>
          <cell r="K26">
            <v>3.646901743452283</v>
          </cell>
          <cell r="L26">
            <v>12.904392096440439</v>
          </cell>
          <cell r="M26">
            <v>23.91697950194386</v>
          </cell>
          <cell r="O26">
            <v>0.4667516154738553</v>
          </cell>
          <cell r="P26">
            <v>0.51432992489875728</v>
          </cell>
          <cell r="Q26">
            <v>1.891845962738762E-2</v>
          </cell>
          <cell r="S26">
            <v>5.0408690407723077E-2</v>
          </cell>
          <cell r="T26">
            <v>0.12875793909238131</v>
          </cell>
          <cell r="U26">
            <v>7.5352626690319738E-2</v>
          </cell>
          <cell r="W26">
            <v>0.50761757848125477</v>
          </cell>
          <cell r="X26">
            <v>0.2322786054340289</v>
          </cell>
          <cell r="Y26">
            <v>0.23112267705341619</v>
          </cell>
          <cell r="Z26">
            <v>0.21309264594525951</v>
          </cell>
          <cell r="AB26">
            <v>7.821369840267435E-2</v>
          </cell>
          <cell r="AC26">
            <v>6.8222303902876036E-2</v>
          </cell>
        </row>
        <row r="27">
          <cell r="C27" t="str">
            <v>Asia-Pacific 10th percentile</v>
          </cell>
          <cell r="D27">
            <v>2.79848496424724</v>
          </cell>
          <cell r="E27">
            <v>2.7868974632470951</v>
          </cell>
          <cell r="F27">
            <v>2.224423353326848</v>
          </cell>
          <cell r="G27">
            <v>0.44887915294690972</v>
          </cell>
          <cell r="H27">
            <v>5.6057290107870044E-3</v>
          </cell>
          <cell r="I27">
            <v>2.7755650928643498</v>
          </cell>
          <cell r="J27">
            <v>-3.4000159132674241</v>
          </cell>
          <cell r="K27">
            <v>0.25467967023273202</v>
          </cell>
          <cell r="L27">
            <v>3.2514282702945079</v>
          </cell>
          <cell r="M27">
            <v>2.1182087778619449E-2</v>
          </cell>
          <cell r="O27">
            <v>0.36866930618159321</v>
          </cell>
          <cell r="P27">
            <v>0.15211141265416611</v>
          </cell>
          <cell r="Q27">
            <v>1.0065848071370571E-3</v>
          </cell>
          <cell r="S27">
            <v>-0.12666017067323379</v>
          </cell>
          <cell r="T27">
            <v>-0.15396338402048509</v>
          </cell>
          <cell r="U27">
            <v>-0.14707385672845169</v>
          </cell>
          <cell r="W27">
            <v>-1.843815395164085</v>
          </cell>
          <cell r="X27">
            <v>-2.2647485843835709</v>
          </cell>
          <cell r="Y27">
            <v>-2.2647485843835709</v>
          </cell>
          <cell r="Z27">
            <v>-2.4245061753586419</v>
          </cell>
          <cell r="AB27">
            <v>-0.1280186565594616</v>
          </cell>
          <cell r="AC27">
            <v>-0.15802101171304389</v>
          </cell>
        </row>
        <row r="28">
          <cell r="C28" t="str">
            <v>Asia-Pacific 1st quartile</v>
          </cell>
          <cell r="D28">
            <v>3.871683805706378</v>
          </cell>
          <cell r="E28">
            <v>3.6854706165893849</v>
          </cell>
          <cell r="F28">
            <v>2.5231070034521692</v>
          </cell>
          <cell r="G28">
            <v>0.96716921592518279</v>
          </cell>
          <cell r="H28">
            <v>1.6651707824689579E-2</v>
          </cell>
          <cell r="I28">
            <v>3.2634522987410408</v>
          </cell>
          <cell r="J28">
            <v>3.2336810944859129E-2</v>
          </cell>
          <cell r="K28">
            <v>0.6600980429446357</v>
          </cell>
          <cell r="L28">
            <v>4.3676036041746382</v>
          </cell>
          <cell r="M28">
            <v>0.44984621105010297</v>
          </cell>
          <cell r="O28">
            <v>0.47420423357432828</v>
          </cell>
          <cell r="P28">
            <v>0.21401318645911949</v>
          </cell>
          <cell r="Q28">
            <v>3.8467835088755848E-3</v>
          </cell>
          <cell r="S28">
            <v>-3.5087672944501068E-2</v>
          </cell>
          <cell r="T28">
            <v>-9.0126769314148421E-5</v>
          </cell>
          <cell r="U28">
            <v>-1.0513209029571931E-2</v>
          </cell>
          <cell r="W28">
            <v>-8.634944975909406E-2</v>
          </cell>
          <cell r="X28">
            <v>-0.26801844080906739</v>
          </cell>
          <cell r="Y28">
            <v>-0.26801844080906739</v>
          </cell>
          <cell r="Z28">
            <v>-0.30949001671259468</v>
          </cell>
          <cell r="AB28">
            <v>-3.114749607939122E-2</v>
          </cell>
          <cell r="AC28">
            <v>-3.3351652978110102E-2</v>
          </cell>
        </row>
        <row r="29">
          <cell r="C29" t="str">
            <v>Asia-Pacific 2nd quartile (median)</v>
          </cell>
          <cell r="D29">
            <v>7.1548146618227006</v>
          </cell>
          <cell r="E29">
            <v>6.7439321864820716</v>
          </cell>
          <cell r="F29">
            <v>4.5178174781883431</v>
          </cell>
          <cell r="G29">
            <v>2.222918895349864</v>
          </cell>
          <cell r="H29">
            <v>9.8571257245298624E-2</v>
          </cell>
          <cell r="I29">
            <v>5.1657997057762319</v>
          </cell>
          <cell r="J29">
            <v>2.8695666894514509</v>
          </cell>
          <cell r="K29">
            <v>1.7178048585341841</v>
          </cell>
          <cell r="L29">
            <v>7.6179760406084132</v>
          </cell>
          <cell r="M29">
            <v>7.0226106846247847</v>
          </cell>
          <cell r="O29">
            <v>0.62966837299033729</v>
          </cell>
          <cell r="P29">
            <v>0.32288665945062389</v>
          </cell>
          <cell r="Q29">
            <v>1.097628925140063E-2</v>
          </cell>
          <cell r="S29">
            <v>2.2003381063999568E-2</v>
          </cell>
          <cell r="T29">
            <v>8.6294116216520445E-2</v>
          </cell>
          <cell r="U29">
            <v>8.2679982581666089E-2</v>
          </cell>
          <cell r="W29">
            <v>0.35994095838892459</v>
          </cell>
          <cell r="X29">
            <v>0.1123453157929498</v>
          </cell>
          <cell r="Y29">
            <v>9.1340931504909892E-2</v>
          </cell>
          <cell r="Z29">
            <v>5.0031869944974328E-2</v>
          </cell>
          <cell r="AB29">
            <v>3.7538210625769453E-2</v>
          </cell>
          <cell r="AC29">
            <v>3.1217680048169438E-2</v>
          </cell>
        </row>
        <row r="30">
          <cell r="C30" t="str">
            <v>Asia-Pacific 3rd quartile</v>
          </cell>
          <cell r="D30">
            <v>18.669084957246699</v>
          </cell>
          <cell r="E30">
            <v>16.337786157657028</v>
          </cell>
          <cell r="F30">
            <v>8.182317415946919</v>
          </cell>
          <cell r="G30">
            <v>7.2909740834677406</v>
          </cell>
          <cell r="H30">
            <v>0.57205468665611703</v>
          </cell>
          <cell r="I30">
            <v>9.4169059618929332</v>
          </cell>
          <cell r="J30">
            <v>9.1532488433118093</v>
          </cell>
          <cell r="K30">
            <v>3.806958925405493</v>
          </cell>
          <cell r="L30">
            <v>13.828813320091729</v>
          </cell>
          <cell r="M30">
            <v>40.368469730455217</v>
          </cell>
          <cell r="O30">
            <v>0.74902689424860058</v>
          </cell>
          <cell r="P30">
            <v>0.46858219080892249</v>
          </cell>
          <cell r="Q30">
            <v>5.8493701286695808E-2</v>
          </cell>
          <cell r="S30">
            <v>6.7885928771773338E-2</v>
          </cell>
          <cell r="T30">
            <v>0.1794978833097951</v>
          </cell>
          <cell r="U30">
            <v>0.15716296372462721</v>
          </cell>
          <cell r="W30">
            <v>0.60892933399905613</v>
          </cell>
          <cell r="X30">
            <v>0.31150098924048319</v>
          </cell>
          <cell r="Y30">
            <v>0.30811879434789519</v>
          </cell>
          <cell r="Z30">
            <v>0.22255329094496701</v>
          </cell>
          <cell r="AB30">
            <v>0.1043585853387554</v>
          </cell>
          <cell r="AC30">
            <v>9.8011556621771953E-2</v>
          </cell>
        </row>
        <row r="31">
          <cell r="C31" t="str">
            <v>Asia-Pacific 90th percentile</v>
          </cell>
          <cell r="D31">
            <v>32.629810032048447</v>
          </cell>
          <cell r="E31">
            <v>28.642957224664709</v>
          </cell>
          <cell r="F31">
            <v>15.97733434666557</v>
          </cell>
          <cell r="G31">
            <v>13.82134475409722</v>
          </cell>
          <cell r="H31">
            <v>2.563809367333393</v>
          </cell>
          <cell r="I31">
            <v>14.01385691551012</v>
          </cell>
          <cell r="J31">
            <v>20.177306672117481</v>
          </cell>
          <cell r="K31">
            <v>10.665543901818371</v>
          </cell>
          <cell r="L31">
            <v>23.595936391955881</v>
          </cell>
          <cell r="M31">
            <v>115.556307079002</v>
          </cell>
          <cell r="O31">
            <v>0.83655339189175182</v>
          </cell>
          <cell r="P31">
            <v>0.5722879037498203</v>
          </cell>
          <cell r="Q31">
            <v>0.13749733728196231</v>
          </cell>
          <cell r="S31">
            <v>0.17115986262853311</v>
          </cell>
          <cell r="T31">
            <v>0.30838495547279798</v>
          </cell>
          <cell r="U31">
            <v>0.29688755240702808</v>
          </cell>
          <cell r="W31">
            <v>0.68314475818403519</v>
          </cell>
          <cell r="X31">
            <v>0.44111957415617847</v>
          </cell>
          <cell r="Y31">
            <v>0.43043434084443549</v>
          </cell>
          <cell r="Z31">
            <v>0.42209347133556308</v>
          </cell>
          <cell r="AB31">
            <v>0.1957536158512484</v>
          </cell>
          <cell r="AC31">
            <v>0.19099445262751799</v>
          </cell>
        </row>
        <row r="32">
          <cell r="C32"/>
        </row>
        <row r="33">
          <cell r="C33" t="str">
            <v>Europe Europe</v>
          </cell>
          <cell r="D33">
            <v>23.539796792873371</v>
          </cell>
          <cell r="E33">
            <v>22.66098381582939</v>
          </cell>
          <cell r="F33">
            <v>13.75676318329969</v>
          </cell>
          <cell r="G33">
            <v>8.9042206325296984</v>
          </cell>
          <cell r="H33">
            <v>0.87881297704398487</v>
          </cell>
          <cell r="I33">
            <v>12.14630960058463</v>
          </cell>
          <cell r="J33">
            <v>11.524916035329429</v>
          </cell>
          <cell r="K33">
            <v>5.2735665880068074</v>
          </cell>
          <cell r="L33">
            <v>17.419876188591441</v>
          </cell>
          <cell r="M33">
            <v>47.664733644827713</v>
          </cell>
          <cell r="O33">
            <v>0.58440450035934566</v>
          </cell>
          <cell r="P33">
            <v>0.37826242557987733</v>
          </cell>
          <cell r="Q33">
            <v>3.7333074060777099E-2</v>
          </cell>
          <cell r="S33">
            <v>4.9344047349876907E-2</v>
          </cell>
          <cell r="T33">
            <v>0.13905556799541571</v>
          </cell>
          <cell r="U33">
            <v>7.8392042456011585E-2</v>
          </cell>
          <cell r="W33">
            <v>0.48681534730975068</v>
          </cell>
          <cell r="X33">
            <v>0.2016281304068451</v>
          </cell>
          <cell r="Y33">
            <v>0.19883955614718479</v>
          </cell>
          <cell r="Z33">
            <v>0.16440161768287781</v>
          </cell>
          <cell r="AB33">
            <v>8.2980799885639445E-2</v>
          </cell>
          <cell r="AC33">
            <v>6.5764111530239533E-2</v>
          </cell>
        </row>
        <row r="34">
          <cell r="C34" t="str">
            <v>Europe &lt;1m</v>
          </cell>
          <cell r="D34">
            <v>31.81890989097456</v>
          </cell>
          <cell r="E34">
            <v>22.963524450437991</v>
          </cell>
          <cell r="F34">
            <v>15.47682960133878</v>
          </cell>
          <cell r="G34">
            <v>7.4866948490992131</v>
          </cell>
          <cell r="H34">
            <v>8.8553854405365549</v>
          </cell>
          <cell r="I34">
            <v>28.82273229545676</v>
          </cell>
          <cell r="J34">
            <v>4.4218587624031152</v>
          </cell>
          <cell r="K34">
            <v>4.0659482865429712</v>
          </cell>
          <cell r="L34">
            <v>32.888680581999743</v>
          </cell>
          <cell r="M34">
            <v>35.287096638701918</v>
          </cell>
          <cell r="O34">
            <v>0.4864035145883106</v>
          </cell>
          <cell r="P34">
            <v>0.23529073983841339</v>
          </cell>
          <cell r="Q34">
            <v>0.27830574557327592</v>
          </cell>
          <cell r="S34">
            <v>1.960509064257937E-2</v>
          </cell>
          <cell r="T34">
            <v>0.10164573946153389</v>
          </cell>
          <cell r="U34">
            <v>5.0546669791522773E-2</v>
          </cell>
          <cell r="W34">
            <v>0.13212320168891581</v>
          </cell>
          <cell r="X34">
            <v>-4.5433986729757634E-3</v>
          </cell>
          <cell r="Y34">
            <v>-0.2265420044259894</v>
          </cell>
          <cell r="Z34">
            <v>-0.2674907538450006</v>
          </cell>
          <cell r="AB34">
            <v>4.4072874850410393E-2</v>
          </cell>
          <cell r="AC34">
            <v>3.7945005374942081E-2</v>
          </cell>
        </row>
        <row r="35">
          <cell r="C35" t="str">
            <v>Europe 1–5m</v>
          </cell>
          <cell r="D35">
            <v>17.422442448440759</v>
          </cell>
          <cell r="E35">
            <v>16.3393282592763</v>
          </cell>
          <cell r="F35">
            <v>11.521972863969779</v>
          </cell>
          <cell r="G35">
            <v>4.817355395306528</v>
          </cell>
          <cell r="H35">
            <v>1.0831141891644609</v>
          </cell>
          <cell r="I35">
            <v>11.87733608648797</v>
          </cell>
          <cell r="J35">
            <v>6.7259784621993512</v>
          </cell>
          <cell r="K35">
            <v>3.677812199080996</v>
          </cell>
          <cell r="L35">
            <v>15.55514828556896</v>
          </cell>
          <cell r="M35">
            <v>22.890084276982481</v>
          </cell>
          <cell r="O35">
            <v>0.66132936860416736</v>
          </cell>
          <cell r="P35">
            <v>0.27650287320866768</v>
          </cell>
          <cell r="Q35">
            <v>6.2167758187164787E-2</v>
          </cell>
          <cell r="S35">
            <v>4.8165475904095097E-2</v>
          </cell>
          <cell r="T35">
            <v>0.13040376870217041</v>
          </cell>
          <cell r="U35">
            <v>7.0892901010164433E-2</v>
          </cell>
          <cell r="W35">
            <v>0.3595253651474003</v>
          </cell>
          <cell r="X35">
            <v>0.1388038463925004</v>
          </cell>
          <cell r="Y35">
            <v>0.12698053722402119</v>
          </cell>
          <cell r="Z35">
            <v>7.6636088205335628E-2</v>
          </cell>
          <cell r="AB35">
            <v>7.7081696719602855E-2</v>
          </cell>
          <cell r="AC35">
            <v>5.6164025660452623E-2</v>
          </cell>
        </row>
        <row r="36">
          <cell r="C36" t="str">
            <v>Europe 5–15m</v>
          </cell>
          <cell r="D36">
            <v>16.946120073040031</v>
          </cell>
          <cell r="E36">
            <v>16.447043322880209</v>
          </cell>
          <cell r="F36">
            <v>10.25932980066861</v>
          </cell>
          <cell r="G36">
            <v>6.1877135222115998</v>
          </cell>
          <cell r="H36">
            <v>0.49907675015981789</v>
          </cell>
          <cell r="I36">
            <v>11.022720340873359</v>
          </cell>
          <cell r="J36">
            <v>6.2329727464573814</v>
          </cell>
          <cell r="K36">
            <v>2.4744875312793759</v>
          </cell>
          <cell r="L36">
            <v>13.497207872152741</v>
          </cell>
          <cell r="M36">
            <v>14.78904907192733</v>
          </cell>
          <cell r="O36">
            <v>0.6054087753686116</v>
          </cell>
          <cell r="P36">
            <v>0.36514042716219008</v>
          </cell>
          <cell r="Q36">
            <v>2.9450797469198309E-2</v>
          </cell>
          <cell r="S36">
            <v>6.6192947398343666E-2</v>
          </cell>
          <cell r="T36">
            <v>0.18479116914701979</v>
          </cell>
          <cell r="U36">
            <v>8.6690056430166085E-2</v>
          </cell>
          <cell r="W36">
            <v>0.36271664698232481</v>
          </cell>
          <cell r="X36">
            <v>0.16853338789927599</v>
          </cell>
          <cell r="Y36">
            <v>0.1674927090978959</v>
          </cell>
          <cell r="Z36">
            <v>0.1390825904300777</v>
          </cell>
          <cell r="AB36">
            <v>9.8600400553771742E-2</v>
          </cell>
          <cell r="AC36">
            <v>8.6813504858452531E-2</v>
          </cell>
        </row>
        <row r="37">
          <cell r="C37" t="str">
            <v>Europe 15–25m</v>
          </cell>
          <cell r="D37">
            <v>18.473966875337648</v>
          </cell>
          <cell r="E37">
            <v>18.167008916519471</v>
          </cell>
          <cell r="F37">
            <v>11.34431506638094</v>
          </cell>
          <cell r="G37">
            <v>6.8226938501385268</v>
          </cell>
          <cell r="H37">
            <v>0.30695795881817878</v>
          </cell>
          <cell r="I37">
            <v>9.826674876242885</v>
          </cell>
          <cell r="J37">
            <v>8.6472919990947581</v>
          </cell>
          <cell r="K37">
            <v>3.9056825624210241</v>
          </cell>
          <cell r="L37">
            <v>13.732357438663909</v>
          </cell>
          <cell r="M37">
            <v>30.949288661284381</v>
          </cell>
          <cell r="O37">
            <v>0.61407033708203518</v>
          </cell>
          <cell r="P37">
            <v>0.36931395926917449</v>
          </cell>
          <cell r="Q37">
            <v>1.6615703648790298E-2</v>
          </cell>
          <cell r="S37">
            <v>6.3687450519508401E-2</v>
          </cell>
          <cell r="T37">
            <v>0.14497329949641771</v>
          </cell>
          <cell r="U37">
            <v>0.10663239157544011</v>
          </cell>
          <cell r="W37">
            <v>0.46807986922606798</v>
          </cell>
          <cell r="X37">
            <v>0.22525475285750099</v>
          </cell>
          <cell r="Y37">
            <v>0.22509598577832851</v>
          </cell>
          <cell r="Z37">
            <v>0.2086390492087106</v>
          </cell>
          <cell r="AB37">
            <v>9.4648694087163768E-2</v>
          </cell>
          <cell r="AC37">
            <v>7.3526296460574736E-2</v>
          </cell>
        </row>
        <row r="38">
          <cell r="C38" t="str">
            <v>Europe 25–40m</v>
          </cell>
          <cell r="D38">
            <v>23.640552353062429</v>
          </cell>
          <cell r="E38">
            <v>23.111765059976609</v>
          </cell>
          <cell r="F38">
            <v>13.45128417303644</v>
          </cell>
          <cell r="G38">
            <v>9.660480886940169</v>
          </cell>
          <cell r="H38">
            <v>0.52878729308581196</v>
          </cell>
          <cell r="I38">
            <v>10.86111498559468</v>
          </cell>
          <cell r="J38">
            <v>12.77943736746775</v>
          </cell>
          <cell r="K38">
            <v>4.9347577001561174</v>
          </cell>
          <cell r="L38">
            <v>15.795872685750799</v>
          </cell>
          <cell r="M38">
            <v>36.816117322310348</v>
          </cell>
          <cell r="O38">
            <v>0.56899195806200986</v>
          </cell>
          <cell r="P38">
            <v>0.40864023575526731</v>
          </cell>
          <cell r="Q38">
            <v>2.236780618272281E-2</v>
          </cell>
          <cell r="S38">
            <v>6.7349310712515972E-2</v>
          </cell>
          <cell r="T38">
            <v>0.17287658963916619</v>
          </cell>
          <cell r="U38">
            <v>0.1002259827388548</v>
          </cell>
          <cell r="W38">
            <v>0.54057270644999478</v>
          </cell>
          <cell r="X38">
            <v>0.26660032405868539</v>
          </cell>
          <cell r="Y38">
            <v>0.26631254730108778</v>
          </cell>
          <cell r="Z38">
            <v>0.24423251787596259</v>
          </cell>
          <cell r="AB38">
            <v>0.1035236654998479</v>
          </cell>
          <cell r="AC38">
            <v>8.6831960236069025E-2</v>
          </cell>
        </row>
        <row r="39">
          <cell r="C39" t="str">
            <v>Europe &gt;40m</v>
          </cell>
          <cell r="D39">
            <v>35.709727398709852</v>
          </cell>
          <cell r="E39">
            <v>33.893556623242702</v>
          </cell>
          <cell r="F39">
            <v>19.86997285279956</v>
          </cell>
          <cell r="G39">
            <v>14.023583770443141</v>
          </cell>
          <cell r="H39">
            <v>1.816170775467149</v>
          </cell>
          <cell r="I39">
            <v>17.634759302179791</v>
          </cell>
          <cell r="J39">
            <v>18.074968096530061</v>
          </cell>
          <cell r="K39">
            <v>9.3976848276965015</v>
          </cell>
          <cell r="L39">
            <v>27.032444129876289</v>
          </cell>
          <cell r="M39">
            <v>100.5164390325786</v>
          </cell>
          <cell r="O39">
            <v>0.55643025865040452</v>
          </cell>
          <cell r="P39">
            <v>0.39271046832325579</v>
          </cell>
          <cell r="Q39">
            <v>5.0859273026339732E-2</v>
          </cell>
          <cell r="S39">
            <v>4.1207544134422007E-2</v>
          </cell>
          <cell r="T39">
            <v>0.12476197557548729</v>
          </cell>
          <cell r="U39">
            <v>7.9068052297343983E-2</v>
          </cell>
          <cell r="W39">
            <v>0.50616370981266812</v>
          </cell>
          <cell r="X39">
            <v>0.188816796333001</v>
          </cell>
          <cell r="Y39">
            <v>0.188816796333001</v>
          </cell>
          <cell r="Z39">
            <v>0.13795752330666131</v>
          </cell>
          <cell r="AB39">
            <v>7.8698841673793221E-2</v>
          </cell>
          <cell r="AC39">
            <v>5.3404139549516408E-2</v>
          </cell>
        </row>
        <row r="40">
          <cell r="C40" t="str">
            <v>Europe 10th percentile</v>
          </cell>
          <cell r="D40">
            <v>9.0006486589447707</v>
          </cell>
          <cell r="E40">
            <v>7.8793826703097993</v>
          </cell>
          <cell r="F40">
            <v>4.9509519007733083</v>
          </cell>
          <cell r="G40">
            <v>1.7433585205744511</v>
          </cell>
          <cell r="H40">
            <v>0</v>
          </cell>
          <cell r="I40">
            <v>5.1615317333821666</v>
          </cell>
          <cell r="J40">
            <v>-0.15486404223015199</v>
          </cell>
          <cell r="K40">
            <v>1.1777611289917369</v>
          </cell>
          <cell r="L40">
            <v>7.2546792217553646</v>
          </cell>
          <cell r="M40">
            <v>2.296408335302579</v>
          </cell>
          <cell r="O40">
            <v>0.4239400043175639</v>
          </cell>
          <cell r="P40">
            <v>0.13909471276568369</v>
          </cell>
          <cell r="Q40">
            <v>0</v>
          </cell>
          <cell r="S40">
            <v>-3.0599360601126141E-2</v>
          </cell>
          <cell r="T40">
            <v>3.0094450997667201E-2</v>
          </cell>
          <cell r="U40">
            <v>-3.9354469412039218E-2</v>
          </cell>
          <cell r="W40">
            <v>-1.215164574566484E-2</v>
          </cell>
          <cell r="X40">
            <v>-0.3016879563630917</v>
          </cell>
          <cell r="Y40">
            <v>-0.46107872076173001</v>
          </cell>
          <cell r="Z40">
            <v>-0.4801247930033935</v>
          </cell>
          <cell r="AB40">
            <v>1.0769008173770031E-3</v>
          </cell>
          <cell r="AC40">
            <v>-2.5644860932545321E-2</v>
          </cell>
        </row>
        <row r="41">
          <cell r="C41" t="str">
            <v>Europe 1st quartile</v>
          </cell>
          <cell r="D41">
            <v>14.67703112520638</v>
          </cell>
          <cell r="E41">
            <v>12.53969437930861</v>
          </cell>
          <cell r="F41">
            <v>7.8134145140080191</v>
          </cell>
          <cell r="G41">
            <v>3.1149223294117161</v>
          </cell>
          <cell r="H41">
            <v>5.2024757718399393E-2</v>
          </cell>
          <cell r="I41">
            <v>7.5807940086748387</v>
          </cell>
          <cell r="J41">
            <v>3.6186360144244518</v>
          </cell>
          <cell r="K41">
            <v>2.021129797474273</v>
          </cell>
          <cell r="L41">
            <v>11.041059818233769</v>
          </cell>
          <cell r="M41">
            <v>7.3321889941139666</v>
          </cell>
          <cell r="O41">
            <v>0.54742241335122332</v>
          </cell>
          <cell r="P41">
            <v>0.20913128478812049</v>
          </cell>
          <cell r="Q41">
            <v>3.2289698192773989E-3</v>
          </cell>
          <cell r="S41">
            <v>1.4470377451348059E-2</v>
          </cell>
          <cell r="T41">
            <v>8.7784033471356215E-2</v>
          </cell>
          <cell r="U41">
            <v>2.5939443378745129E-2</v>
          </cell>
          <cell r="W41">
            <v>0.22034046573473071</v>
          </cell>
          <cell r="X41">
            <v>3.9551643967900577E-2</v>
          </cell>
          <cell r="Y41">
            <v>6.5216592150172496E-3</v>
          </cell>
          <cell r="Z41">
            <v>-4.2404137092577912E-2</v>
          </cell>
          <cell r="AB41">
            <v>4.0767863568896862E-2</v>
          </cell>
          <cell r="AC41">
            <v>2.574784184207295E-2</v>
          </cell>
        </row>
        <row r="42">
          <cell r="C42" t="str">
            <v>Europe 2nd quartile (median)</v>
          </cell>
          <cell r="D42">
            <v>19.46188395555545</v>
          </cell>
          <cell r="E42">
            <v>18.22268548214668</v>
          </cell>
          <cell r="F42">
            <v>11.026131602595729</v>
          </cell>
          <cell r="G42">
            <v>5.741729580768947</v>
          </cell>
          <cell r="H42">
            <v>0.31138102576373827</v>
          </cell>
          <cell r="I42">
            <v>12.34964608089347</v>
          </cell>
          <cell r="J42">
            <v>7.1476515897962773</v>
          </cell>
          <cell r="K42">
            <v>3.553980333719295</v>
          </cell>
          <cell r="L42">
            <v>15.958737805597259</v>
          </cell>
          <cell r="M42">
            <v>17.23870222432787</v>
          </cell>
          <cell r="O42">
            <v>0.60639900412994296</v>
          </cell>
          <cell r="P42">
            <v>0.3180677782248893</v>
          </cell>
          <cell r="Q42">
            <v>1.88659638642075E-2</v>
          </cell>
          <cell r="S42">
            <v>5.2109582071416527E-2</v>
          </cell>
          <cell r="T42">
            <v>0.1292303302119433</v>
          </cell>
          <cell r="U42">
            <v>8.1351341078439832E-2</v>
          </cell>
          <cell r="W42">
            <v>0.36477398974074521</v>
          </cell>
          <cell r="X42">
            <v>0.14216358907758761</v>
          </cell>
          <cell r="Y42">
            <v>0.13909324595880429</v>
          </cell>
          <cell r="Z42">
            <v>7.6393084355304341E-2</v>
          </cell>
          <cell r="AB42">
            <v>8.107758939828992E-2</v>
          </cell>
          <cell r="AC42">
            <v>6.8537527639137591E-2</v>
          </cell>
        </row>
        <row r="43">
          <cell r="C43" t="str">
            <v>Europe 3rd quartile</v>
          </cell>
          <cell r="D43">
            <v>26.042031592818589</v>
          </cell>
          <cell r="E43">
            <v>23.68148113117244</v>
          </cell>
          <cell r="F43">
            <v>15.3194554543399</v>
          </cell>
          <cell r="G43">
            <v>9.4207965365361925</v>
          </cell>
          <cell r="H43">
            <v>1.335621611040235</v>
          </cell>
          <cell r="I43">
            <v>18.714374125424978</v>
          </cell>
          <cell r="J43">
            <v>10.796255792624599</v>
          </cell>
          <cell r="K43">
            <v>5.6527741268653724</v>
          </cell>
          <cell r="L43">
            <v>23.958409421179809</v>
          </cell>
          <cell r="M43">
            <v>38.470450014054428</v>
          </cell>
          <cell r="O43">
            <v>0.72882997478000033</v>
          </cell>
          <cell r="P43">
            <v>0.41177202582884781</v>
          </cell>
          <cell r="Q43">
            <v>7.0770060396898787E-2</v>
          </cell>
          <cell r="S43">
            <v>8.2870262840313971E-2</v>
          </cell>
          <cell r="T43">
            <v>0.1909020595754593</v>
          </cell>
          <cell r="U43">
            <v>0.1203159891073181</v>
          </cell>
          <cell r="W43">
            <v>0.51075268785578742</v>
          </cell>
          <cell r="X43">
            <v>0.26625004289893478</v>
          </cell>
          <cell r="Y43">
            <v>0.25891710471457352</v>
          </cell>
          <cell r="Z43">
            <v>0.2287424597212912</v>
          </cell>
          <cell r="AB43">
            <v>0.12594193258811251</v>
          </cell>
          <cell r="AC43">
            <v>0.1126241175214639</v>
          </cell>
        </row>
        <row r="44">
          <cell r="C44" t="str">
            <v>Europe 90th percentile</v>
          </cell>
          <cell r="D44">
            <v>38.912068689062423</v>
          </cell>
          <cell r="E44">
            <v>32.22247831231514</v>
          </cell>
          <cell r="F44">
            <v>21.272142325678349</v>
          </cell>
          <cell r="G44">
            <v>12.418724673492051</v>
          </cell>
          <cell r="H44">
            <v>3.410495512530979</v>
          </cell>
          <cell r="I44">
            <v>28.760592864435459</v>
          </cell>
          <cell r="J44">
            <v>15.40928786743979</v>
          </cell>
          <cell r="K44">
            <v>9.7724395476040353</v>
          </cell>
          <cell r="L44">
            <v>35.786605662794848</v>
          </cell>
          <cell r="M44">
            <v>78.530987363261204</v>
          </cell>
          <cell r="O44">
            <v>0.80091398395560853</v>
          </cell>
          <cell r="P44">
            <v>0.45582845477365042</v>
          </cell>
          <cell r="Q44">
            <v>0.22269336360631259</v>
          </cell>
          <cell r="S44">
            <v>0.12162332994797539</v>
          </cell>
          <cell r="T44">
            <v>0.26409082048636462</v>
          </cell>
          <cell r="U44">
            <v>0.15937716323708059</v>
          </cell>
          <cell r="W44">
            <v>0.63029034549955709</v>
          </cell>
          <cell r="X44">
            <v>0.33962104789100123</v>
          </cell>
          <cell r="Y44">
            <v>0.33962104789100123</v>
          </cell>
          <cell r="Z44">
            <v>0.33569786200032098</v>
          </cell>
          <cell r="AB44">
            <v>0.15890414789752241</v>
          </cell>
          <cell r="AC44">
            <v>0.14417681712215691</v>
          </cell>
        </row>
        <row r="45">
          <cell r="C45"/>
        </row>
        <row r="46">
          <cell r="C46" t="str">
            <v>Latin America-Caribbean Latin America-Caribbean</v>
          </cell>
          <cell r="D46">
            <v>15.56353762561225</v>
          </cell>
          <cell r="E46">
            <v>14.867173628950001</v>
          </cell>
          <cell r="F46">
            <v>10.578475486194201</v>
          </cell>
          <cell r="G46">
            <v>4.2886981427557984</v>
          </cell>
          <cell r="H46">
            <v>0.69636399666226734</v>
          </cell>
          <cell r="I46">
            <v>7.5848443876273937</v>
          </cell>
          <cell r="J46">
            <v>7.9786932379848716</v>
          </cell>
          <cell r="K46">
            <v>5.5159644086503761</v>
          </cell>
          <cell r="L46">
            <v>13.100791587020799</v>
          </cell>
          <cell r="M46">
            <v>24.385774701532121</v>
          </cell>
          <cell r="O46">
            <v>0.67969607814521826</v>
          </cell>
          <cell r="P46">
            <v>0.27556062419241151</v>
          </cell>
          <cell r="Q46">
            <v>4.474329766237016E-2</v>
          </cell>
          <cell r="S46">
            <v>2.2728260742971261E-2</v>
          </cell>
          <cell r="T46">
            <v>0.1865502216681246</v>
          </cell>
          <cell r="U46">
            <v>9.7878258751008987E-2</v>
          </cell>
          <cell r="W46">
            <v>0.51068713632991281</v>
          </cell>
          <cell r="X46">
            <v>7.2142634414265536E-2</v>
          </cell>
          <cell r="Y46">
            <v>7.140971160197751E-2</v>
          </cell>
          <cell r="Z46">
            <v>2.7218856950961729E-2</v>
          </cell>
          <cell r="AB46">
            <v>0.13205836710702151</v>
          </cell>
          <cell r="AC46">
            <v>4.9347195008108212E-2</v>
          </cell>
        </row>
        <row r="47">
          <cell r="C47" t="str">
            <v>Latin America-Caribbean &lt;1m</v>
          </cell>
          <cell r="D47">
            <v>11.06303115244326</v>
          </cell>
          <cell r="E47">
            <v>10.09579331429638</v>
          </cell>
          <cell r="F47">
            <v>6.8328530151904179</v>
          </cell>
          <cell r="G47">
            <v>3.2629402991059631</v>
          </cell>
          <cell r="H47">
            <v>0.96723783814688535</v>
          </cell>
          <cell r="I47">
            <v>10.783248068827829</v>
          </cell>
          <cell r="J47">
            <v>0.27978308361542947</v>
          </cell>
          <cell r="K47">
            <v>2.3037566272022798</v>
          </cell>
          <cell r="L47">
            <v>13.087004696030119</v>
          </cell>
          <cell r="M47">
            <v>10.74317833852124</v>
          </cell>
          <cell r="O47">
            <v>0.7286659106897968</v>
          </cell>
          <cell r="P47">
            <v>0.24668728148176339</v>
          </cell>
          <cell r="Q47">
            <v>2.4646807828439879E-2</v>
          </cell>
          <cell r="S47">
            <v>-1.8440428861444959E-2</v>
          </cell>
          <cell r="T47">
            <v>3.8365944185933663E-2</v>
          </cell>
          <cell r="U47">
            <v>-1.79639613001033E-2</v>
          </cell>
          <cell r="W47">
            <v>2.5289911938252099E-2</v>
          </cell>
          <cell r="X47">
            <v>-0.2193740568002272</v>
          </cell>
          <cell r="Y47">
            <v>-0.23980567428759039</v>
          </cell>
          <cell r="Z47">
            <v>-0.30680378784037471</v>
          </cell>
          <cell r="AB47">
            <v>2.8263184879087E-3</v>
          </cell>
          <cell r="AC47">
            <v>-9.5277898053474624E-3</v>
          </cell>
        </row>
        <row r="48">
          <cell r="C48" t="str">
            <v>Latin America-Caribbean 1–5m</v>
          </cell>
          <cell r="D48">
            <v>13.49309692434614</v>
          </cell>
          <cell r="E48">
            <v>13.160535157441259</v>
          </cell>
          <cell r="F48">
            <v>9.8319597584043752</v>
          </cell>
          <cell r="G48">
            <v>3.3285753990368909</v>
          </cell>
          <cell r="H48">
            <v>0.33256176690487238</v>
          </cell>
          <cell r="I48">
            <v>7.5812663726339524</v>
          </cell>
          <cell r="J48">
            <v>5.9118305517121854</v>
          </cell>
          <cell r="K48">
            <v>2.7952353148226181</v>
          </cell>
          <cell r="L48">
            <v>10.376501687456569</v>
          </cell>
          <cell r="M48">
            <v>17.89045521146846</v>
          </cell>
          <cell r="O48">
            <v>0.67510180733305647</v>
          </cell>
          <cell r="P48">
            <v>0.24610222506165269</v>
          </cell>
          <cell r="Q48">
            <v>7.8795967605290812E-2</v>
          </cell>
          <cell r="S48">
            <v>6.0243450684346778E-2</v>
          </cell>
          <cell r="T48">
            <v>0.17787224528370349</v>
          </cell>
          <cell r="U48">
            <v>0.116183422359891</v>
          </cell>
          <cell r="W48">
            <v>0.43813741091900338</v>
          </cell>
          <cell r="X48">
            <v>0.17859212741125649</v>
          </cell>
          <cell r="Y48">
            <v>0.17828701461890861</v>
          </cell>
          <cell r="Z48">
            <v>0.1539453195828166</v>
          </cell>
          <cell r="AB48">
            <v>0.11138727232441779</v>
          </cell>
          <cell r="AC48">
            <v>7.7689454948878689E-2</v>
          </cell>
        </row>
        <row r="49">
          <cell r="C49" t="str">
            <v>Latin America-Caribbean 5–15m</v>
          </cell>
          <cell r="D49">
            <v>18.720400860046411</v>
          </cell>
          <cell r="E49">
            <v>17.245308760320128</v>
          </cell>
          <cell r="F49">
            <v>12.63817645461663</v>
          </cell>
          <cell r="G49">
            <v>4.6071323057034981</v>
          </cell>
          <cell r="H49">
            <v>1.4750920997262751</v>
          </cell>
          <cell r="I49">
            <v>8.4018529060959199</v>
          </cell>
          <cell r="J49">
            <v>10.318547953950491</v>
          </cell>
          <cell r="K49">
            <v>8.5292368944423025</v>
          </cell>
          <cell r="L49">
            <v>16.931089800538221</v>
          </cell>
          <cell r="M49">
            <v>20.100402870576751</v>
          </cell>
          <cell r="O49">
            <v>0.6707102163083426</v>
          </cell>
          <cell r="P49">
            <v>0.32424080748213657</v>
          </cell>
          <cell r="Q49">
            <v>5.0489762095208184E-3</v>
          </cell>
          <cell r="S49">
            <v>4.0268605210931141E-3</v>
          </cell>
          <cell r="T49">
            <v>0.15998553497962689</v>
          </cell>
          <cell r="U49">
            <v>0.11140193301206169</v>
          </cell>
          <cell r="W49">
            <v>0.54561163057052775</v>
          </cell>
          <cell r="X49">
            <v>3.2664422949528912E-2</v>
          </cell>
          <cell r="Y49">
            <v>3.277715072340083E-2</v>
          </cell>
          <cell r="Z49">
            <v>-4.7111395723351129E-2</v>
          </cell>
          <cell r="AB49">
            <v>0.1193104199116934</v>
          </cell>
          <cell r="AC49">
            <v>1.8249663904825509E-2</v>
          </cell>
        </row>
        <row r="50">
          <cell r="C50" t="str">
            <v>Latin America-Caribbean 15–25m</v>
          </cell>
          <cell r="D50">
            <v>12.95406876977794</v>
          </cell>
          <cell r="E50">
            <v>12.888663984742831</v>
          </cell>
          <cell r="F50">
            <v>8.6884262666509073</v>
          </cell>
          <cell r="G50">
            <v>4.2002377180919268</v>
          </cell>
          <cell r="H50">
            <v>6.5404785035105439E-2</v>
          </cell>
          <cell r="I50">
            <v>7.9440965621886797</v>
          </cell>
          <cell r="J50">
            <v>5.0099722075892599</v>
          </cell>
          <cell r="K50">
            <v>0.65125916017430574</v>
          </cell>
          <cell r="L50">
            <v>8.5953557223629851</v>
          </cell>
          <cell r="M50">
            <v>27.940332341086549</v>
          </cell>
          <cell r="O50">
            <v>0.62235533193547676</v>
          </cell>
          <cell r="P50">
            <v>0.2953447731401157</v>
          </cell>
          <cell r="Q50">
            <v>8.2299894924407702E-2</v>
          </cell>
          <cell r="S50">
            <v>9.1846159668439745E-2</v>
          </cell>
          <cell r="T50">
            <v>0.1462049099318192</v>
          </cell>
          <cell r="U50">
            <v>0.1228479523322214</v>
          </cell>
          <cell r="W50">
            <v>0.38674892781776871</v>
          </cell>
          <cell r="X50">
            <v>0.26798338173965519</v>
          </cell>
          <cell r="Y50">
            <v>0.26798338173965519</v>
          </cell>
          <cell r="Z50">
            <v>0.26293440553013442</v>
          </cell>
          <cell r="AB50">
            <v>0.12298186784178181</v>
          </cell>
          <cell r="AC50">
            <v>0.1153201554057745</v>
          </cell>
        </row>
        <row r="51">
          <cell r="C51" t="str">
            <v>Latin America-Caribbean 25–40m</v>
          </cell>
        </row>
        <row r="52">
          <cell r="C52" t="str">
            <v>Latin America-Caribbean &gt;40m</v>
          </cell>
        </row>
        <row r="53">
          <cell r="C53" t="str">
            <v>Latin America-Caribbean 10th percentile</v>
          </cell>
          <cell r="D53">
            <v>3.4902762553652078</v>
          </cell>
          <cell r="E53">
            <v>3.1131353463477791</v>
          </cell>
          <cell r="F53">
            <v>2.1546110199465591</v>
          </cell>
          <cell r="G53">
            <v>0.74048286536944297</v>
          </cell>
          <cell r="H53">
            <v>0</v>
          </cell>
          <cell r="I53">
            <v>4.0232769424910719</v>
          </cell>
          <cell r="J53">
            <v>-37.164066403432088</v>
          </cell>
          <cell r="K53">
            <v>8.779440538847183E-2</v>
          </cell>
          <cell r="L53">
            <v>4.3603951653830091</v>
          </cell>
          <cell r="M53">
            <v>0.59659282795919633</v>
          </cell>
          <cell r="O53">
            <v>0.2753866398083929</v>
          </cell>
          <cell r="P53">
            <v>0.13267954163930801</v>
          </cell>
          <cell r="Q53">
            <v>0</v>
          </cell>
          <cell r="S53">
            <v>-0.35300566631417452</v>
          </cell>
          <cell r="T53">
            <v>-0.50372269665982439</v>
          </cell>
          <cell r="U53">
            <v>-0.59528662630634332</v>
          </cell>
          <cell r="W53">
            <v>-5.6631153764712518</v>
          </cell>
          <cell r="X53">
            <v>-6.3394356213232799</v>
          </cell>
          <cell r="Y53">
            <v>-6.3394356213232799</v>
          </cell>
          <cell r="Z53">
            <v>-6.4200751311689768</v>
          </cell>
          <cell r="AB53">
            <v>-0.33608070962575409</v>
          </cell>
          <cell r="AC53">
            <v>-0.3360807096257542</v>
          </cell>
        </row>
        <row r="54">
          <cell r="C54" t="str">
            <v>Latin America-Caribbean 1st quartile</v>
          </cell>
          <cell r="D54">
            <v>5.8067858038026614</v>
          </cell>
          <cell r="E54">
            <v>5.4116634598500717</v>
          </cell>
          <cell r="F54">
            <v>3.6875728865440252</v>
          </cell>
          <cell r="G54">
            <v>1.341874964456182</v>
          </cell>
          <cell r="H54">
            <v>1.9317545630124559E-2</v>
          </cell>
          <cell r="I54">
            <v>5.1432893503111954</v>
          </cell>
          <cell r="J54">
            <v>-12.48957184162399</v>
          </cell>
          <cell r="K54">
            <v>0.6006551200738186</v>
          </cell>
          <cell r="L54">
            <v>7.0176696413702926</v>
          </cell>
          <cell r="M54">
            <v>1.6484076539646699</v>
          </cell>
          <cell r="O54">
            <v>0.56538955675298008</v>
          </cell>
          <cell r="P54">
            <v>0.1872467470897928</v>
          </cell>
          <cell r="Q54">
            <v>1.890805829284474E-3</v>
          </cell>
          <cell r="S54">
            <v>-0.1172395645973609</v>
          </cell>
          <cell r="T54">
            <v>-0.1011410119132764</v>
          </cell>
          <cell r="U54">
            <v>-0.122342711169197</v>
          </cell>
          <cell r="W54">
            <v>-1.757651561703832</v>
          </cell>
          <cell r="X54">
            <v>-2.206666637812801</v>
          </cell>
          <cell r="Y54">
            <v>-2.206666637812801</v>
          </cell>
          <cell r="Z54">
            <v>-2.2182281399565089</v>
          </cell>
          <cell r="AB54">
            <v>-9.2006683667857594E-2</v>
          </cell>
          <cell r="AC54">
            <v>-0.1035048740556048</v>
          </cell>
        </row>
        <row r="55">
          <cell r="C55" t="str">
            <v>Latin America-Caribbean 2nd quartile (median)</v>
          </cell>
          <cell r="D55">
            <v>8.9166228768537117</v>
          </cell>
          <cell r="E55">
            <v>8.1243025202568777</v>
          </cell>
          <cell r="F55">
            <v>5.1456672249781796</v>
          </cell>
          <cell r="G55">
            <v>2.2634259480234702</v>
          </cell>
          <cell r="H55">
            <v>0.30167904526938061</v>
          </cell>
          <cell r="I55">
            <v>9.117625885241063</v>
          </cell>
          <cell r="J55">
            <v>1.106505649170715</v>
          </cell>
          <cell r="K55">
            <v>1.953667407570109</v>
          </cell>
          <cell r="L55">
            <v>12.241956317312891</v>
          </cell>
          <cell r="M55">
            <v>9.0768146531951572</v>
          </cell>
          <cell r="O55">
            <v>0.67309959781678042</v>
          </cell>
          <cell r="P55">
            <v>0.26009383819151111</v>
          </cell>
          <cell r="Q55">
            <v>4.8118493919868333E-2</v>
          </cell>
          <cell r="S55">
            <v>1.270442292306131E-2</v>
          </cell>
          <cell r="T55">
            <v>0.1164372946104464</v>
          </cell>
          <cell r="U55">
            <v>7.4732259957904182E-2</v>
          </cell>
          <cell r="W55">
            <v>0.13851739506874941</v>
          </cell>
          <cell r="X55">
            <v>-0.19461759886607821</v>
          </cell>
          <cell r="Y55">
            <v>-0.19461759886607821</v>
          </cell>
          <cell r="Z55">
            <v>-0.21050128512751781</v>
          </cell>
          <cell r="AB55">
            <v>6.3468986235000246E-2</v>
          </cell>
          <cell r="AC55">
            <v>1.5772120103366372E-2</v>
          </cell>
        </row>
        <row r="56">
          <cell r="C56" t="str">
            <v>Latin America-Caribbean 3rd quartile</v>
          </cell>
          <cell r="D56">
            <v>16.66661648826501</v>
          </cell>
          <cell r="E56">
            <v>14.79029839708708</v>
          </cell>
          <cell r="F56">
            <v>10.18605957549754</v>
          </cell>
          <cell r="G56">
            <v>4.4104621352935549</v>
          </cell>
          <cell r="H56">
            <v>0.84985670644487765</v>
          </cell>
          <cell r="I56">
            <v>23.120800938450639</v>
          </cell>
          <cell r="J56">
            <v>6.090909469209973</v>
          </cell>
          <cell r="K56">
            <v>4.0845972778928363</v>
          </cell>
          <cell r="L56">
            <v>27.324589799475159</v>
          </cell>
          <cell r="M56">
            <v>30.574680977292012</v>
          </cell>
          <cell r="O56">
            <v>0.7462946373121816</v>
          </cell>
          <cell r="P56">
            <v>0.34953260696394012</v>
          </cell>
          <cell r="Q56">
            <v>9.5554605336332366E-2</v>
          </cell>
          <cell r="S56">
            <v>0.16979530112059979</v>
          </cell>
          <cell r="T56">
            <v>0.33846638651472272</v>
          </cell>
          <cell r="U56">
            <v>0.23262989522004621</v>
          </cell>
          <cell r="W56">
            <v>0.464139779895824</v>
          </cell>
          <cell r="X56">
            <v>0.25684219884522469</v>
          </cell>
          <cell r="Y56">
            <v>0.25684219884522469</v>
          </cell>
          <cell r="Z56">
            <v>0.22886688609044811</v>
          </cell>
          <cell r="AB56">
            <v>0.26630698839813532</v>
          </cell>
          <cell r="AC56">
            <v>0.23480250162616861</v>
          </cell>
        </row>
        <row r="57">
          <cell r="C57" t="str">
            <v>Latin America-Caribbean 90th percentile</v>
          </cell>
          <cell r="D57">
            <v>28.78171838549682</v>
          </cell>
          <cell r="E57">
            <v>26.60339175566153</v>
          </cell>
          <cell r="F57">
            <v>14.252687318506901</v>
          </cell>
          <cell r="G57">
            <v>9.7526101093123216</v>
          </cell>
          <cell r="H57">
            <v>2.6827210761496261</v>
          </cell>
          <cell r="I57">
            <v>65.192212607131722</v>
          </cell>
          <cell r="J57">
            <v>10.704641216148829</v>
          </cell>
          <cell r="K57">
            <v>11.1330607825406</v>
          </cell>
          <cell r="L57">
            <v>68.506510210869166</v>
          </cell>
          <cell r="M57">
            <v>30.574680977292019</v>
          </cell>
          <cell r="O57">
            <v>0.80831850531018801</v>
          </cell>
          <cell r="P57">
            <v>0.49492322744013811</v>
          </cell>
          <cell r="Q57">
            <v>0.16234016763856809</v>
          </cell>
          <cell r="S57">
            <v>1.317253514596654</v>
          </cell>
          <cell r="T57">
            <v>2.097711159416896</v>
          </cell>
          <cell r="U57">
            <v>4.6823640664527666</v>
          </cell>
          <cell r="W57">
            <v>0.63851503686426014</v>
          </cell>
          <cell r="X57">
            <v>0.3969952680720148</v>
          </cell>
          <cell r="Y57">
            <v>0.39516987947936139</v>
          </cell>
          <cell r="Z57">
            <v>0.3616572327384151</v>
          </cell>
          <cell r="AB57">
            <v>1.7578311745313131</v>
          </cell>
          <cell r="AC57">
            <v>1.7304995721287959</v>
          </cell>
        </row>
        <row r="58">
          <cell r="C58"/>
        </row>
        <row r="59">
          <cell r="C59" t="str">
            <v>North America North America</v>
          </cell>
          <cell r="D59">
            <v>16.71703131615136</v>
          </cell>
          <cell r="E59">
            <v>15.030850794520701</v>
          </cell>
          <cell r="F59">
            <v>8.7923818002931675</v>
          </cell>
          <cell r="G59">
            <v>6.2384689942275324</v>
          </cell>
          <cell r="H59">
            <v>1.6861805216306609</v>
          </cell>
          <cell r="I59">
            <v>8.0655314378113871</v>
          </cell>
          <cell r="J59">
            <v>8.6522484811455431</v>
          </cell>
          <cell r="K59">
            <v>6.1206976516935088</v>
          </cell>
          <cell r="L59">
            <v>14.1862290895049</v>
          </cell>
          <cell r="M59">
            <v>66.291090262236267</v>
          </cell>
          <cell r="O59">
            <v>0.52595354007612005</v>
          </cell>
          <cell r="P59">
            <v>0.37318043354983488</v>
          </cell>
          <cell r="Q59">
            <v>0.1008660263740451</v>
          </cell>
          <cell r="S59">
            <v>1.422376912374868E-2</v>
          </cell>
          <cell r="T59">
            <v>7.9780367777765968E-2</v>
          </cell>
          <cell r="U59">
            <v>4.3902326677549071E-2</v>
          </cell>
          <cell r="W59">
            <v>0.51712828688761814</v>
          </cell>
          <cell r="X59">
            <v>0.1507364851044927</v>
          </cell>
          <cell r="Y59">
            <v>0.10429398766483031</v>
          </cell>
          <cell r="Z59">
            <v>4.9790164080229293E-2</v>
          </cell>
          <cell r="AB59">
            <v>3.8605046398685158E-2</v>
          </cell>
          <cell r="AC59">
            <v>1.426705102924092E-2</v>
          </cell>
        </row>
        <row r="60">
          <cell r="C60" t="str">
            <v>North America &lt;1m</v>
          </cell>
          <cell r="D60">
            <v>29.59205506720253</v>
          </cell>
          <cell r="E60">
            <v>20.47755388811068</v>
          </cell>
          <cell r="F60">
            <v>9.1559780619741744</v>
          </cell>
          <cell r="G60">
            <v>11.321575826136501</v>
          </cell>
          <cell r="H60">
            <v>9.1145011790918531</v>
          </cell>
          <cell r="I60">
            <v>15.86072917743957</v>
          </cell>
          <cell r="J60">
            <v>14.15450562193986</v>
          </cell>
          <cell r="K60">
            <v>11.35756361674804</v>
          </cell>
          <cell r="L60">
            <v>27.218292794187601</v>
          </cell>
          <cell r="M60">
            <v>52.105878175929419</v>
          </cell>
          <cell r="O60">
            <v>0.30940663097514742</v>
          </cell>
          <cell r="P60">
            <v>0.38258836030230398</v>
          </cell>
          <cell r="Q60">
            <v>0.3080050087225486</v>
          </cell>
          <cell r="S60">
            <v>1.799301025176811E-2</v>
          </cell>
          <cell r="T60">
            <v>8.2657999342024988E-2</v>
          </cell>
          <cell r="U60">
            <v>3.137479717727084E-2</v>
          </cell>
          <cell r="W60">
            <v>0.47086157682646962</v>
          </cell>
          <cell r="X60">
            <v>9.6660961328706885E-2</v>
          </cell>
          <cell r="Y60">
            <v>-0.14503864348538989</v>
          </cell>
          <cell r="Z60">
            <v>-0.2113724865384973</v>
          </cell>
          <cell r="AB60">
            <v>3.0374906051397411E-2</v>
          </cell>
          <cell r="AC60">
            <v>1.942257346489289E-2</v>
          </cell>
        </row>
        <row r="61">
          <cell r="C61" t="str">
            <v>North America 1–5m</v>
          </cell>
          <cell r="D61">
            <v>19.57177671783796</v>
          </cell>
          <cell r="E61">
            <v>15.50101612362403</v>
          </cell>
          <cell r="F61">
            <v>7.3047843928933496</v>
          </cell>
          <cell r="G61">
            <v>8.1962317307306805</v>
          </cell>
          <cell r="H61">
            <v>4.0707605942139287</v>
          </cell>
          <cell r="I61">
            <v>9.2807776833797462</v>
          </cell>
          <cell r="J61">
            <v>10.290999034458221</v>
          </cell>
          <cell r="K61">
            <v>6.4551670212251837</v>
          </cell>
          <cell r="L61">
            <v>15.735944704604931</v>
          </cell>
          <cell r="M61">
            <v>45.447320071646821</v>
          </cell>
          <cell r="O61">
            <v>0.37323051954888081</v>
          </cell>
          <cell r="P61">
            <v>0.41877811344846039</v>
          </cell>
          <cell r="Q61">
            <v>0.2079913670026588</v>
          </cell>
          <cell r="S61">
            <v>2.348697333307986E-2</v>
          </cell>
          <cell r="T61">
            <v>8.4481865823793009E-2</v>
          </cell>
          <cell r="U61">
            <v>4.1179966213668782E-2</v>
          </cell>
          <cell r="W61">
            <v>0.52546142348059999</v>
          </cell>
          <cell r="X61">
            <v>0.19452964850757101</v>
          </cell>
          <cell r="Y61">
            <v>4.0828556589722592E-2</v>
          </cell>
          <cell r="Z61">
            <v>-1.3613785548493211E-2</v>
          </cell>
          <cell r="AB61">
            <v>3.8196196678002392E-2</v>
          </cell>
          <cell r="AC61">
            <v>2.401680903778516E-2</v>
          </cell>
        </row>
        <row r="62">
          <cell r="C62" t="str">
            <v>North America 5–15m</v>
          </cell>
          <cell r="D62">
            <v>16.47274413133362</v>
          </cell>
          <cell r="E62">
            <v>14.4541862231144</v>
          </cell>
          <cell r="F62">
            <v>7.4946494586228889</v>
          </cell>
          <cell r="G62">
            <v>6.9595367644915136</v>
          </cell>
          <cell r="H62">
            <v>2.0185579082192171</v>
          </cell>
          <cell r="I62">
            <v>8.2763098464221976</v>
          </cell>
          <cell r="J62">
            <v>8.1964342849114207</v>
          </cell>
          <cell r="K62">
            <v>5.6348425927961854</v>
          </cell>
          <cell r="L62">
            <v>13.91115243921838</v>
          </cell>
          <cell r="M62">
            <v>44.232654860225537</v>
          </cell>
          <cell r="O62">
            <v>0.45497273549990658</v>
          </cell>
          <cell r="P62">
            <v>0.42248800254557678</v>
          </cell>
          <cell r="Q62">
            <v>0.1225392619545166</v>
          </cell>
          <cell r="S62">
            <v>2.2440832183188361E-2</v>
          </cell>
          <cell r="T62">
            <v>8.2048207219165753E-2</v>
          </cell>
          <cell r="U62">
            <v>4.2650303632793513E-2</v>
          </cell>
          <cell r="W62">
            <v>0.49756834422244711</v>
          </cell>
          <cell r="X62">
            <v>0.15549278802896491</v>
          </cell>
          <cell r="Y62">
            <v>9.6807784594273305E-2</v>
          </cell>
          <cell r="Z62">
            <v>3.2951775074032748E-2</v>
          </cell>
          <cell r="AB62">
            <v>3.9332965512727178E-2</v>
          </cell>
          <cell r="AC62">
            <v>2.2440832183188361E-2</v>
          </cell>
        </row>
        <row r="63">
          <cell r="C63" t="str">
            <v>North America 15–25m</v>
          </cell>
          <cell r="D63">
            <v>16.21504701910386</v>
          </cell>
          <cell r="E63">
            <v>14.968632698318521</v>
          </cell>
          <cell r="F63">
            <v>8.5727412986193556</v>
          </cell>
          <cell r="G63">
            <v>6.3958913996991589</v>
          </cell>
          <cell r="H63">
            <v>1.2464143207853431</v>
          </cell>
          <cell r="I63">
            <v>7.7547453127935384</v>
          </cell>
          <cell r="J63">
            <v>8.4603017063103199</v>
          </cell>
          <cell r="K63">
            <v>6.7399594773204079</v>
          </cell>
          <cell r="L63">
            <v>14.49470479011395</v>
          </cell>
          <cell r="M63">
            <v>74.518198573268592</v>
          </cell>
          <cell r="O63">
            <v>0.52869049892481512</v>
          </cell>
          <cell r="P63">
            <v>0.39444174242379931</v>
          </cell>
          <cell r="Q63">
            <v>7.6867758651385509E-2</v>
          </cell>
          <cell r="S63">
            <v>1.1523290395537181E-3</v>
          </cell>
          <cell r="T63">
            <v>8.2503350319439492E-2</v>
          </cell>
          <cell r="U63">
            <v>2.9963215870611289E-2</v>
          </cell>
          <cell r="W63">
            <v>0.51896562757146336</v>
          </cell>
          <cell r="X63">
            <v>0.1008794046728483</v>
          </cell>
          <cell r="Y63">
            <v>7.1956089452955813E-2</v>
          </cell>
          <cell r="Z63">
            <v>2.3563115562002891E-2</v>
          </cell>
          <cell r="AB63">
            <v>2.8734404966254491E-2</v>
          </cell>
          <cell r="AC63">
            <v>1.1523290395537181E-3</v>
          </cell>
        </row>
        <row r="64">
          <cell r="C64" t="str">
            <v>North America 25–40m</v>
          </cell>
          <cell r="D64">
            <v>13.92662079819195</v>
          </cell>
          <cell r="E64">
            <v>12.70854306852188</v>
          </cell>
          <cell r="F64">
            <v>7.7503654546640082</v>
          </cell>
          <cell r="G64">
            <v>4.9581776138578757</v>
          </cell>
          <cell r="H64">
            <v>1.21807772967007</v>
          </cell>
          <cell r="I64">
            <v>7.0875537405030897</v>
          </cell>
          <cell r="J64">
            <v>6.8390670576888644</v>
          </cell>
          <cell r="K64">
            <v>5.361320239515166</v>
          </cell>
          <cell r="L64">
            <v>12.448873980018259</v>
          </cell>
          <cell r="M64">
            <v>56.65735598274798</v>
          </cell>
          <cell r="O64">
            <v>0.55651443138813783</v>
          </cell>
          <cell r="P64">
            <v>0.3560215852578954</v>
          </cell>
          <cell r="Q64">
            <v>8.7463983353966865E-2</v>
          </cell>
          <cell r="S64">
            <v>2.0579409298660121E-2</v>
          </cell>
          <cell r="T64">
            <v>8.34206803518521E-2</v>
          </cell>
          <cell r="U64">
            <v>4.5022211338339363E-2</v>
          </cell>
          <cell r="W64">
            <v>0.49107871584876911</v>
          </cell>
          <cell r="X64">
            <v>0.1061095034888542</v>
          </cell>
          <cell r="Y64">
            <v>8.4251550815330895E-2</v>
          </cell>
          <cell r="Z64">
            <v>1.8645520134887308E-2</v>
          </cell>
          <cell r="AB64">
            <v>4.2344256809002292E-2</v>
          </cell>
          <cell r="AC64">
            <v>2.0579409298660121E-2</v>
          </cell>
        </row>
        <row r="65">
          <cell r="C65" t="str">
            <v>North America &gt;40m</v>
          </cell>
          <cell r="D65">
            <v>16.793573306053609</v>
          </cell>
          <cell r="E65">
            <v>15.576320228605891</v>
          </cell>
          <cell r="F65">
            <v>9.6779686371786209</v>
          </cell>
          <cell r="G65">
            <v>5.8983515914272733</v>
          </cell>
          <cell r="H65">
            <v>1.2172530774477111</v>
          </cell>
          <cell r="I65">
            <v>7.9301944043072012</v>
          </cell>
          <cell r="J65">
            <v>8.8633789017464046</v>
          </cell>
          <cell r="K65">
            <v>6.0791581175140061</v>
          </cell>
          <cell r="L65">
            <v>14.00935252182121</v>
          </cell>
          <cell r="M65">
            <v>73.947572995617406</v>
          </cell>
          <cell r="O65">
            <v>0.57629001647255074</v>
          </cell>
          <cell r="P65">
            <v>0.35122671535908828</v>
          </cell>
          <cell r="Q65">
            <v>7.2483268168360926E-2</v>
          </cell>
          <cell r="S65">
            <v>1.3366621151205439E-2</v>
          </cell>
          <cell r="T65">
            <v>7.80677595235406E-2</v>
          </cell>
          <cell r="U65">
            <v>4.6265564822778792E-2</v>
          </cell>
          <cell r="W65">
            <v>0.52778397665679688</v>
          </cell>
          <cell r="X65">
            <v>0.16579084948101941</v>
          </cell>
          <cell r="Y65">
            <v>0.14402390736250689</v>
          </cell>
          <cell r="Z65">
            <v>9.3307581312658427E-2</v>
          </cell>
          <cell r="AB65">
            <v>3.9886747624778209E-2</v>
          </cell>
          <cell r="AC65">
            <v>1.3366621151205439E-2</v>
          </cell>
        </row>
        <row r="66">
          <cell r="C66" t="str">
            <v>North America 10th percentile</v>
          </cell>
          <cell r="D66">
            <v>12.531166375562689</v>
          </cell>
          <cell r="E66">
            <v>10.77965034094467</v>
          </cell>
          <cell r="F66">
            <v>4.4920381137828702</v>
          </cell>
          <cell r="G66">
            <v>4.9264376519440116</v>
          </cell>
          <cell r="H66">
            <v>0.16720771703758211</v>
          </cell>
          <cell r="I66">
            <v>5.5554609568379059</v>
          </cell>
          <cell r="J66">
            <v>4.9467908381191901</v>
          </cell>
          <cell r="K66">
            <v>3.318127230285794</v>
          </cell>
          <cell r="L66">
            <v>10.04636642030326</v>
          </cell>
          <cell r="M66">
            <v>8.1872141569391079</v>
          </cell>
          <cell r="O66">
            <v>0.22150515207622151</v>
          </cell>
          <cell r="P66">
            <v>0.26392275519683051</v>
          </cell>
          <cell r="Q66">
            <v>7.0273654768986688E-3</v>
          </cell>
          <cell r="S66">
            <v>-7.5117235178572871E-3</v>
          </cell>
          <cell r="T66">
            <v>5.1076784714666423E-2</v>
          </cell>
          <cell r="U66">
            <v>9.2281604640142741E-3</v>
          </cell>
          <cell r="W66">
            <v>0.31515989024001517</v>
          </cell>
          <cell r="X66">
            <v>-0.16617757773473971</v>
          </cell>
          <cell r="Y66">
            <v>-0.33560285844631488</v>
          </cell>
          <cell r="Z66">
            <v>-0.38643865057915538</v>
          </cell>
          <cell r="AB66">
            <v>1.0346079690708091E-2</v>
          </cell>
          <cell r="AC66">
            <v>-7.5117235178572871E-3</v>
          </cell>
        </row>
        <row r="67">
          <cell r="C67" t="str">
            <v>North America 1st quartile</v>
          </cell>
          <cell r="D67">
            <v>15.328156552504479</v>
          </cell>
          <cell r="E67">
            <v>12.914209620762261</v>
          </cell>
          <cell r="F67">
            <v>5.5487887995035239</v>
          </cell>
          <cell r="G67">
            <v>6.4404276080745584</v>
          </cell>
          <cell r="H67">
            <v>0.91270318354624247</v>
          </cell>
          <cell r="I67">
            <v>7.3350596964286838</v>
          </cell>
          <cell r="J67">
            <v>7.0193560476681043</v>
          </cell>
          <cell r="K67">
            <v>4.6778583293559208</v>
          </cell>
          <cell r="L67">
            <v>12.704476000529271</v>
          </cell>
          <cell r="M67">
            <v>21.223317296734109</v>
          </cell>
          <cell r="O67">
            <v>0.28297764701482891</v>
          </cell>
          <cell r="P67">
            <v>0.32396491744340111</v>
          </cell>
          <cell r="Q67">
            <v>6.1386180285572058E-2</v>
          </cell>
          <cell r="S67">
            <v>5.0826685981758303E-3</v>
          </cell>
          <cell r="T67">
            <v>6.5080666422239086E-2</v>
          </cell>
          <cell r="U67">
            <v>2.0885599675707679E-2</v>
          </cell>
          <cell r="W67">
            <v>0.41865721943178402</v>
          </cell>
          <cell r="X67">
            <v>3.82532019891864E-2</v>
          </cell>
          <cell r="Y67">
            <v>-8.3562153860473776E-2</v>
          </cell>
          <cell r="Z67">
            <v>-0.1410477695318012</v>
          </cell>
          <cell r="AB67">
            <v>2.0559207423691609E-2</v>
          </cell>
          <cell r="AC67">
            <v>5.0826685981758303E-3</v>
          </cell>
        </row>
        <row r="68">
          <cell r="C68" t="str">
            <v>North America 2nd quartile (median)</v>
          </cell>
          <cell r="D68">
            <v>19.063907274760481</v>
          </cell>
          <cell r="E68">
            <v>15.168798196112959</v>
          </cell>
          <cell r="F68">
            <v>6.8537405642357037</v>
          </cell>
          <cell r="G68">
            <v>7.7802424104460997</v>
          </cell>
          <cell r="H68">
            <v>2.8591968218099582</v>
          </cell>
          <cell r="I68">
            <v>9.2504382648047159</v>
          </cell>
          <cell r="J68">
            <v>9.2634266585866687</v>
          </cell>
          <cell r="K68">
            <v>6.8638840207133729</v>
          </cell>
          <cell r="L68">
            <v>16.100751145038171</v>
          </cell>
          <cell r="M68">
            <v>35.689466409585002</v>
          </cell>
          <cell r="O68">
            <v>0.36655406547726332</v>
          </cell>
          <cell r="P68">
            <v>0.41295628876435769</v>
          </cell>
          <cell r="Q68">
            <v>0.15433327352264531</v>
          </cell>
          <cell r="S68">
            <v>1.912186768670384E-2</v>
          </cell>
          <cell r="T68">
            <v>8.956459508482334E-2</v>
          </cell>
          <cell r="U68">
            <v>4.125541596121287E-2</v>
          </cell>
          <cell r="W68">
            <v>0.5149972308382148</v>
          </cell>
          <cell r="X68">
            <v>0.14123306832275009</v>
          </cell>
          <cell r="Y68">
            <v>4.1035035021020717E-2</v>
          </cell>
          <cell r="Z68">
            <v>-4.2971606267129059E-3</v>
          </cell>
          <cell r="AB68">
            <v>4.0697475906181731E-2</v>
          </cell>
          <cell r="AC68">
            <v>1.912186768670384E-2</v>
          </cell>
        </row>
        <row r="69">
          <cell r="C69" t="str">
            <v>North America 3rd quartile</v>
          </cell>
          <cell r="D69">
            <v>24.619582243033559</v>
          </cell>
          <cell r="E69">
            <v>19.734279505252751</v>
          </cell>
          <cell r="F69">
            <v>9.2290915178571424</v>
          </cell>
          <cell r="G69">
            <v>9.9645869937325795</v>
          </cell>
          <cell r="H69">
            <v>6.4619578541824758</v>
          </cell>
          <cell r="I69">
            <v>12.766106412596899</v>
          </cell>
          <cell r="J69">
            <v>13.54082955727813</v>
          </cell>
          <cell r="K69">
            <v>10.15990908321117</v>
          </cell>
          <cell r="L69">
            <v>23.138178102342721</v>
          </cell>
          <cell r="M69">
            <v>76.370576873020141</v>
          </cell>
          <cell r="O69">
            <v>0.48961326567321678</v>
          </cell>
          <cell r="P69">
            <v>0.4877674322601499</v>
          </cell>
          <cell r="Q69">
            <v>0.28104223464704758</v>
          </cell>
          <cell r="S69">
            <v>3.6862320851925479E-2</v>
          </cell>
          <cell r="T69">
            <v>0.11071050852677709</v>
          </cell>
          <cell r="U69">
            <v>5.9164748597837172E-2</v>
          </cell>
          <cell r="W69">
            <v>0.58500747626984329</v>
          </cell>
          <cell r="X69">
            <v>0.27224672898888058</v>
          </cell>
          <cell r="Y69">
            <v>0.13908373080424649</v>
          </cell>
          <cell r="Z69">
            <v>8.4452093538875325E-2</v>
          </cell>
          <cell r="AB69">
            <v>5.5587842003010188E-2</v>
          </cell>
          <cell r="AC69">
            <v>4.2740428365239502E-2</v>
          </cell>
        </row>
        <row r="70">
          <cell r="C70" t="str">
            <v>North America 90th percentile</v>
          </cell>
          <cell r="D70">
            <v>38.124419530804467</v>
          </cell>
          <cell r="E70">
            <v>25.577330648033868</v>
          </cell>
          <cell r="F70">
            <v>14.95681125066697</v>
          </cell>
          <cell r="G70">
            <v>13.59606356284875</v>
          </cell>
          <cell r="H70">
            <v>13.523220351777891</v>
          </cell>
          <cell r="I70">
            <v>20.98189835825092</v>
          </cell>
          <cell r="J70">
            <v>20.65003741582132</v>
          </cell>
          <cell r="K70">
            <v>14.553667570140011</v>
          </cell>
          <cell r="L70">
            <v>35.069384347140698</v>
          </cell>
          <cell r="M70">
            <v>107.7108887278704</v>
          </cell>
          <cell r="O70">
            <v>0.63105284625034641</v>
          </cell>
          <cell r="P70">
            <v>0.55636467383933952</v>
          </cell>
          <cell r="Q70">
            <v>0.41848957862307512</v>
          </cell>
          <cell r="S70">
            <v>6.300098353048629E-2</v>
          </cell>
          <cell r="T70">
            <v>0.13217229736325031</v>
          </cell>
          <cell r="U70">
            <v>7.8152773856119503E-2</v>
          </cell>
          <cell r="W70">
            <v>0.6703240921745951</v>
          </cell>
          <cell r="X70">
            <v>0.40500921193412082</v>
          </cell>
          <cell r="Y70">
            <v>0.22654651803659509</v>
          </cell>
          <cell r="Z70">
            <v>0.1474611675494456</v>
          </cell>
          <cell r="AB70">
            <v>7.0346000310546067E-2</v>
          </cell>
          <cell r="AC70">
            <v>6.300098353048629E-2</v>
          </cell>
        </row>
        <row r="71">
          <cell r="C71"/>
        </row>
        <row r="72">
          <cell r="C72" t="str">
            <v>World World</v>
          </cell>
          <cell r="D72">
            <v>18.487630766208969</v>
          </cell>
          <cell r="E72">
            <v>17.42669481461099</v>
          </cell>
          <cell r="F72">
            <v>9.9916509356934675</v>
          </cell>
          <cell r="G72">
            <v>7.4350422110218171</v>
          </cell>
          <cell r="H72">
            <v>1.060940199727022</v>
          </cell>
          <cell r="I72">
            <v>9.2270836557743525</v>
          </cell>
          <cell r="J72">
            <v>9.3044980258889893</v>
          </cell>
          <cell r="K72">
            <v>4.8784191470088718</v>
          </cell>
          <cell r="L72">
            <v>14.10757134188159</v>
          </cell>
          <cell r="M72">
            <v>40.228727822090178</v>
          </cell>
          <cell r="O72">
            <v>0.54045055863879199</v>
          </cell>
          <cell r="P72">
            <v>0.4021629666225941</v>
          </cell>
          <cell r="Q72">
            <v>5.7386474738613871E-2</v>
          </cell>
          <cell r="S72">
            <v>3.766891255710602E-2</v>
          </cell>
          <cell r="T72">
            <v>0.1179505791056002</v>
          </cell>
          <cell r="U72">
            <v>6.5644955535218083E-2</v>
          </cell>
          <cell r="W72">
            <v>0.5006454410143053</v>
          </cell>
          <cell r="X72">
            <v>0.18521195346441249</v>
          </cell>
          <cell r="Y72">
            <v>0.17111736849984649</v>
          </cell>
          <cell r="Z72">
            <v>0.12769719060656529</v>
          </cell>
          <cell r="AB72">
            <v>7.2290400465199134E-2</v>
          </cell>
          <cell r="AC72">
            <v>5.1635597617623208E-2</v>
          </cell>
        </row>
        <row r="73">
          <cell r="C73" t="str">
            <v>World &lt;1m</v>
          </cell>
          <cell r="D73">
            <v>20.54458629260149</v>
          </cell>
          <cell r="E73">
            <v>15.593296179493681</v>
          </cell>
          <cell r="F73">
            <v>8.9045469767911118</v>
          </cell>
          <cell r="G73">
            <v>6.6886208265654501</v>
          </cell>
          <cell r="H73">
            <v>4.9516979656520324</v>
          </cell>
          <cell r="I73">
            <v>14.28404012026513</v>
          </cell>
          <cell r="J73">
            <v>6.4692648446413186</v>
          </cell>
          <cell r="K73">
            <v>6.5371646069450637</v>
          </cell>
          <cell r="L73">
            <v>20.821203999716541</v>
          </cell>
          <cell r="M73">
            <v>21.289213176536759</v>
          </cell>
          <cell r="O73">
            <v>0.43342311465356098</v>
          </cell>
          <cell r="P73">
            <v>0.32555963653782838</v>
          </cell>
          <cell r="Q73">
            <v>0.24101724880861061</v>
          </cell>
          <cell r="S73">
            <v>-1.336635696027476E-2</v>
          </cell>
          <cell r="T73">
            <v>5.2050774924405817E-2</v>
          </cell>
          <cell r="U73">
            <v>-2.3641918266242719E-3</v>
          </cell>
          <cell r="W73">
            <v>0.31042408320566911</v>
          </cell>
          <cell r="X73">
            <v>-4.9784281552772546E-3</v>
          </cell>
          <cell r="Y73">
            <v>-0.17461045174202919</v>
          </cell>
          <cell r="Z73">
            <v>-0.24394161454546631</v>
          </cell>
          <cell r="AB73">
            <v>6.9471143427728881E-3</v>
          </cell>
          <cell r="AC73">
            <v>-5.9802601029825542E-3</v>
          </cell>
        </row>
        <row r="74">
          <cell r="C74" t="str">
            <v>World 1–5m</v>
          </cell>
          <cell r="D74">
            <v>16.037374263083649</v>
          </cell>
          <cell r="E74">
            <v>14.107316258662459</v>
          </cell>
          <cell r="F74">
            <v>8.60577482389807</v>
          </cell>
          <cell r="G74">
            <v>5.5015414347643858</v>
          </cell>
          <cell r="H74">
            <v>1.930058004421195</v>
          </cell>
          <cell r="I74">
            <v>8.8343777504005949</v>
          </cell>
          <cell r="J74">
            <v>7.490389777072811</v>
          </cell>
          <cell r="K74">
            <v>4.5725484841818691</v>
          </cell>
          <cell r="L74">
            <v>13.437184137753871</v>
          </cell>
          <cell r="M74">
            <v>31.21877187625973</v>
          </cell>
          <cell r="O74">
            <v>0.53660746969706008</v>
          </cell>
          <cell r="P74">
            <v>0.34304502373735551</v>
          </cell>
          <cell r="Q74">
            <v>0.1203475065655845</v>
          </cell>
          <cell r="S74">
            <v>2.3871587164509239E-2</v>
          </cell>
          <cell r="T74">
            <v>0.1006828660711301</v>
          </cell>
          <cell r="U74">
            <v>5.2798746329348133E-2</v>
          </cell>
          <cell r="W74">
            <v>0.45775131619462478</v>
          </cell>
          <cell r="X74">
            <v>0.15648430591317439</v>
          </cell>
          <cell r="Y74">
            <v>7.941113910758596E-2</v>
          </cell>
          <cell r="Z74">
            <v>3.6094822774604178E-2</v>
          </cell>
          <cell r="AB74">
            <v>5.2075745600463012E-2</v>
          </cell>
          <cell r="AC74">
            <v>2.9925554228615221E-2</v>
          </cell>
        </row>
        <row r="75">
          <cell r="C75" t="str">
            <v>World 5–15m</v>
          </cell>
          <cell r="D75">
            <v>16.275508306896661</v>
          </cell>
          <cell r="E75">
            <v>15.026614378401449</v>
          </cell>
          <cell r="F75">
            <v>9.4149571969284125</v>
          </cell>
          <cell r="G75">
            <v>5.6116571814730412</v>
          </cell>
          <cell r="H75">
            <v>1.248893928495201</v>
          </cell>
          <cell r="I75">
            <v>8.6424212946358381</v>
          </cell>
          <cell r="J75">
            <v>7.7324104159216116</v>
          </cell>
          <cell r="K75">
            <v>4.6641576768569228</v>
          </cell>
          <cell r="L75">
            <v>13.30657897149276</v>
          </cell>
          <cell r="M75">
            <v>24.646932091588539</v>
          </cell>
          <cell r="O75">
            <v>0.57847392655250451</v>
          </cell>
          <cell r="P75">
            <v>0.34479151591813162</v>
          </cell>
          <cell r="Q75">
            <v>7.6734557529363853E-2</v>
          </cell>
          <cell r="S75">
            <v>3.4241178564043122E-2</v>
          </cell>
          <cell r="T75">
            <v>0.13372357914534611</v>
          </cell>
          <cell r="U75">
            <v>7.1291211726893094E-2</v>
          </cell>
          <cell r="W75">
            <v>0.4726901854930215</v>
          </cell>
          <cell r="X75">
            <v>0.15469162937124711</v>
          </cell>
          <cell r="Y75">
            <v>0.13517171708478759</v>
          </cell>
          <cell r="Z75">
            <v>7.7778048099668373E-2</v>
          </cell>
          <cell r="AB75">
            <v>8.1847975296818379E-2</v>
          </cell>
          <cell r="AC75">
            <v>4.5239118146301167E-2</v>
          </cell>
        </row>
        <row r="76">
          <cell r="C76" t="str">
            <v>World 15–25m</v>
          </cell>
          <cell r="D76">
            <v>16.77134026965529</v>
          </cell>
          <cell r="E76">
            <v>15.99705688195683</v>
          </cell>
          <cell r="F76">
            <v>8.9885178382154365</v>
          </cell>
          <cell r="G76">
            <v>7.0085390437413944</v>
          </cell>
          <cell r="H76">
            <v>0.77428338769845939</v>
          </cell>
          <cell r="I76">
            <v>8.3587190790496866</v>
          </cell>
          <cell r="J76">
            <v>8.4126211906056021</v>
          </cell>
          <cell r="K76">
            <v>4.6416106705692979</v>
          </cell>
          <cell r="L76">
            <v>13.000329749618979</v>
          </cell>
          <cell r="M76">
            <v>54.349699748039221</v>
          </cell>
          <cell r="O76">
            <v>0.53594511194066785</v>
          </cell>
          <cell r="P76">
            <v>0.4178878331162405</v>
          </cell>
          <cell r="Q76">
            <v>4.6167054943091528E-2</v>
          </cell>
          <cell r="S76">
            <v>3.506584090394807E-2</v>
          </cell>
          <cell r="T76">
            <v>0.10347660403125861</v>
          </cell>
          <cell r="U76">
            <v>6.7359552198600986E-2</v>
          </cell>
          <cell r="W76">
            <v>0.50070226081109981</v>
          </cell>
          <cell r="X76">
            <v>0.1896504246763718</v>
          </cell>
          <cell r="Y76">
            <v>0.18042330744040369</v>
          </cell>
          <cell r="Z76">
            <v>0.14339956478824209</v>
          </cell>
          <cell r="AB76">
            <v>6.3182811345310522E-2</v>
          </cell>
          <cell r="AC76">
            <v>4.2786824246619157E-2</v>
          </cell>
        </row>
        <row r="77">
          <cell r="C77" t="str">
            <v>World 25–40m</v>
          </cell>
          <cell r="D77">
            <v>18.449189240654611</v>
          </cell>
          <cell r="E77">
            <v>17.578976804021728</v>
          </cell>
          <cell r="F77">
            <v>9.9605488333847809</v>
          </cell>
          <cell r="G77">
            <v>7.6184279706369544</v>
          </cell>
          <cell r="H77">
            <v>0.87021243663288028</v>
          </cell>
          <cell r="I77">
            <v>8.9386623577435778</v>
          </cell>
          <cell r="J77">
            <v>9.5105268829110372</v>
          </cell>
          <cell r="K77">
            <v>4.767803679336267</v>
          </cell>
          <cell r="L77">
            <v>13.706466037079849</v>
          </cell>
          <cell r="M77">
            <v>51.500159363262732</v>
          </cell>
          <cell r="O77">
            <v>0.5398908701871693</v>
          </cell>
          <cell r="P77">
            <v>0.41294107135336838</v>
          </cell>
          <cell r="Q77">
            <v>4.7168058459462342E-2</v>
          </cell>
          <cell r="S77">
            <v>4.6607583607068688E-2</v>
          </cell>
          <cell r="T77">
            <v>0.1221076592835493</v>
          </cell>
          <cell r="U77">
            <v>6.7240075939607097E-2</v>
          </cell>
          <cell r="W77">
            <v>0.5154983646627489</v>
          </cell>
          <cell r="X77">
            <v>0.20868730634429039</v>
          </cell>
          <cell r="Y77">
            <v>0.2020914810297042</v>
          </cell>
          <cell r="Z77">
            <v>0.16151924788482819</v>
          </cell>
          <cell r="AB77">
            <v>7.5284184290266398E-2</v>
          </cell>
          <cell r="AC77">
            <v>5.9874112177575232E-2</v>
          </cell>
        </row>
        <row r="78">
          <cell r="C78" t="str">
            <v>World &gt;40m</v>
          </cell>
          <cell r="D78">
            <v>21.028651560073179</v>
          </cell>
          <cell r="E78">
            <v>20.119301860399901</v>
          </cell>
          <cell r="F78">
            <v>11.08294764117014</v>
          </cell>
          <cell r="G78">
            <v>9.036354219229759</v>
          </cell>
          <cell r="H78">
            <v>0.90934969967328283</v>
          </cell>
          <cell r="I78">
            <v>10.02573452173444</v>
          </cell>
          <cell r="J78">
            <v>11.00291703833874</v>
          </cell>
          <cell r="K78">
            <v>5.9851330870908201</v>
          </cell>
          <cell r="L78">
            <v>16.010867608825261</v>
          </cell>
          <cell r="M78">
            <v>53.962501879671571</v>
          </cell>
          <cell r="O78">
            <v>0.52704033872591161</v>
          </cell>
          <cell r="P78">
            <v>0.4297162941435087</v>
          </cell>
          <cell r="Q78">
            <v>4.3243367130579732E-2</v>
          </cell>
          <cell r="S78">
            <v>3.3562660232823553E-2</v>
          </cell>
          <cell r="T78">
            <v>0.11037786566876689</v>
          </cell>
          <cell r="U78">
            <v>6.2753418698158828E-2</v>
          </cell>
          <cell r="W78">
            <v>0.52093230515362576</v>
          </cell>
          <cell r="X78">
            <v>0.19126269384013481</v>
          </cell>
          <cell r="Y78">
            <v>0.18347015049876089</v>
          </cell>
          <cell r="Z78">
            <v>0.14781050951515451</v>
          </cell>
          <cell r="AB78">
            <v>6.8299305789976117E-2</v>
          </cell>
          <cell r="AC78">
            <v>4.5283526135278758E-2</v>
          </cell>
        </row>
        <row r="79">
          <cell r="C79" t="str">
            <v>World 10th percentile</v>
          </cell>
          <cell r="D79">
            <v>3.871683805706378</v>
          </cell>
          <cell r="E79">
            <v>3.6603960646630491</v>
          </cell>
          <cell r="F79">
            <v>2.4525543339597622</v>
          </cell>
          <cell r="G79">
            <v>0.88883752148114348</v>
          </cell>
          <cell r="H79">
            <v>0</v>
          </cell>
          <cell r="I79">
            <v>3.6026498847469748</v>
          </cell>
          <cell r="J79">
            <v>-7.4972583855006416</v>
          </cell>
          <cell r="K79">
            <v>0.33555670442704988</v>
          </cell>
          <cell r="L79">
            <v>4.6663990097963799</v>
          </cell>
          <cell r="M79">
            <v>0.50385735294129286</v>
          </cell>
          <cell r="O79">
            <v>0.26374126433822792</v>
          </cell>
          <cell r="P79">
            <v>0.15274745054291661</v>
          </cell>
          <cell r="Q79">
            <v>0</v>
          </cell>
          <cell r="S79">
            <v>-0.17417746845024901</v>
          </cell>
          <cell r="T79">
            <v>-0.19029740868823189</v>
          </cell>
          <cell r="U79">
            <v>-0.21484996209472251</v>
          </cell>
          <cell r="W79">
            <v>-1.463824668114011</v>
          </cell>
          <cell r="X79">
            <v>-1.827841993430025</v>
          </cell>
          <cell r="Y79">
            <v>-1.8884201475157589</v>
          </cell>
          <cell r="Z79">
            <v>-1.855586988735644</v>
          </cell>
          <cell r="AB79">
            <v>-0.16017484656824349</v>
          </cell>
          <cell r="AC79">
            <v>-0.16421163731008351</v>
          </cell>
        </row>
        <row r="80">
          <cell r="C80" t="str">
            <v>World 1st quartile</v>
          </cell>
          <cell r="D80">
            <v>8.1279925189253603</v>
          </cell>
          <cell r="E80">
            <v>7.3543322092075041</v>
          </cell>
          <cell r="F80">
            <v>4.3107310032598889</v>
          </cell>
          <cell r="G80">
            <v>1.9904967178785451</v>
          </cell>
          <cell r="H80">
            <v>4.220431976098829E-2</v>
          </cell>
          <cell r="I80">
            <v>5.5202443797992027</v>
          </cell>
          <cell r="J80">
            <v>0.84406129840413235</v>
          </cell>
          <cell r="K80">
            <v>1.5129269208578571</v>
          </cell>
          <cell r="L80">
            <v>8.5701153069941185</v>
          </cell>
          <cell r="M80">
            <v>2.569779469207385</v>
          </cell>
          <cell r="O80">
            <v>0.39599999971327088</v>
          </cell>
          <cell r="P80">
            <v>0.22224289391379831</v>
          </cell>
          <cell r="Q80">
            <v>3.8764192751364161E-3</v>
          </cell>
          <cell r="S80">
            <v>-3.2440276085923772E-2</v>
          </cell>
          <cell r="T80">
            <v>2.7756414634550159E-2</v>
          </cell>
          <cell r="U80">
            <v>-2.6363932063167531E-3</v>
          </cell>
          <cell r="W80">
            <v>0.11831280109855689</v>
          </cell>
          <cell r="X80">
            <v>-0.2360177450139396</v>
          </cell>
          <cell r="Y80">
            <v>-0.2890988513942187</v>
          </cell>
          <cell r="Z80">
            <v>-0.32714851756582669</v>
          </cell>
          <cell r="AB80">
            <v>-1.3443517612005259E-2</v>
          </cell>
          <cell r="AC80">
            <v>-2.8837522866375101E-2</v>
          </cell>
        </row>
        <row r="81">
          <cell r="C81" t="str">
            <v>World 2nd quartile (median)</v>
          </cell>
          <cell r="D81">
            <v>15.60148387974124</v>
          </cell>
          <cell r="E81">
            <v>13.682378841590079</v>
          </cell>
          <cell r="F81">
            <v>6.8889503221640247</v>
          </cell>
          <cell r="G81">
            <v>5.2432407079479866</v>
          </cell>
          <cell r="H81">
            <v>0.45468435899558729</v>
          </cell>
          <cell r="I81">
            <v>9.1081005547753939</v>
          </cell>
          <cell r="J81">
            <v>6.4813352885278439</v>
          </cell>
          <cell r="K81">
            <v>3.7396324281171309</v>
          </cell>
          <cell r="L81">
            <v>14.18507757774127</v>
          </cell>
          <cell r="M81">
            <v>12.97203750372192</v>
          </cell>
          <cell r="O81">
            <v>0.58149936753819909</v>
          </cell>
          <cell r="P81">
            <v>0.3285895003162555</v>
          </cell>
          <cell r="Q81">
            <v>4.2706443771243018E-2</v>
          </cell>
          <cell r="S81">
            <v>2.6736648258421591E-2</v>
          </cell>
          <cell r="T81">
            <v>0.10211051650532139</v>
          </cell>
          <cell r="U81">
            <v>5.9821007806874583E-2</v>
          </cell>
          <cell r="W81">
            <v>0.40799374584166109</v>
          </cell>
          <cell r="X81">
            <v>0.11160829316423559</v>
          </cell>
          <cell r="Y81">
            <v>6.1078730696432972E-2</v>
          </cell>
          <cell r="Z81">
            <v>1.401726700465851E-2</v>
          </cell>
          <cell r="AB81">
            <v>5.0146350347447292E-2</v>
          </cell>
          <cell r="AC81">
            <v>3.1217522570228261E-2</v>
          </cell>
        </row>
        <row r="82">
          <cell r="C82" t="str">
            <v>World 3rd quartile</v>
          </cell>
          <cell r="D82">
            <v>23.287200753133281</v>
          </cell>
          <cell r="E82">
            <v>19.641747612894171</v>
          </cell>
          <cell r="F82">
            <v>11.35083846118868</v>
          </cell>
          <cell r="G82">
            <v>8.529347965241449</v>
          </cell>
          <cell r="H82">
            <v>2.4868150497096719</v>
          </cell>
          <cell r="I82">
            <v>14.995628388326599</v>
          </cell>
          <cell r="J82">
            <v>10.708613121166829</v>
          </cell>
          <cell r="K82">
            <v>7.3546689866446764</v>
          </cell>
          <cell r="L82">
            <v>23.032653827558988</v>
          </cell>
          <cell r="M82">
            <v>32.50718779097965</v>
          </cell>
          <cell r="O82">
            <v>0.71</v>
          </cell>
          <cell r="P82">
            <v>0.44519317602577663</v>
          </cell>
          <cell r="Q82">
            <v>0.133345180434366</v>
          </cell>
          <cell r="S82">
            <v>8.2927928359106007E-2</v>
          </cell>
          <cell r="T82">
            <v>0.1910936736850723</v>
          </cell>
          <cell r="U82">
            <v>0.12913986720706219</v>
          </cell>
          <cell r="W82">
            <v>0.55798138399717656</v>
          </cell>
          <cell r="X82">
            <v>0.27224672898888058</v>
          </cell>
          <cell r="Y82">
            <v>0.22158916546800889</v>
          </cell>
          <cell r="Z82">
            <v>0.17142415517002299</v>
          </cell>
          <cell r="AB82">
            <v>0.1206818658338086</v>
          </cell>
          <cell r="AC82">
            <v>0.1108636015631667</v>
          </cell>
        </row>
        <row r="83">
          <cell r="C83" t="str">
            <v>World 90th percentile</v>
          </cell>
          <cell r="D83">
            <v>35.22119069098936</v>
          </cell>
          <cell r="E83">
            <v>28.791142798343689</v>
          </cell>
          <cell r="F83">
            <v>16.992796522628399</v>
          </cell>
          <cell r="G83">
            <v>12.79106023226645</v>
          </cell>
          <cell r="H83">
            <v>6.6547696238725003</v>
          </cell>
          <cell r="I83">
            <v>28.925071658949211</v>
          </cell>
          <cell r="J83">
            <v>17.12441605299988</v>
          </cell>
          <cell r="K83">
            <v>13.10293336012246</v>
          </cell>
          <cell r="L83">
            <v>40.341852414931637</v>
          </cell>
          <cell r="M83">
            <v>81.342225664175601</v>
          </cell>
          <cell r="O83">
            <v>0.7991543023464448</v>
          </cell>
          <cell r="P83">
            <v>0.54242613407280815</v>
          </cell>
          <cell r="Q83">
            <v>0.2989875889135693</v>
          </cell>
          <cell r="S83">
            <v>0.20006328136491039</v>
          </cell>
          <cell r="T83">
            <v>0.42117411839487079</v>
          </cell>
          <cell r="U83">
            <v>0.27986995494652828</v>
          </cell>
          <cell r="W83">
            <v>0.66813420368492993</v>
          </cell>
          <cell r="X83">
            <v>0.42139730603492109</v>
          </cell>
          <cell r="Y83">
            <v>0.36883063374016117</v>
          </cell>
          <cell r="Z83">
            <v>0.33802477200764519</v>
          </cell>
          <cell r="AB83">
            <v>0.26643010941963802</v>
          </cell>
          <cell r="AC83">
            <v>0.23745007624904119</v>
          </cell>
        </row>
      </sheetData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ByRegion" displayName="ByRegion" ref="C4:AC83" headerRowCount="1" totalsRowShown="0">
  <autoFilter ref="C4:AC83"/>
  <tableColumns count="27">
    <tableColumn id="1" name="Region-Passenger">
      <calculatedColumnFormula>'Financial Performance_region'!$A5&amp;" "&amp;'Financial Performance_region'!$B5</calculatedColumnFormula>
    </tableColumn>
    <tableColumn id="2" name="Total airport revenue"/>
    <tableColumn id="3" name="Operating revenue"/>
    <tableColumn id="4" name="Operating aeronautical revenue"/>
    <tableColumn id="5" name="Operating non-aeronautical revenue"/>
    <tableColumn id="6" name="Non-operating revenue"/>
    <tableColumn id="7" name="Total operating expenses"/>
    <tableColumn id="8" name="Operating surplus/deficit (EBITDA)"/>
    <tableColumn id="9" name="Capital costs"/>
    <tableColumn id="10" name="Total cost (operating + capital costs)"/>
    <tableColumn id="11" name="Debt"/>
    <tableColumn id="12" name="열1" dataDxfId="3"/>
    <tableColumn id="13" name="Aeronautical revenue*"/>
    <tableColumn id="14" name="Non-aeronautical revenue**"/>
    <tableColumn id="15" name="Non-operating revenue2"/>
    <tableColumn id="16" name="열3" dataDxfId="2"/>
    <tableColumn id="17" name="ROA                                  Return on assets (net profit/average total assets)"/>
    <tableColumn id="18" name="ROCE                     Return on capital employed (EBITDA/total assets minus current liabilities)"/>
    <tableColumn id="19" name="ROIC                         Return on invested capital (net profit + interest expense)/(net assets + long-term debt*)"/>
    <tableColumn id="20" name="열4" dataDxfId="1"/>
    <tableColumn id="21" name="EBITDA margin (EBITDA/total revenue)"/>
    <tableColumn id="22" name="Net profit margin (net profit/total revenue)"/>
    <tableColumn id="23" name="Net profit margin** (net profit/total revenue)"/>
    <tableColumn id="24" name="Net profit margin*** (net profit/total revenue)"/>
    <tableColumn id="25" name="열5" dataDxfId="0"/>
    <tableColumn id="26" name="Pre-interest return on assets (EBIT/average total assets)"/>
    <tableColumn id="27" name="Net profit before tax/average total asset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BA173"/>
  <sheetViews>
    <sheetView showGridLines="0" tabSelected="1" topLeftCell="B1" zoomScale="85" zoomScaleNormal="85" workbookViewId="0">
      <selection activeCell="B1" sqref="B1"/>
    </sheetView>
  </sheetViews>
  <sheetFormatPr baseColWidth="8" defaultColWidth="9.2265625" defaultRowHeight="15"/>
  <cols>
    <col width="24.58984375" bestFit="1" customWidth="1" style="10" min="1" max="1"/>
    <col width="43.54296875" customWidth="1" style="10" min="2" max="2"/>
    <col width="56.08984375" customWidth="1" style="83" min="3" max="3"/>
    <col hidden="1" width="10.1328125" customWidth="1" style="83" min="4" max="5"/>
    <col hidden="1" width="47.08984375" customWidth="1" style="84" min="6" max="6"/>
    <col hidden="1" width="13.76953125" customWidth="1" style="111" min="7" max="7"/>
    <col width="9.58984375" customWidth="1" style="85" min="8" max="11"/>
    <col width="9.58984375" customWidth="1" style="10" min="12" max="53"/>
    <col width="9.2265625" customWidth="1" style="9" min="54" max="89"/>
    <col width="9.2265625" customWidth="1" style="9" min="90" max="16384"/>
  </cols>
  <sheetData>
    <row r="1" ht="22.75" customFormat="1" customHeight="1" s="3">
      <c r="A1" s="92" t="inlineStr">
        <is>
          <t>top</t>
        </is>
      </c>
      <c r="B1" s="92" t="inlineStr">
        <is>
          <t>mid</t>
        </is>
      </c>
      <c r="C1" s="92" t="inlineStr">
        <is>
          <t>low</t>
        </is>
      </c>
      <c r="D1" s="92" t="inlineStr">
        <is>
          <t>decimal</t>
        </is>
      </c>
      <c r="E1" s="92" t="inlineStr">
        <is>
          <t>changeable</t>
        </is>
      </c>
      <c r="F1" s="92" t="inlineStr">
        <is>
          <t>변수설명</t>
        </is>
      </c>
      <c r="G1" s="94" t="inlineStr">
        <is>
          <t>Ref_Index</t>
        </is>
      </c>
      <c r="H1" s="92">
        <f>I1-1</f>
        <v/>
      </c>
      <c r="I1" s="92">
        <f>J1-1</f>
        <v/>
      </c>
      <c r="J1" s="92">
        <f>K1-1</f>
        <v/>
      </c>
      <c r="K1" s="92">
        <f>L1-1</f>
        <v/>
      </c>
      <c r="L1" s="92">
        <f>M1-1</f>
        <v/>
      </c>
      <c r="M1" s="92">
        <f>N1-1</f>
        <v/>
      </c>
      <c r="N1" s="92">
        <f>O1-1</f>
        <v/>
      </c>
      <c r="O1" s="92">
        <f>P1-1</f>
        <v/>
      </c>
      <c r="P1" s="92">
        <f>Q1-1</f>
        <v/>
      </c>
      <c r="Q1" s="92">
        <f>ref!B4</f>
        <v/>
      </c>
      <c r="R1" s="93">
        <f>Q1+1</f>
        <v/>
      </c>
      <c r="S1" s="93">
        <f>R1+1</f>
        <v/>
      </c>
      <c r="T1" s="93">
        <f>S1+1</f>
        <v/>
      </c>
      <c r="U1" s="93">
        <f>T1+1</f>
        <v/>
      </c>
      <c r="V1" s="93">
        <f>U1+1</f>
        <v/>
      </c>
      <c r="W1" s="93">
        <f>V1+1</f>
        <v/>
      </c>
      <c r="X1" s="93">
        <f>W1+1</f>
        <v/>
      </c>
      <c r="Y1" s="93">
        <f>X1+1</f>
        <v/>
      </c>
      <c r="Z1" s="93">
        <f>Y1+1</f>
        <v/>
      </c>
      <c r="AA1" s="93">
        <f>Z1+1</f>
        <v/>
      </c>
      <c r="AB1" s="93">
        <f>AA1+1</f>
        <v/>
      </c>
      <c r="AC1" s="93">
        <f>AB1+1</f>
        <v/>
      </c>
      <c r="AD1" s="93">
        <f>AC1+1</f>
        <v/>
      </c>
      <c r="AE1" s="93">
        <f>AD1+1</f>
        <v/>
      </c>
      <c r="AF1" s="93">
        <f>AE1+1</f>
        <v/>
      </c>
      <c r="AG1" s="93">
        <f>AF1+1</f>
        <v/>
      </c>
      <c r="AH1" s="93">
        <f>AG1+1</f>
        <v/>
      </c>
      <c r="AI1" s="93">
        <f>AH1+1</f>
        <v/>
      </c>
      <c r="AJ1" s="93">
        <f>AI1+1</f>
        <v/>
      </c>
      <c r="AK1" s="93">
        <f>AJ1+1</f>
        <v/>
      </c>
      <c r="AL1" s="93">
        <f>AK1+1</f>
        <v/>
      </c>
      <c r="AM1" s="93">
        <f>AL1+1</f>
        <v/>
      </c>
      <c r="AN1" s="93">
        <f>AM1+1</f>
        <v/>
      </c>
      <c r="AO1" s="93">
        <f>AN1+1</f>
        <v/>
      </c>
      <c r="AP1" s="93">
        <f>AO1+1</f>
        <v/>
      </c>
      <c r="AQ1" s="93">
        <f>AP1+1</f>
        <v/>
      </c>
      <c r="AR1" s="93">
        <f>AQ1+1</f>
        <v/>
      </c>
      <c r="AS1" s="93">
        <f>AR1+1</f>
        <v/>
      </c>
      <c r="AT1" s="93">
        <f>AS1+1</f>
        <v/>
      </c>
      <c r="AU1" s="93">
        <f>AT1+1</f>
        <v/>
      </c>
      <c r="AV1" s="93">
        <f>AU1+1</f>
        <v/>
      </c>
      <c r="AW1" s="93">
        <f>AV1+1</f>
        <v/>
      </c>
      <c r="AX1" s="93">
        <f>AW1+1</f>
        <v/>
      </c>
      <c r="AY1" s="93">
        <f>AX1+1</f>
        <v/>
      </c>
      <c r="AZ1" s="93">
        <f>AY1+1</f>
        <v/>
      </c>
      <c r="BA1" s="93">
        <f>AZ1+1</f>
        <v/>
      </c>
    </row>
    <row r="2" ht="16" customHeight="1" s="1">
      <c r="A2" s="573" t="inlineStr">
        <is>
          <t>General Index</t>
        </is>
      </c>
      <c r="B2" s="573" t="inlineStr">
        <is>
          <t>Passenger Index</t>
        </is>
      </c>
      <c r="C2" s="4" t="inlineStr">
        <is>
          <t>Annual Passengers📝</t>
        </is>
      </c>
      <c r="D2" s="5" t="inlineStr">
        <is>
          <t>float0</t>
        </is>
      </c>
      <c r="E2" s="5" t="inlineStr">
        <is>
          <t>O</t>
        </is>
      </c>
      <c r="F2" s="574" t="inlineStr">
        <is>
          <t>연간여객</t>
        </is>
      </c>
      <c r="G2" s="575" t="n"/>
      <c r="H2" s="576">
        <f>VLOOKUP($F2,raw_data_pax!$1:$1048576,MATCH(H$1,raw_data_pax!$1:$1,0),FALSE)</f>
        <v/>
      </c>
      <c r="I2" s="576">
        <f>VLOOKUP($F2,raw_data_pax!$1:$1048576,MATCH(I$1,raw_data_pax!$1:$1,0),FALSE)</f>
        <v/>
      </c>
      <c r="J2" s="576">
        <f>VLOOKUP($F2,raw_data_pax!$1:$1048576,MATCH(J$1,raw_data_pax!$1:$1,0),FALSE)</f>
        <v/>
      </c>
      <c r="K2" s="576">
        <f>VLOOKUP($F2,raw_data_pax!$1:$1048576,MATCH(K$1,raw_data_pax!$1:$1,0),FALSE)</f>
        <v/>
      </c>
      <c r="L2" s="576">
        <f>VLOOKUP($F2,raw_data_pax!$1:$1048576,MATCH(L$1,raw_data_pax!$1:$1,0),FALSE)</f>
        <v/>
      </c>
      <c r="M2" s="576">
        <f>VLOOKUP($F2,raw_data_pax!$1:$1048576,MATCH(M$1,raw_data_pax!$1:$1,0),FALSE)</f>
        <v/>
      </c>
      <c r="N2" s="576">
        <f>VLOOKUP($F2,raw_data_pax!$1:$1048576,MATCH(N$1,raw_data_pax!$1:$1,0),FALSE)</f>
        <v/>
      </c>
      <c r="O2" s="576">
        <f>VLOOKUP($F2,raw_data_pax!$1:$1048576,MATCH(O$1,raw_data_pax!$1:$1,0),FALSE)</f>
        <v/>
      </c>
      <c r="P2" s="576">
        <f>VLOOKUP($F2,raw_data_pax!$1:$1048576,MATCH(P$1,raw_data_pax!$1:$1,0),FALSE)</f>
        <v/>
      </c>
      <c r="Q2" s="576">
        <f>VLOOKUP($F2,raw_data_pax!$1:$1048576,MATCH(Q$1,raw_data_pax!$1:$1,0),FALSE)</f>
        <v/>
      </c>
      <c r="R2" s="577">
        <f>HLOOKUP(R1,'Final (total_pax)'!$1:$4,4,FALSE)</f>
        <v/>
      </c>
      <c r="S2" s="577">
        <f>HLOOKUP(S1,'Final (total_pax)'!$1:$4,4,FALSE)</f>
        <v/>
      </c>
      <c r="T2" s="577">
        <f>HLOOKUP(T1,'Final (total_pax)'!$1:$4,4,FALSE)</f>
        <v/>
      </c>
      <c r="U2" s="577">
        <f>HLOOKUP(U1,'Final (total_pax)'!$1:$4,4,FALSE)</f>
        <v/>
      </c>
      <c r="V2" s="577">
        <f>HLOOKUP(V1,'Final (total_pax)'!$1:$4,4,FALSE)</f>
        <v/>
      </c>
      <c r="W2" s="577">
        <f>HLOOKUP(W1,'Final (total_pax)'!$1:$4,4,FALSE)</f>
        <v/>
      </c>
      <c r="X2" s="577">
        <f>HLOOKUP(X1,'Final (total_pax)'!$1:$4,4,FALSE)</f>
        <v/>
      </c>
      <c r="Y2" s="577">
        <f>HLOOKUP(Y1,'Final (total_pax)'!$1:$4,4,FALSE)</f>
        <v/>
      </c>
      <c r="Z2" s="577">
        <f>HLOOKUP(Z1,'Final (total_pax)'!$1:$4,4,FALSE)</f>
        <v/>
      </c>
      <c r="AA2" s="577">
        <f>HLOOKUP(AA1,'Final (total_pax)'!$1:$4,4,FALSE)</f>
        <v/>
      </c>
      <c r="AB2" s="577">
        <f>HLOOKUP(AB1,'Final (total_pax)'!$1:$4,4,FALSE)</f>
        <v/>
      </c>
      <c r="AC2" s="577">
        <f>HLOOKUP(AC1,'Final (total_pax)'!$1:$4,4,FALSE)</f>
        <v/>
      </c>
      <c r="AD2" s="577">
        <f>HLOOKUP(AD1,'Final (total_pax)'!$1:$4,4,FALSE)</f>
        <v/>
      </c>
      <c r="AE2" s="577">
        <f>HLOOKUP(AE1,'Final (total_pax)'!$1:$4,4,FALSE)</f>
        <v/>
      </c>
      <c r="AF2" s="577">
        <f>HLOOKUP(AF1,'Final (total_pax)'!$1:$4,4,FALSE)</f>
        <v/>
      </c>
      <c r="AG2" s="577">
        <f>HLOOKUP(AG1,'Final (total_pax)'!$1:$4,4,FALSE)</f>
        <v/>
      </c>
      <c r="AH2" s="577">
        <f>HLOOKUP(AH1,'Final (total_pax)'!$1:$4,4,FALSE)</f>
        <v/>
      </c>
      <c r="AI2" s="577">
        <f>HLOOKUP(AI1,'Final (total_pax)'!$1:$4,4,FALSE)</f>
        <v/>
      </c>
      <c r="AJ2" s="577">
        <f>HLOOKUP(AJ1,'Final (total_pax)'!$1:$4,4,FALSE)</f>
        <v/>
      </c>
      <c r="AK2" s="577">
        <f>HLOOKUP(AK1,'Final (total_pax)'!$1:$4,4,FALSE)</f>
        <v/>
      </c>
      <c r="AL2" s="577">
        <f>HLOOKUP(AL1,'Final (total_pax)'!$1:$4,4,FALSE)</f>
        <v/>
      </c>
      <c r="AM2" s="577">
        <f>HLOOKUP(AM1,'Final (total_pax)'!$1:$4,4,FALSE)</f>
        <v/>
      </c>
      <c r="AN2" s="577">
        <f>HLOOKUP(AN1,'Final (total_pax)'!$1:$4,4,FALSE)</f>
        <v/>
      </c>
      <c r="AO2" s="577">
        <f>HLOOKUP(AO1,'Final (total_pax)'!$1:$4,4,FALSE)</f>
        <v/>
      </c>
      <c r="AP2" s="577">
        <f>HLOOKUP(AP1,'Final (total_pax)'!$1:$4,4,FALSE)</f>
        <v/>
      </c>
      <c r="AQ2" s="577">
        <f>HLOOKUP(AQ1,'Final (total_pax)'!$1:$4,4,FALSE)</f>
        <v/>
      </c>
      <c r="AR2" s="577">
        <f>HLOOKUP(AR1,'Final (total_pax)'!$1:$4,4,FALSE)</f>
        <v/>
      </c>
      <c r="AS2" s="577">
        <f>HLOOKUP(AS1,'Final (total_pax)'!$1:$4,4,FALSE)</f>
        <v/>
      </c>
      <c r="AT2" s="577">
        <f>HLOOKUP(AT1,'Final (total_pax)'!$1:$4,4,FALSE)</f>
        <v/>
      </c>
      <c r="AU2" s="577">
        <f>HLOOKUP(AU1,'Final (total_pax)'!$1:$4,4,FALSE)</f>
        <v/>
      </c>
      <c r="AV2" s="577">
        <f>HLOOKUP(AV1,'Final (total_pax)'!$1:$4,4,FALSE)</f>
        <v/>
      </c>
      <c r="AW2" s="577">
        <f>HLOOKUP(AW1,'Final (total_pax)'!$1:$4,4,FALSE)</f>
        <v/>
      </c>
      <c r="AX2" s="577">
        <f>HLOOKUP(AX1,'Final (total_pax)'!$1:$4,4,FALSE)</f>
        <v/>
      </c>
      <c r="AY2" s="577">
        <f>HLOOKUP(AY1,'Final (total_pax)'!$1:$4,4,FALSE)</f>
        <v/>
      </c>
      <c r="AZ2" s="577">
        <f>HLOOKUP(AZ1,'Final (total_pax)'!$1:$4,4,FALSE)</f>
        <v/>
      </c>
      <c r="BA2" s="577">
        <f>HLOOKUP(BA1,'Final (total_pax)'!$1:$4,4,FALSE)</f>
        <v/>
      </c>
    </row>
    <row r="3">
      <c r="A3" s="532" t="n"/>
      <c r="B3" s="532" t="n"/>
      <c r="C3" s="11" t="inlineStr">
        <is>
          <t>International Passengers</t>
        </is>
      </c>
      <c r="D3" s="12" t="inlineStr">
        <is>
          <t>float0</t>
        </is>
      </c>
      <c r="E3" s="12" t="n"/>
      <c r="F3" s="578" t="inlineStr">
        <is>
          <t>International여객</t>
        </is>
      </c>
      <c r="G3" s="579" t="n"/>
      <c r="H3" s="580">
        <f>VLOOKUP($F3,raw_data_pax!$1:$1048576,MATCH(H$1,raw_data_pax!$1:$1,0),FALSE)</f>
        <v/>
      </c>
      <c r="I3" s="580">
        <f>VLOOKUP($F3,raw_data_pax!$1:$1048576,MATCH(I$1,raw_data_pax!$1:$1,0),FALSE)</f>
        <v/>
      </c>
      <c r="J3" s="580">
        <f>VLOOKUP($F3,raw_data_pax!$1:$1048576,MATCH(J$1,raw_data_pax!$1:$1,0),FALSE)</f>
        <v/>
      </c>
      <c r="K3" s="580">
        <f>VLOOKUP($F3,raw_data_pax!$1:$1048576,MATCH(K$1,raw_data_pax!$1:$1,0),FALSE)</f>
        <v/>
      </c>
      <c r="L3" s="580">
        <f>VLOOKUP($F3,raw_data_pax!$1:$1048576,MATCH(L$1,raw_data_pax!$1:$1,0),FALSE)</f>
        <v/>
      </c>
      <c r="M3" s="580">
        <f>VLOOKUP($F3,raw_data_pax!$1:$1048576,MATCH(M$1,raw_data_pax!$1:$1,0),FALSE)</f>
        <v/>
      </c>
      <c r="N3" s="580">
        <f>VLOOKUP($F3,raw_data_pax!$1:$1048576,MATCH(N$1,raw_data_pax!$1:$1,0),FALSE)</f>
        <v/>
      </c>
      <c r="O3" s="580">
        <f>VLOOKUP($F3,raw_data_pax!$1:$1048576,MATCH(O$1,raw_data_pax!$1:$1,0),FALSE)</f>
        <v/>
      </c>
      <c r="P3" s="580">
        <f>VLOOKUP($F3,raw_data_pax!$1:$1048576,MATCH(P$1,raw_data_pax!$1:$1,0),FALSE)</f>
        <v/>
      </c>
      <c r="Q3" s="580">
        <f>VLOOKUP($F3,raw_data_pax!$1:$1048576,MATCH(Q$1,raw_data_pax!$1:$1,0),FALSE)</f>
        <v/>
      </c>
      <c r="R3" s="581">
        <f>R2*R9</f>
        <v/>
      </c>
      <c r="S3" s="581">
        <f>S2*S9</f>
        <v/>
      </c>
      <c r="T3" s="581">
        <f>T2*T9</f>
        <v/>
      </c>
      <c r="U3" s="581">
        <f>U2*U9</f>
        <v/>
      </c>
      <c r="V3" s="581">
        <f>V2*V9</f>
        <v/>
      </c>
      <c r="W3" s="581">
        <f>W2*W9</f>
        <v/>
      </c>
      <c r="X3" s="581">
        <f>X2*X9</f>
        <v/>
      </c>
      <c r="Y3" s="581">
        <f>Y2*Y9</f>
        <v/>
      </c>
      <c r="Z3" s="581">
        <f>Z2*Z9</f>
        <v/>
      </c>
      <c r="AA3" s="581">
        <f>AA2*AA9</f>
        <v/>
      </c>
      <c r="AB3" s="581">
        <f>AB2*AB9</f>
        <v/>
      </c>
      <c r="AC3" s="581">
        <f>AC2*AC9</f>
        <v/>
      </c>
      <c r="AD3" s="581">
        <f>AD2*AD9</f>
        <v/>
      </c>
      <c r="AE3" s="581">
        <f>AE2*AE9</f>
        <v/>
      </c>
      <c r="AF3" s="581">
        <f>AF2*AF9</f>
        <v/>
      </c>
      <c r="AG3" s="581">
        <f>AG2*AG9</f>
        <v/>
      </c>
      <c r="AH3" s="581">
        <f>AH2*AH9</f>
        <v/>
      </c>
      <c r="AI3" s="581">
        <f>AI2*AI9</f>
        <v/>
      </c>
      <c r="AJ3" s="581">
        <f>AJ2*AJ9</f>
        <v/>
      </c>
      <c r="AK3" s="581">
        <f>AK2*AK9</f>
        <v/>
      </c>
      <c r="AL3" s="581">
        <f>AL2*AL9</f>
        <v/>
      </c>
      <c r="AM3" s="581">
        <f>AM2*AM9</f>
        <v/>
      </c>
      <c r="AN3" s="581">
        <f>AN2*AN9</f>
        <v/>
      </c>
      <c r="AO3" s="581">
        <f>AO2*AO9</f>
        <v/>
      </c>
      <c r="AP3" s="581">
        <f>AP2*AP9</f>
        <v/>
      </c>
      <c r="AQ3" s="581">
        <f>AQ2*AQ9</f>
        <v/>
      </c>
      <c r="AR3" s="581">
        <f>AR2*AR9</f>
        <v/>
      </c>
      <c r="AS3" s="581">
        <f>AS2*AS9</f>
        <v/>
      </c>
      <c r="AT3" s="581">
        <f>AT2*AT9</f>
        <v/>
      </c>
      <c r="AU3" s="581">
        <f>AU2*AU9</f>
        <v/>
      </c>
      <c r="AV3" s="581">
        <f>AV2*AV9</f>
        <v/>
      </c>
      <c r="AW3" s="581">
        <f>AW2*AW9</f>
        <v/>
      </c>
      <c r="AX3" s="581">
        <f>AX2*AX9</f>
        <v/>
      </c>
      <c r="AY3" s="581">
        <f>AY2*AY9</f>
        <v/>
      </c>
      <c r="AZ3" s="581">
        <f>AZ2*AZ9</f>
        <v/>
      </c>
      <c r="BA3" s="581">
        <f>BA2*BA9</f>
        <v/>
      </c>
    </row>
    <row r="4">
      <c r="A4" s="532" t="n"/>
      <c r="B4" s="532" t="n"/>
      <c r="C4" s="11" t="inlineStr">
        <is>
          <t>Domestic Passengers</t>
        </is>
      </c>
      <c r="D4" s="12" t="inlineStr">
        <is>
          <t>float0</t>
        </is>
      </c>
      <c r="E4" s="12" t="n"/>
      <c r="F4" s="578" t="inlineStr">
        <is>
          <t>Domestic여객</t>
        </is>
      </c>
      <c r="G4" s="579" t="n"/>
      <c r="H4" s="580">
        <f>VLOOKUP($F4,raw_data_pax!$1:$1048576,MATCH(H$1,raw_data_pax!$1:$1,0),FALSE)</f>
        <v/>
      </c>
      <c r="I4" s="580">
        <f>VLOOKUP($F4,raw_data_pax!$1:$1048576,MATCH(I$1,raw_data_pax!$1:$1,0),FALSE)</f>
        <v/>
      </c>
      <c r="J4" s="580">
        <f>VLOOKUP($F4,raw_data_pax!$1:$1048576,MATCH(J$1,raw_data_pax!$1:$1,0),FALSE)</f>
        <v/>
      </c>
      <c r="K4" s="580">
        <f>VLOOKUP($F4,raw_data_pax!$1:$1048576,MATCH(K$1,raw_data_pax!$1:$1,0),FALSE)</f>
        <v/>
      </c>
      <c r="L4" s="580">
        <f>VLOOKUP($F4,raw_data_pax!$1:$1048576,MATCH(L$1,raw_data_pax!$1:$1,0),FALSE)</f>
        <v/>
      </c>
      <c r="M4" s="580">
        <f>VLOOKUP($F4,raw_data_pax!$1:$1048576,MATCH(M$1,raw_data_pax!$1:$1,0),FALSE)</f>
        <v/>
      </c>
      <c r="N4" s="580">
        <f>VLOOKUP($F4,raw_data_pax!$1:$1048576,MATCH(N$1,raw_data_pax!$1:$1,0),FALSE)</f>
        <v/>
      </c>
      <c r="O4" s="580">
        <f>VLOOKUP($F4,raw_data_pax!$1:$1048576,MATCH(O$1,raw_data_pax!$1:$1,0),FALSE)</f>
        <v/>
      </c>
      <c r="P4" s="580">
        <f>VLOOKUP($F4,raw_data_pax!$1:$1048576,MATCH(P$1,raw_data_pax!$1:$1,0),FALSE)</f>
        <v/>
      </c>
      <c r="Q4" s="580">
        <f>VLOOKUP($F4,raw_data_pax!$1:$1048576,MATCH(Q$1,raw_data_pax!$1:$1,0),FALSE)</f>
        <v/>
      </c>
      <c r="R4" s="581">
        <f>R2-R3</f>
        <v/>
      </c>
      <c r="S4" s="581">
        <f>S2-S3</f>
        <v/>
      </c>
      <c r="T4" s="581">
        <f>T2-T3</f>
        <v/>
      </c>
      <c r="U4" s="581">
        <f>U2-U3</f>
        <v/>
      </c>
      <c r="V4" s="581">
        <f>V2-V3</f>
        <v/>
      </c>
      <c r="W4" s="581">
        <f>W2-W3</f>
        <v/>
      </c>
      <c r="X4" s="581">
        <f>X2-X3</f>
        <v/>
      </c>
      <c r="Y4" s="581">
        <f>Y2-Y3</f>
        <v/>
      </c>
      <c r="Z4" s="581">
        <f>Z2-Z3</f>
        <v/>
      </c>
      <c r="AA4" s="581">
        <f>AA2-AA3</f>
        <v/>
      </c>
      <c r="AB4" s="581">
        <f>AB2-AB3</f>
        <v/>
      </c>
      <c r="AC4" s="581">
        <f>AC2-AC3</f>
        <v/>
      </c>
      <c r="AD4" s="581">
        <f>AD2-AD3</f>
        <v/>
      </c>
      <c r="AE4" s="581">
        <f>AE2-AE3</f>
        <v/>
      </c>
      <c r="AF4" s="581">
        <f>AF2-AF3</f>
        <v/>
      </c>
      <c r="AG4" s="581">
        <f>AG2-AG3</f>
        <v/>
      </c>
      <c r="AH4" s="581">
        <f>AH2-AH3</f>
        <v/>
      </c>
      <c r="AI4" s="581">
        <f>AI2-AI3</f>
        <v/>
      </c>
      <c r="AJ4" s="581">
        <f>AJ2-AJ3</f>
        <v/>
      </c>
      <c r="AK4" s="581">
        <f>AK2-AK3</f>
        <v/>
      </c>
      <c r="AL4" s="581">
        <f>AL2-AL3</f>
        <v/>
      </c>
      <c r="AM4" s="581">
        <f>AM2-AM3</f>
        <v/>
      </c>
      <c r="AN4" s="581">
        <f>AN2-AN3</f>
        <v/>
      </c>
      <c r="AO4" s="581">
        <f>AO2-AO3</f>
        <v/>
      </c>
      <c r="AP4" s="581">
        <f>AP2-AP3</f>
        <v/>
      </c>
      <c r="AQ4" s="581">
        <f>AQ2-AQ3</f>
        <v/>
      </c>
      <c r="AR4" s="581">
        <f>AR2-AR3</f>
        <v/>
      </c>
      <c r="AS4" s="581">
        <f>AS2-AS3</f>
        <v/>
      </c>
      <c r="AT4" s="581">
        <f>AT2-AT3</f>
        <v/>
      </c>
      <c r="AU4" s="581">
        <f>AU2-AU3</f>
        <v/>
      </c>
      <c r="AV4" s="581">
        <f>AV2-AV3</f>
        <v/>
      </c>
      <c r="AW4" s="581">
        <f>AW2-AW3</f>
        <v/>
      </c>
      <c r="AX4" s="581">
        <f>AX2-AX3</f>
        <v/>
      </c>
      <c r="AY4" s="581">
        <f>AY2-AY3</f>
        <v/>
      </c>
      <c r="AZ4" s="581">
        <f>AZ2-AZ3</f>
        <v/>
      </c>
      <c r="BA4" s="581">
        <f>BA2-BA3</f>
        <v/>
      </c>
    </row>
    <row r="5">
      <c r="A5" s="532" t="n"/>
      <c r="B5" s="532" t="n"/>
      <c r="C5" s="11" t="inlineStr">
        <is>
          <t>Long_haul Passengers</t>
        </is>
      </c>
      <c r="D5" s="12" t="inlineStr">
        <is>
          <t>float0</t>
        </is>
      </c>
      <c r="E5" s="12" t="n"/>
      <c r="F5" s="578" t="inlineStr">
        <is>
          <t>Long_haul여객</t>
        </is>
      </c>
      <c r="G5" s="579" t="n"/>
      <c r="H5" s="580">
        <f>VLOOKUP($F5,raw_data_pax!$1:$1048576,MATCH(H$1,raw_data_pax!$1:$1,0),FALSE)</f>
        <v/>
      </c>
      <c r="I5" s="580">
        <f>VLOOKUP($F5,raw_data_pax!$1:$1048576,MATCH(I$1,raw_data_pax!$1:$1,0),FALSE)</f>
        <v/>
      </c>
      <c r="J5" s="580">
        <f>VLOOKUP($F5,raw_data_pax!$1:$1048576,MATCH(J$1,raw_data_pax!$1:$1,0),FALSE)</f>
        <v/>
      </c>
      <c r="K5" s="580">
        <f>VLOOKUP($F5,raw_data_pax!$1:$1048576,MATCH(K$1,raw_data_pax!$1:$1,0),FALSE)</f>
        <v/>
      </c>
      <c r="L5" s="580">
        <f>VLOOKUP($F5,raw_data_pax!$1:$1048576,MATCH(L$1,raw_data_pax!$1:$1,0),FALSE)</f>
        <v/>
      </c>
      <c r="M5" s="580">
        <f>VLOOKUP($F5,raw_data_pax!$1:$1048576,MATCH(M$1,raw_data_pax!$1:$1,0),FALSE)</f>
        <v/>
      </c>
      <c r="N5" s="580">
        <f>VLOOKUP($F5,raw_data_pax!$1:$1048576,MATCH(N$1,raw_data_pax!$1:$1,0),FALSE)</f>
        <v/>
      </c>
      <c r="O5" s="580">
        <f>VLOOKUP($F5,raw_data_pax!$1:$1048576,MATCH(O$1,raw_data_pax!$1:$1,0),FALSE)</f>
        <v/>
      </c>
      <c r="P5" s="580">
        <f>VLOOKUP($F5,raw_data_pax!$1:$1048576,MATCH(P$1,raw_data_pax!$1:$1,0),FALSE)</f>
        <v/>
      </c>
      <c r="Q5" s="580">
        <f>VLOOKUP($F5,raw_data_pax!$1:$1048576,MATCH(Q$1,raw_data_pax!$1:$1,0),FALSE)</f>
        <v/>
      </c>
      <c r="R5" s="581">
        <f>R2*R10</f>
        <v/>
      </c>
      <c r="S5" s="581">
        <f>S2*S10</f>
        <v/>
      </c>
      <c r="T5" s="581">
        <f>T2*T10</f>
        <v/>
      </c>
      <c r="U5" s="581">
        <f>U2*U10</f>
        <v/>
      </c>
      <c r="V5" s="581">
        <f>V2*V10</f>
        <v/>
      </c>
      <c r="W5" s="581">
        <f>W2*W10</f>
        <v/>
      </c>
      <c r="X5" s="581">
        <f>X2*X10</f>
        <v/>
      </c>
      <c r="Y5" s="581">
        <f>Y2*Y10</f>
        <v/>
      </c>
      <c r="Z5" s="581">
        <f>Z2*Z10</f>
        <v/>
      </c>
      <c r="AA5" s="581">
        <f>AA2*AA10</f>
        <v/>
      </c>
      <c r="AB5" s="581">
        <f>AB2*AB10</f>
        <v/>
      </c>
      <c r="AC5" s="581">
        <f>AC2*AC10</f>
        <v/>
      </c>
      <c r="AD5" s="581">
        <f>AD2*AD10</f>
        <v/>
      </c>
      <c r="AE5" s="581">
        <f>AE2*AE10</f>
        <v/>
      </c>
      <c r="AF5" s="581">
        <f>AF2*AF10</f>
        <v/>
      </c>
      <c r="AG5" s="581">
        <f>AG2*AG10</f>
        <v/>
      </c>
      <c r="AH5" s="581">
        <f>AH2*AH10</f>
        <v/>
      </c>
      <c r="AI5" s="581">
        <f>AI2*AI10</f>
        <v/>
      </c>
      <c r="AJ5" s="581">
        <f>AJ2*AJ10</f>
        <v/>
      </c>
      <c r="AK5" s="581">
        <f>AK2*AK10</f>
        <v/>
      </c>
      <c r="AL5" s="581">
        <f>AL2*AL10</f>
        <v/>
      </c>
      <c r="AM5" s="581">
        <f>AM2*AM10</f>
        <v/>
      </c>
      <c r="AN5" s="581">
        <f>AN2*AN10</f>
        <v/>
      </c>
      <c r="AO5" s="581">
        <f>AO2*AO10</f>
        <v/>
      </c>
      <c r="AP5" s="581">
        <f>AP2*AP10</f>
        <v/>
      </c>
      <c r="AQ5" s="581">
        <f>AQ2*AQ10</f>
        <v/>
      </c>
      <c r="AR5" s="581">
        <f>AR2*AR10</f>
        <v/>
      </c>
      <c r="AS5" s="581">
        <f>AS2*AS10</f>
        <v/>
      </c>
      <c r="AT5" s="581">
        <f>AT2*AT10</f>
        <v/>
      </c>
      <c r="AU5" s="581">
        <f>AU2*AU10</f>
        <v/>
      </c>
      <c r="AV5" s="581">
        <f>AV2*AV10</f>
        <v/>
      </c>
      <c r="AW5" s="581">
        <f>AW2*AW10</f>
        <v/>
      </c>
      <c r="AX5" s="581">
        <f>AX2*AX10</f>
        <v/>
      </c>
      <c r="AY5" s="581">
        <f>AY2*AY10</f>
        <v/>
      </c>
      <c r="AZ5" s="581">
        <f>AZ2*AZ10</f>
        <v/>
      </c>
      <c r="BA5" s="581">
        <f>BA2*BA10</f>
        <v/>
      </c>
    </row>
    <row r="6">
      <c r="A6" s="532" t="n"/>
      <c r="B6" s="532" t="n"/>
      <c r="C6" s="11" t="inlineStr">
        <is>
          <t>Short_haul Passengers</t>
        </is>
      </c>
      <c r="D6" s="12" t="inlineStr">
        <is>
          <t>float0</t>
        </is>
      </c>
      <c r="E6" s="12" t="n"/>
      <c r="F6" s="578" t="inlineStr">
        <is>
          <t>Short_haul여객</t>
        </is>
      </c>
      <c r="G6" s="579" t="n"/>
      <c r="H6" s="580">
        <f>VLOOKUP($F6,raw_data_pax!$1:$1048576,MATCH(H$1,raw_data_pax!$1:$1,0),FALSE)</f>
        <v/>
      </c>
      <c r="I6" s="580">
        <f>VLOOKUP($F6,raw_data_pax!$1:$1048576,MATCH(I$1,raw_data_pax!$1:$1,0),FALSE)</f>
        <v/>
      </c>
      <c r="J6" s="580">
        <f>VLOOKUP($F6,raw_data_pax!$1:$1048576,MATCH(J$1,raw_data_pax!$1:$1,0),FALSE)</f>
        <v/>
      </c>
      <c r="K6" s="580">
        <f>VLOOKUP($F6,raw_data_pax!$1:$1048576,MATCH(K$1,raw_data_pax!$1:$1,0),FALSE)</f>
        <v/>
      </c>
      <c r="L6" s="580">
        <f>VLOOKUP($F6,raw_data_pax!$1:$1048576,MATCH(L$1,raw_data_pax!$1:$1,0),FALSE)</f>
        <v/>
      </c>
      <c r="M6" s="580">
        <f>VLOOKUP($F6,raw_data_pax!$1:$1048576,MATCH(M$1,raw_data_pax!$1:$1,0),FALSE)</f>
        <v/>
      </c>
      <c r="N6" s="580">
        <f>VLOOKUP($F6,raw_data_pax!$1:$1048576,MATCH(N$1,raw_data_pax!$1:$1,0),FALSE)</f>
        <v/>
      </c>
      <c r="O6" s="580">
        <f>VLOOKUP($F6,raw_data_pax!$1:$1048576,MATCH(O$1,raw_data_pax!$1:$1,0),FALSE)</f>
        <v/>
      </c>
      <c r="P6" s="580">
        <f>VLOOKUP($F6,raw_data_pax!$1:$1048576,MATCH(P$1,raw_data_pax!$1:$1,0),FALSE)</f>
        <v/>
      </c>
      <c r="Q6" s="580">
        <f>VLOOKUP($F6,raw_data_pax!$1:$1048576,MATCH(Q$1,raw_data_pax!$1:$1,0),FALSE)</f>
        <v/>
      </c>
      <c r="R6" s="581">
        <f>R2-R5</f>
        <v/>
      </c>
      <c r="S6" s="581">
        <f>S2-S5</f>
        <v/>
      </c>
      <c r="T6" s="581">
        <f>T2-T5</f>
        <v/>
      </c>
      <c r="U6" s="581">
        <f>U2-U5</f>
        <v/>
      </c>
      <c r="V6" s="581">
        <f>V2-V5</f>
        <v/>
      </c>
      <c r="W6" s="581">
        <f>W2-W5</f>
        <v/>
      </c>
      <c r="X6" s="581">
        <f>X2-X5</f>
        <v/>
      </c>
      <c r="Y6" s="581">
        <f>Y2-Y5</f>
        <v/>
      </c>
      <c r="Z6" s="581">
        <f>Z2-Z5</f>
        <v/>
      </c>
      <c r="AA6" s="581">
        <f>AA2-AA5</f>
        <v/>
      </c>
      <c r="AB6" s="581">
        <f>AB2-AB5</f>
        <v/>
      </c>
      <c r="AC6" s="581">
        <f>AC2-AC5</f>
        <v/>
      </c>
      <c r="AD6" s="581">
        <f>AD2-AD5</f>
        <v/>
      </c>
      <c r="AE6" s="581">
        <f>AE2-AE5</f>
        <v/>
      </c>
      <c r="AF6" s="581">
        <f>AF2-AF5</f>
        <v/>
      </c>
      <c r="AG6" s="581">
        <f>AG2-AG5</f>
        <v/>
      </c>
      <c r="AH6" s="581">
        <f>AH2-AH5</f>
        <v/>
      </c>
      <c r="AI6" s="581">
        <f>AI2-AI5</f>
        <v/>
      </c>
      <c r="AJ6" s="581">
        <f>AJ2-AJ5</f>
        <v/>
      </c>
      <c r="AK6" s="581">
        <f>AK2-AK5</f>
        <v/>
      </c>
      <c r="AL6" s="581">
        <f>AL2-AL5</f>
        <v/>
      </c>
      <c r="AM6" s="581">
        <f>AM2-AM5</f>
        <v/>
      </c>
      <c r="AN6" s="581">
        <f>AN2-AN5</f>
        <v/>
      </c>
      <c r="AO6" s="581">
        <f>AO2-AO5</f>
        <v/>
      </c>
      <c r="AP6" s="581">
        <f>AP2-AP5</f>
        <v/>
      </c>
      <c r="AQ6" s="581">
        <f>AQ2-AQ5</f>
        <v/>
      </c>
      <c r="AR6" s="581">
        <f>AR2-AR5</f>
        <v/>
      </c>
      <c r="AS6" s="581">
        <f>AS2-AS5</f>
        <v/>
      </c>
      <c r="AT6" s="581">
        <f>AT2-AT5</f>
        <v/>
      </c>
      <c r="AU6" s="581">
        <f>AU2-AU5</f>
        <v/>
      </c>
      <c r="AV6" s="581">
        <f>AV2-AV5</f>
        <v/>
      </c>
      <c r="AW6" s="581">
        <f>AW2-AW5</f>
        <v/>
      </c>
      <c r="AX6" s="581">
        <f>AX2-AX5</f>
        <v/>
      </c>
      <c r="AY6" s="581">
        <f>AY2-AY5</f>
        <v/>
      </c>
      <c r="AZ6" s="581">
        <f>AZ2-AZ5</f>
        <v/>
      </c>
      <c r="BA6" s="581">
        <f>BA2-BA5</f>
        <v/>
      </c>
    </row>
    <row r="7">
      <c r="A7" s="532" t="n"/>
      <c r="B7" s="532" t="n"/>
      <c r="C7" s="11" t="inlineStr">
        <is>
          <t>Normal Passengers</t>
        </is>
      </c>
      <c r="D7" s="12" t="inlineStr">
        <is>
          <t>float0</t>
        </is>
      </c>
      <c r="E7" s="12" t="n"/>
      <c r="F7" s="578" t="inlineStr">
        <is>
          <t>정규여객</t>
        </is>
      </c>
      <c r="G7" s="579" t="n"/>
      <c r="H7" s="580">
        <f>VLOOKUP($F7,raw_data_pax!$1:$1048576,MATCH(H$1,raw_data_pax!$1:$1,0),FALSE)</f>
        <v/>
      </c>
      <c r="I7" s="580">
        <f>VLOOKUP($F7,raw_data_pax!$1:$1048576,MATCH(I$1,raw_data_pax!$1:$1,0),FALSE)</f>
        <v/>
      </c>
      <c r="J7" s="580">
        <f>VLOOKUP($F7,raw_data_pax!$1:$1048576,MATCH(J$1,raw_data_pax!$1:$1,0),FALSE)</f>
        <v/>
      </c>
      <c r="K7" s="580">
        <f>VLOOKUP($F7,raw_data_pax!$1:$1048576,MATCH(K$1,raw_data_pax!$1:$1,0),FALSE)</f>
        <v/>
      </c>
      <c r="L7" s="580">
        <f>VLOOKUP($F7,raw_data_pax!$1:$1048576,MATCH(L$1,raw_data_pax!$1:$1,0),FALSE)</f>
        <v/>
      </c>
      <c r="M7" s="580">
        <f>VLOOKUP($F7,raw_data_pax!$1:$1048576,MATCH(M$1,raw_data_pax!$1:$1,0),FALSE)</f>
        <v/>
      </c>
      <c r="N7" s="580">
        <f>VLOOKUP($F7,raw_data_pax!$1:$1048576,MATCH(N$1,raw_data_pax!$1:$1,0),FALSE)</f>
        <v/>
      </c>
      <c r="O7" s="580">
        <f>VLOOKUP($F7,raw_data_pax!$1:$1048576,MATCH(O$1,raw_data_pax!$1:$1,0),FALSE)</f>
        <v/>
      </c>
      <c r="P7" s="580">
        <f>VLOOKUP($F7,raw_data_pax!$1:$1048576,MATCH(P$1,raw_data_pax!$1:$1,0),FALSE)</f>
        <v/>
      </c>
      <c r="Q7" s="580">
        <f>VLOOKUP($F7,raw_data_pax!$1:$1048576,MATCH(Q$1,raw_data_pax!$1:$1,0),FALSE)</f>
        <v/>
      </c>
      <c r="R7" s="581">
        <f>R2*R11</f>
        <v/>
      </c>
      <c r="S7" s="581">
        <f>S2*S11</f>
        <v/>
      </c>
      <c r="T7" s="581">
        <f>T2*T11</f>
        <v/>
      </c>
      <c r="U7" s="581">
        <f>U2*U11</f>
        <v/>
      </c>
      <c r="V7" s="581">
        <f>V2*V11</f>
        <v/>
      </c>
      <c r="W7" s="581">
        <f>W2*W11</f>
        <v/>
      </c>
      <c r="X7" s="581">
        <f>X2*X11</f>
        <v/>
      </c>
      <c r="Y7" s="581">
        <f>Y2*Y11</f>
        <v/>
      </c>
      <c r="Z7" s="581">
        <f>Z2*Z11</f>
        <v/>
      </c>
      <c r="AA7" s="581">
        <f>AA2*AA11</f>
        <v/>
      </c>
      <c r="AB7" s="581">
        <f>AB2*AB11</f>
        <v/>
      </c>
      <c r="AC7" s="581">
        <f>AC2*AC11</f>
        <v/>
      </c>
      <c r="AD7" s="581">
        <f>AD2*AD11</f>
        <v/>
      </c>
      <c r="AE7" s="581">
        <f>AE2*AE11</f>
        <v/>
      </c>
      <c r="AF7" s="581">
        <f>AF2*AF11</f>
        <v/>
      </c>
      <c r="AG7" s="581">
        <f>AG2*AG11</f>
        <v/>
      </c>
      <c r="AH7" s="581">
        <f>AH2*AH11</f>
        <v/>
      </c>
      <c r="AI7" s="581">
        <f>AI2*AI11</f>
        <v/>
      </c>
      <c r="AJ7" s="581">
        <f>AJ2*AJ11</f>
        <v/>
      </c>
      <c r="AK7" s="581">
        <f>AK2*AK11</f>
        <v/>
      </c>
      <c r="AL7" s="581">
        <f>AL2*AL11</f>
        <v/>
      </c>
      <c r="AM7" s="581">
        <f>AM2*AM11</f>
        <v/>
      </c>
      <c r="AN7" s="581">
        <f>AN2*AN11</f>
        <v/>
      </c>
      <c r="AO7" s="581">
        <f>AO2*AO11</f>
        <v/>
      </c>
      <c r="AP7" s="581">
        <f>AP2*AP11</f>
        <v/>
      </c>
      <c r="AQ7" s="581">
        <f>AQ2*AQ11</f>
        <v/>
      </c>
      <c r="AR7" s="581">
        <f>AR2*AR11</f>
        <v/>
      </c>
      <c r="AS7" s="581">
        <f>AS2*AS11</f>
        <v/>
      </c>
      <c r="AT7" s="581">
        <f>AT2*AT11</f>
        <v/>
      </c>
      <c r="AU7" s="581">
        <f>AU2*AU11</f>
        <v/>
      </c>
      <c r="AV7" s="581">
        <f>AV2*AV11</f>
        <v/>
      </c>
      <c r="AW7" s="581">
        <f>AW2*AW11</f>
        <v/>
      </c>
      <c r="AX7" s="581">
        <f>AX2*AX11</f>
        <v/>
      </c>
      <c r="AY7" s="581">
        <f>AY2*AY11</f>
        <v/>
      </c>
      <c r="AZ7" s="581">
        <f>AZ2*AZ11</f>
        <v/>
      </c>
      <c r="BA7" s="581">
        <f>BA2*BA11</f>
        <v/>
      </c>
    </row>
    <row r="8">
      <c r="A8" s="532" t="n"/>
      <c r="B8" s="532" t="n"/>
      <c r="C8" s="16" t="inlineStr">
        <is>
          <t>Charter Passengers</t>
        </is>
      </c>
      <c r="D8" s="17" t="inlineStr">
        <is>
          <t>float0</t>
        </is>
      </c>
      <c r="E8" s="17" t="n"/>
      <c r="F8" s="582" t="inlineStr">
        <is>
          <t>전세기여객</t>
        </is>
      </c>
      <c r="G8" s="583" t="n"/>
      <c r="H8" s="584">
        <f>VLOOKUP($F8,raw_data_pax!$1:$1048576,MATCH(H$1,raw_data_pax!$1:$1,0),FALSE)</f>
        <v/>
      </c>
      <c r="I8" s="584">
        <f>VLOOKUP($F8,raw_data_pax!$1:$1048576,MATCH(I$1,raw_data_pax!$1:$1,0),FALSE)</f>
        <v/>
      </c>
      <c r="J8" s="584">
        <f>VLOOKUP($F8,raw_data_pax!$1:$1048576,MATCH(J$1,raw_data_pax!$1:$1,0),FALSE)</f>
        <v/>
      </c>
      <c r="K8" s="584">
        <f>VLOOKUP($F8,raw_data_pax!$1:$1048576,MATCH(K$1,raw_data_pax!$1:$1,0),FALSE)</f>
        <v/>
      </c>
      <c r="L8" s="584">
        <f>VLOOKUP($F8,raw_data_pax!$1:$1048576,MATCH(L$1,raw_data_pax!$1:$1,0),FALSE)</f>
        <v/>
      </c>
      <c r="M8" s="584">
        <f>VLOOKUP($F8,raw_data_pax!$1:$1048576,MATCH(M$1,raw_data_pax!$1:$1,0),FALSE)</f>
        <v/>
      </c>
      <c r="N8" s="584">
        <f>VLOOKUP($F8,raw_data_pax!$1:$1048576,MATCH(N$1,raw_data_pax!$1:$1,0),FALSE)</f>
        <v/>
      </c>
      <c r="O8" s="584">
        <f>VLOOKUP($F8,raw_data_pax!$1:$1048576,MATCH(O$1,raw_data_pax!$1:$1,0),FALSE)</f>
        <v/>
      </c>
      <c r="P8" s="584">
        <f>VLOOKUP($F8,raw_data_pax!$1:$1048576,MATCH(P$1,raw_data_pax!$1:$1,0),FALSE)</f>
        <v/>
      </c>
      <c r="Q8" s="584">
        <f>VLOOKUP($F8,raw_data_pax!$1:$1048576,MATCH(Q$1,raw_data_pax!$1:$1,0),FALSE)</f>
        <v/>
      </c>
      <c r="R8" s="585">
        <f>R2-R7</f>
        <v/>
      </c>
      <c r="S8" s="585">
        <f>S2-S7</f>
        <v/>
      </c>
      <c r="T8" s="585">
        <f>T2-T7</f>
        <v/>
      </c>
      <c r="U8" s="585">
        <f>U2-U7</f>
        <v/>
      </c>
      <c r="V8" s="585">
        <f>V2-V7</f>
        <v/>
      </c>
      <c r="W8" s="585">
        <f>W2-W7</f>
        <v/>
      </c>
      <c r="X8" s="585">
        <f>X2-X7</f>
        <v/>
      </c>
      <c r="Y8" s="585">
        <f>Y2-Y7</f>
        <v/>
      </c>
      <c r="Z8" s="585">
        <f>Z2-Z7</f>
        <v/>
      </c>
      <c r="AA8" s="585">
        <f>AA2-AA7</f>
        <v/>
      </c>
      <c r="AB8" s="585">
        <f>AB2-AB7</f>
        <v/>
      </c>
      <c r="AC8" s="585">
        <f>AC2-AC7</f>
        <v/>
      </c>
      <c r="AD8" s="585">
        <f>AD2-AD7</f>
        <v/>
      </c>
      <c r="AE8" s="585">
        <f>AE2-AE7</f>
        <v/>
      </c>
      <c r="AF8" s="585">
        <f>AF2-AF7</f>
        <v/>
      </c>
      <c r="AG8" s="585">
        <f>AG2-AG7</f>
        <v/>
      </c>
      <c r="AH8" s="585">
        <f>AH2-AH7</f>
        <v/>
      </c>
      <c r="AI8" s="585">
        <f>AI2-AI7</f>
        <v/>
      </c>
      <c r="AJ8" s="585">
        <f>AJ2-AJ7</f>
        <v/>
      </c>
      <c r="AK8" s="585">
        <f>AK2-AK7</f>
        <v/>
      </c>
      <c r="AL8" s="585">
        <f>AL2-AL7</f>
        <v/>
      </c>
      <c r="AM8" s="585">
        <f>AM2-AM7</f>
        <v/>
      </c>
      <c r="AN8" s="585">
        <f>AN2-AN7</f>
        <v/>
      </c>
      <c r="AO8" s="585">
        <f>AO2-AO7</f>
        <v/>
      </c>
      <c r="AP8" s="585">
        <f>AP2-AP7</f>
        <v/>
      </c>
      <c r="AQ8" s="585">
        <f>AQ2-AQ7</f>
        <v/>
      </c>
      <c r="AR8" s="585">
        <f>AR2-AR7</f>
        <v/>
      </c>
      <c r="AS8" s="585">
        <f>AS2-AS7</f>
        <v/>
      </c>
      <c r="AT8" s="585">
        <f>AT2-AT7</f>
        <v/>
      </c>
      <c r="AU8" s="585">
        <f>AU2-AU7</f>
        <v/>
      </c>
      <c r="AV8" s="585">
        <f>AV2-AV7</f>
        <v/>
      </c>
      <c r="AW8" s="585">
        <f>AW2-AW7</f>
        <v/>
      </c>
      <c r="AX8" s="585">
        <f>AX2-AX7</f>
        <v/>
      </c>
      <c r="AY8" s="585">
        <f>AY2-AY7</f>
        <v/>
      </c>
      <c r="AZ8" s="585">
        <f>AZ2-AZ7</f>
        <v/>
      </c>
      <c r="BA8" s="585">
        <f>BA2-BA7</f>
        <v/>
      </c>
    </row>
    <row r="9">
      <c r="A9" s="532" t="n"/>
      <c r="B9" s="532" t="n"/>
      <c r="C9" s="4" t="inlineStr">
        <is>
          <t>International Passengers(%)📝</t>
        </is>
      </c>
      <c r="D9" s="5" t="inlineStr">
        <is>
          <t>percent0</t>
        </is>
      </c>
      <c r="E9" s="5" t="inlineStr">
        <is>
          <t>O</t>
        </is>
      </c>
      <c r="F9" s="21" t="n"/>
      <c r="G9" s="98">
        <f>IFERROR(SUMIF($H$159:$Q$159,"O",H9:Q9)/COUNTIFS($H$159:$Q$159,"O",H9:Q9,"&lt;&gt;0"),0)</f>
        <v/>
      </c>
      <c r="H9" s="22">
        <f>H3/H2</f>
        <v/>
      </c>
      <c r="I9" s="22">
        <f>I3/I2</f>
        <v/>
      </c>
      <c r="J9" s="22">
        <f>J3/J2</f>
        <v/>
      </c>
      <c r="K9" s="22">
        <f>K3/K2</f>
        <v/>
      </c>
      <c r="L9" s="22">
        <f>L3/L2</f>
        <v/>
      </c>
      <c r="M9" s="22">
        <f>M3/M2</f>
        <v/>
      </c>
      <c r="N9" s="22">
        <f>N3/N2</f>
        <v/>
      </c>
      <c r="O9" s="22">
        <f>O3/O2</f>
        <v/>
      </c>
      <c r="P9" s="22">
        <f>P3/P2</f>
        <v/>
      </c>
      <c r="Q9" s="22">
        <f>Q3/Q2</f>
        <v/>
      </c>
      <c r="R9" s="23">
        <f>G9</f>
        <v/>
      </c>
      <c r="S9" s="23">
        <f>R9</f>
        <v/>
      </c>
      <c r="T9" s="23">
        <f>S9</f>
        <v/>
      </c>
      <c r="U9" s="23">
        <f>T9</f>
        <v/>
      </c>
      <c r="V9" s="23">
        <f>U9</f>
        <v/>
      </c>
      <c r="W9" s="23">
        <f>V9</f>
        <v/>
      </c>
      <c r="X9" s="23">
        <f>W9</f>
        <v/>
      </c>
      <c r="Y9" s="23">
        <f>X9</f>
        <v/>
      </c>
      <c r="Z9" s="23">
        <f>Y9</f>
        <v/>
      </c>
      <c r="AA9" s="23">
        <f>Z9</f>
        <v/>
      </c>
      <c r="AB9" s="23">
        <f>AA9</f>
        <v/>
      </c>
      <c r="AC9" s="23">
        <f>AB9</f>
        <v/>
      </c>
      <c r="AD9" s="23">
        <f>AC9</f>
        <v/>
      </c>
      <c r="AE9" s="23">
        <f>AD9</f>
        <v/>
      </c>
      <c r="AF9" s="23">
        <f>AE9</f>
        <v/>
      </c>
      <c r="AG9" s="23">
        <f>AF9</f>
        <v/>
      </c>
      <c r="AH9" s="23">
        <f>AG9</f>
        <v/>
      </c>
      <c r="AI9" s="23">
        <f>AH9</f>
        <v/>
      </c>
      <c r="AJ9" s="23">
        <f>AI9</f>
        <v/>
      </c>
      <c r="AK9" s="23">
        <f>AJ9</f>
        <v/>
      </c>
      <c r="AL9" s="23">
        <f>AK9</f>
        <v/>
      </c>
      <c r="AM9" s="23">
        <f>AL9</f>
        <v/>
      </c>
      <c r="AN9" s="23">
        <f>AM9</f>
        <v/>
      </c>
      <c r="AO9" s="23">
        <f>AN9</f>
        <v/>
      </c>
      <c r="AP9" s="23">
        <f>AO9</f>
        <v/>
      </c>
      <c r="AQ9" s="23">
        <f>AP9</f>
        <v/>
      </c>
      <c r="AR9" s="23">
        <f>AQ9</f>
        <v/>
      </c>
      <c r="AS9" s="23">
        <f>AR9</f>
        <v/>
      </c>
      <c r="AT9" s="23">
        <f>AS9</f>
        <v/>
      </c>
      <c r="AU9" s="23">
        <f>AT9</f>
        <v/>
      </c>
      <c r="AV9" s="23">
        <f>AU9</f>
        <v/>
      </c>
      <c r="AW9" s="23">
        <f>AV9</f>
        <v/>
      </c>
      <c r="AX9" s="23">
        <f>AW9</f>
        <v/>
      </c>
      <c r="AY9" s="23">
        <f>AX9</f>
        <v/>
      </c>
      <c r="AZ9" s="23">
        <f>AY9</f>
        <v/>
      </c>
      <c r="BA9" s="23">
        <f>AZ9</f>
        <v/>
      </c>
    </row>
    <row r="10">
      <c r="A10" s="532" t="n"/>
      <c r="B10" s="532" t="n"/>
      <c r="C10" s="11" t="inlineStr">
        <is>
          <t>Longhaul Passengers(%)📝</t>
        </is>
      </c>
      <c r="D10" s="12" t="inlineStr">
        <is>
          <t>percent0</t>
        </is>
      </c>
      <c r="E10" s="12" t="inlineStr">
        <is>
          <t>O</t>
        </is>
      </c>
      <c r="F10" s="24" t="n"/>
      <c r="G10" s="99">
        <f>IFERROR(SUMIF($H$159:$Q$159,"O",H10:Q10)/COUNTIFS($H$159:$Q$159,"O",H10:Q10,"&lt;&gt;0"),0)</f>
        <v/>
      </c>
      <c r="H10" s="22">
        <f>H5/H2</f>
        <v/>
      </c>
      <c r="I10" s="22">
        <f>I5/I2</f>
        <v/>
      </c>
      <c r="J10" s="22">
        <f>J5/J2</f>
        <v/>
      </c>
      <c r="K10" s="22">
        <f>K5/K2</f>
        <v/>
      </c>
      <c r="L10" s="22">
        <f>L5/L2</f>
        <v/>
      </c>
      <c r="M10" s="22">
        <f>M5/M2</f>
        <v/>
      </c>
      <c r="N10" s="22">
        <f>N5/N2</f>
        <v/>
      </c>
      <c r="O10" s="22">
        <f>O5/O2</f>
        <v/>
      </c>
      <c r="P10" s="22">
        <f>P5/P2</f>
        <v/>
      </c>
      <c r="Q10" s="22">
        <f>Q5/Q2</f>
        <v/>
      </c>
      <c r="R10" s="23">
        <f>G10</f>
        <v/>
      </c>
      <c r="S10" s="23">
        <f>R10</f>
        <v/>
      </c>
      <c r="T10" s="23">
        <f>S10</f>
        <v/>
      </c>
      <c r="U10" s="23">
        <f>T10</f>
        <v/>
      </c>
      <c r="V10" s="23">
        <f>U10</f>
        <v/>
      </c>
      <c r="W10" s="23">
        <f>V10</f>
        <v/>
      </c>
      <c r="X10" s="23">
        <f>W10</f>
        <v/>
      </c>
      <c r="Y10" s="23">
        <f>X10</f>
        <v/>
      </c>
      <c r="Z10" s="23">
        <f>Y10</f>
        <v/>
      </c>
      <c r="AA10" s="23">
        <f>Z10</f>
        <v/>
      </c>
      <c r="AB10" s="23">
        <f>AA10</f>
        <v/>
      </c>
      <c r="AC10" s="23">
        <f>AB10</f>
        <v/>
      </c>
      <c r="AD10" s="23">
        <f>AC10</f>
        <v/>
      </c>
      <c r="AE10" s="23">
        <f>AD10</f>
        <v/>
      </c>
      <c r="AF10" s="23">
        <f>AE10</f>
        <v/>
      </c>
      <c r="AG10" s="23">
        <f>AF10</f>
        <v/>
      </c>
      <c r="AH10" s="23">
        <f>AG10</f>
        <v/>
      </c>
      <c r="AI10" s="23">
        <f>AH10</f>
        <v/>
      </c>
      <c r="AJ10" s="23">
        <f>AI10</f>
        <v/>
      </c>
      <c r="AK10" s="23">
        <f>AJ10</f>
        <v/>
      </c>
      <c r="AL10" s="23">
        <f>AK10</f>
        <v/>
      </c>
      <c r="AM10" s="23">
        <f>AL10</f>
        <v/>
      </c>
      <c r="AN10" s="23">
        <f>AM10</f>
        <v/>
      </c>
      <c r="AO10" s="23">
        <f>AN10</f>
        <v/>
      </c>
      <c r="AP10" s="23">
        <f>AO10</f>
        <v/>
      </c>
      <c r="AQ10" s="23">
        <f>AP10</f>
        <v/>
      </c>
      <c r="AR10" s="23">
        <f>AQ10</f>
        <v/>
      </c>
      <c r="AS10" s="23">
        <f>AR10</f>
        <v/>
      </c>
      <c r="AT10" s="23">
        <f>AS10</f>
        <v/>
      </c>
      <c r="AU10" s="23">
        <f>AT10</f>
        <v/>
      </c>
      <c r="AV10" s="23">
        <f>AU10</f>
        <v/>
      </c>
      <c r="AW10" s="23">
        <f>AV10</f>
        <v/>
      </c>
      <c r="AX10" s="23">
        <f>AW10</f>
        <v/>
      </c>
      <c r="AY10" s="23">
        <f>AX10</f>
        <v/>
      </c>
      <c r="AZ10" s="23">
        <f>AY10</f>
        <v/>
      </c>
      <c r="BA10" s="23">
        <f>AZ10</f>
        <v/>
      </c>
    </row>
    <row r="11">
      <c r="A11" s="532" t="n"/>
      <c r="B11" s="532" t="n"/>
      <c r="C11" s="16" t="inlineStr">
        <is>
          <t>Regular Passengers(%)📝</t>
        </is>
      </c>
      <c r="D11" s="17" t="inlineStr">
        <is>
          <t>percent0</t>
        </is>
      </c>
      <c r="E11" s="17" t="inlineStr">
        <is>
          <t>O</t>
        </is>
      </c>
      <c r="F11" s="25" t="n"/>
      <c r="G11" s="100">
        <f>IFERROR(SUMIF($H$159:$Q$159,"O",H11:Q11)/COUNTIFS($H$159:$Q$159,"O",H11:Q11,"&lt;&gt;0"),0)</f>
        <v/>
      </c>
      <c r="H11" s="22">
        <f>H7/H2</f>
        <v/>
      </c>
      <c r="I11" s="22">
        <f>I7/I2</f>
        <v/>
      </c>
      <c r="J11" s="22">
        <f>J7/J2</f>
        <v/>
      </c>
      <c r="K11" s="22">
        <f>K7/K2</f>
        <v/>
      </c>
      <c r="L11" s="22">
        <f>L7/L2</f>
        <v/>
      </c>
      <c r="M11" s="22">
        <f>M7/M2</f>
        <v/>
      </c>
      <c r="N11" s="22">
        <f>N7/N2</f>
        <v/>
      </c>
      <c r="O11" s="22">
        <f>O7/O2</f>
        <v/>
      </c>
      <c r="P11" s="22">
        <f>P7/P2</f>
        <v/>
      </c>
      <c r="Q11" s="22">
        <f>Q7/Q2</f>
        <v/>
      </c>
      <c r="R11" s="23">
        <f>G11</f>
        <v/>
      </c>
      <c r="S11" s="23">
        <f>R11</f>
        <v/>
      </c>
      <c r="T11" s="23">
        <f>S11</f>
        <v/>
      </c>
      <c r="U11" s="23">
        <f>T11</f>
        <v/>
      </c>
      <c r="V11" s="23">
        <f>U11</f>
        <v/>
      </c>
      <c r="W11" s="23">
        <f>V11</f>
        <v/>
      </c>
      <c r="X11" s="23">
        <f>W11</f>
        <v/>
      </c>
      <c r="Y11" s="23">
        <f>X11</f>
        <v/>
      </c>
      <c r="Z11" s="23">
        <f>Y11</f>
        <v/>
      </c>
      <c r="AA11" s="23">
        <f>Z11</f>
        <v/>
      </c>
      <c r="AB11" s="23">
        <f>AA11</f>
        <v/>
      </c>
      <c r="AC11" s="23">
        <f>AB11</f>
        <v/>
      </c>
      <c r="AD11" s="23">
        <f>AC11</f>
        <v/>
      </c>
      <c r="AE11" s="23">
        <f>AD11</f>
        <v/>
      </c>
      <c r="AF11" s="23">
        <f>AE11</f>
        <v/>
      </c>
      <c r="AG11" s="23">
        <f>AF11</f>
        <v/>
      </c>
      <c r="AH11" s="23">
        <f>AG11</f>
        <v/>
      </c>
      <c r="AI11" s="23">
        <f>AH11</f>
        <v/>
      </c>
      <c r="AJ11" s="23">
        <f>AI11</f>
        <v/>
      </c>
      <c r="AK11" s="23">
        <f>AJ11</f>
        <v/>
      </c>
      <c r="AL11" s="23">
        <f>AK11</f>
        <v/>
      </c>
      <c r="AM11" s="23">
        <f>AL11</f>
        <v/>
      </c>
      <c r="AN11" s="23">
        <f>AM11</f>
        <v/>
      </c>
      <c r="AO11" s="23">
        <f>AN11</f>
        <v/>
      </c>
      <c r="AP11" s="23">
        <f>AO11</f>
        <v/>
      </c>
      <c r="AQ11" s="23">
        <f>AP11</f>
        <v/>
      </c>
      <c r="AR11" s="23">
        <f>AQ11</f>
        <v/>
      </c>
      <c r="AS11" s="23">
        <f>AR11</f>
        <v/>
      </c>
      <c r="AT11" s="23">
        <f>AS11</f>
        <v/>
      </c>
      <c r="AU11" s="23">
        <f>AT11</f>
        <v/>
      </c>
      <c r="AV11" s="23">
        <f>AU11</f>
        <v/>
      </c>
      <c r="AW11" s="23">
        <f>AV11</f>
        <v/>
      </c>
      <c r="AX11" s="23">
        <f>AW11</f>
        <v/>
      </c>
      <c r="AY11" s="23">
        <f>AX11</f>
        <v/>
      </c>
      <c r="AZ11" s="23">
        <f>AY11</f>
        <v/>
      </c>
      <c r="BA11" s="23">
        <f>AZ11</f>
        <v/>
      </c>
    </row>
    <row r="12">
      <c r="A12" s="532" t="n"/>
      <c r="B12" s="532" t="n"/>
      <c r="C12" s="11" t="inlineStr">
        <is>
          <t>Total Seats</t>
        </is>
      </c>
      <c r="D12" s="12" t="inlineStr">
        <is>
          <t>float0</t>
        </is>
      </c>
      <c r="E12" s="12" t="n"/>
      <c r="F12" s="12" t="n"/>
      <c r="G12" s="101" t="n"/>
      <c r="H12" s="586">
        <f>H13*H20</f>
        <v/>
      </c>
      <c r="I12" s="586">
        <f>I13*I20</f>
        <v/>
      </c>
      <c r="J12" s="586">
        <f>J13*J20</f>
        <v/>
      </c>
      <c r="K12" s="586">
        <f>K13*K20</f>
        <v/>
      </c>
      <c r="L12" s="586">
        <f>L13*L20</f>
        <v/>
      </c>
      <c r="M12" s="586">
        <f>M13*M20</f>
        <v/>
      </c>
      <c r="N12" s="586">
        <f>N13*N20</f>
        <v/>
      </c>
      <c r="O12" s="586">
        <f>O13*O20</f>
        <v/>
      </c>
      <c r="P12" s="586">
        <f>P13*P20</f>
        <v/>
      </c>
      <c r="Q12" s="586">
        <f>Q13*Q20</f>
        <v/>
      </c>
      <c r="R12" s="586">
        <f>R13*R20</f>
        <v/>
      </c>
      <c r="S12" s="586">
        <f>S13*S20</f>
        <v/>
      </c>
      <c r="T12" s="586">
        <f>T13*T20</f>
        <v/>
      </c>
      <c r="U12" s="586">
        <f>U13*U20</f>
        <v/>
      </c>
      <c r="V12" s="586">
        <f>V13*V20</f>
        <v/>
      </c>
      <c r="W12" s="586">
        <f>W13*W20</f>
        <v/>
      </c>
      <c r="X12" s="586">
        <f>X13*X20</f>
        <v/>
      </c>
      <c r="Y12" s="586">
        <f>Y13*Y20</f>
        <v/>
      </c>
      <c r="Z12" s="586">
        <f>Z13*Z20</f>
        <v/>
      </c>
      <c r="AA12" s="586">
        <f>AA13*AA20</f>
        <v/>
      </c>
      <c r="AB12" s="586">
        <f>AB13*AB20</f>
        <v/>
      </c>
      <c r="AC12" s="586">
        <f>AC13*AC20</f>
        <v/>
      </c>
      <c r="AD12" s="586">
        <f>AD13*AD20</f>
        <v/>
      </c>
      <c r="AE12" s="586">
        <f>AE13*AE20</f>
        <v/>
      </c>
      <c r="AF12" s="586">
        <f>AF13*AF20</f>
        <v/>
      </c>
      <c r="AG12" s="586">
        <f>AG13*AG20</f>
        <v/>
      </c>
      <c r="AH12" s="586">
        <f>AH13*AH20</f>
        <v/>
      </c>
      <c r="AI12" s="586">
        <f>AI13*AI20</f>
        <v/>
      </c>
      <c r="AJ12" s="586">
        <f>AJ13*AJ20</f>
        <v/>
      </c>
      <c r="AK12" s="586">
        <f>AK13*AK20</f>
        <v/>
      </c>
      <c r="AL12" s="586">
        <f>AL13*AL20</f>
        <v/>
      </c>
      <c r="AM12" s="586">
        <f>AM13*AM20</f>
        <v/>
      </c>
      <c r="AN12" s="586">
        <f>AN13*AN20</f>
        <v/>
      </c>
      <c r="AO12" s="586">
        <f>AO13*AO20</f>
        <v/>
      </c>
      <c r="AP12" s="586">
        <f>AP13*AP20</f>
        <v/>
      </c>
      <c r="AQ12" s="586">
        <f>AQ13*AQ20</f>
        <v/>
      </c>
      <c r="AR12" s="586">
        <f>AR13*AR20</f>
        <v/>
      </c>
      <c r="AS12" s="586">
        <f>AS13*AS20</f>
        <v/>
      </c>
      <c r="AT12" s="586">
        <f>AT13*AT20</f>
        <v/>
      </c>
      <c r="AU12" s="586">
        <f>AU13*AU20</f>
        <v/>
      </c>
      <c r="AV12" s="586">
        <f>AV13*AV20</f>
        <v/>
      </c>
      <c r="AW12" s="586">
        <f>AW13*AW20</f>
        <v/>
      </c>
      <c r="AX12" s="586">
        <f>AX13*AX20</f>
        <v/>
      </c>
      <c r="AY12" s="586">
        <f>AY13*AY20</f>
        <v/>
      </c>
      <c r="AZ12" s="586">
        <f>AZ13*AZ20</f>
        <v/>
      </c>
      <c r="BA12" s="586">
        <f>BA13*BA20</f>
        <v/>
      </c>
    </row>
    <row r="13">
      <c r="A13" s="532" t="n"/>
      <c r="B13" s="532" t="n"/>
      <c r="C13" s="11" t="inlineStr">
        <is>
          <t>Average Seats Per Aircraft</t>
        </is>
      </c>
      <c r="D13" s="12" t="inlineStr">
        <is>
          <t>float0</t>
        </is>
      </c>
      <c r="E13" s="12" t="n"/>
      <c r="F13" s="12" t="inlineStr">
        <is>
          <t>대당좌석수</t>
        </is>
      </c>
      <c r="G13" s="101" t="n"/>
      <c r="H13" s="580">
        <f>VLOOKUP($F13,raw_data_pax!$1:$1048576,MATCH(H$1,raw_data_pax!$1:$1,0),FALSE)</f>
        <v/>
      </c>
      <c r="I13" s="580">
        <f>VLOOKUP($F13,raw_data_pax!$1:$1048576,MATCH(I$1,raw_data_pax!$1:$1,0),FALSE)</f>
        <v/>
      </c>
      <c r="J13" s="580">
        <f>VLOOKUP($F13,raw_data_pax!$1:$1048576,MATCH(J$1,raw_data_pax!$1:$1,0),FALSE)</f>
        <v/>
      </c>
      <c r="K13" s="580">
        <f>VLOOKUP($F13,raw_data_pax!$1:$1048576,MATCH(K$1,raw_data_pax!$1:$1,0),FALSE)</f>
        <v/>
      </c>
      <c r="L13" s="580">
        <f>VLOOKUP($F13,raw_data_pax!$1:$1048576,MATCH(L$1,raw_data_pax!$1:$1,0),FALSE)</f>
        <v/>
      </c>
      <c r="M13" s="580">
        <f>VLOOKUP($F13,raw_data_pax!$1:$1048576,MATCH(M$1,raw_data_pax!$1:$1,0),FALSE)</f>
        <v/>
      </c>
      <c r="N13" s="580">
        <f>VLOOKUP($F13,raw_data_pax!$1:$1048576,MATCH(N$1,raw_data_pax!$1:$1,0),FALSE)</f>
        <v/>
      </c>
      <c r="O13" s="580">
        <f>VLOOKUP($F13,raw_data_pax!$1:$1048576,MATCH(O$1,raw_data_pax!$1:$1,0),FALSE)</f>
        <v/>
      </c>
      <c r="P13" s="580">
        <f>VLOOKUP($F13,raw_data_pax!$1:$1048576,MATCH(P$1,raw_data_pax!$1:$1,0),FALSE)</f>
        <v/>
      </c>
      <c r="Q13" s="580">
        <f>VLOOKUP($F13,raw_data_pax!$1:$1048576,MATCH(Q$1,raw_data_pax!$1:$1,0),FALSE)</f>
        <v/>
      </c>
      <c r="R13" s="580">
        <f>SUMPRODUCT(R51:R54,R31:R34)</f>
        <v/>
      </c>
      <c r="S13" s="580">
        <f>SUMPRODUCT(S51:S54,S31:S34)</f>
        <v/>
      </c>
      <c r="T13" s="580">
        <f>SUMPRODUCT(T51:T54,T31:T34)</f>
        <v/>
      </c>
      <c r="U13" s="580">
        <f>SUMPRODUCT(U51:U54,U31:U34)</f>
        <v/>
      </c>
      <c r="V13" s="580">
        <f>SUMPRODUCT(V51:V54,V31:V34)</f>
        <v/>
      </c>
      <c r="W13" s="580">
        <f>SUMPRODUCT(W51:W54,W31:W34)</f>
        <v/>
      </c>
      <c r="X13" s="580">
        <f>SUMPRODUCT(X51:X54,X31:X34)</f>
        <v/>
      </c>
      <c r="Y13" s="580">
        <f>SUMPRODUCT(Y51:Y54,Y31:Y34)</f>
        <v/>
      </c>
      <c r="Z13" s="580">
        <f>SUMPRODUCT(Z51:Z54,Z31:Z34)</f>
        <v/>
      </c>
      <c r="AA13" s="580">
        <f>SUMPRODUCT(AA51:AA54,AA31:AA34)</f>
        <v/>
      </c>
      <c r="AB13" s="580">
        <f>SUMPRODUCT(AB51:AB54,AB31:AB34)</f>
        <v/>
      </c>
      <c r="AC13" s="580">
        <f>SUMPRODUCT(AC51:AC54,AC31:AC34)</f>
        <v/>
      </c>
      <c r="AD13" s="580">
        <f>SUMPRODUCT(AD51:AD54,AD31:AD34)</f>
        <v/>
      </c>
      <c r="AE13" s="580">
        <f>SUMPRODUCT(AE51:AE54,AE31:AE34)</f>
        <v/>
      </c>
      <c r="AF13" s="580">
        <f>SUMPRODUCT(AF51:AF54,AF31:AF34)</f>
        <v/>
      </c>
      <c r="AG13" s="580">
        <f>SUMPRODUCT(AG51:AG54,AG31:AG34)</f>
        <v/>
      </c>
      <c r="AH13" s="580">
        <f>SUMPRODUCT(AH51:AH54,AH31:AH34)</f>
        <v/>
      </c>
      <c r="AI13" s="580">
        <f>SUMPRODUCT(AI51:AI54,AI31:AI34)</f>
        <v/>
      </c>
      <c r="AJ13" s="580">
        <f>SUMPRODUCT(AJ51:AJ54,AJ31:AJ34)</f>
        <v/>
      </c>
      <c r="AK13" s="580">
        <f>SUMPRODUCT(AK51:AK54,AK31:AK34)</f>
        <v/>
      </c>
      <c r="AL13" s="580">
        <f>SUMPRODUCT(AL51:AL54,AL31:AL34)</f>
        <v/>
      </c>
      <c r="AM13" s="580">
        <f>SUMPRODUCT(AM51:AM54,AM31:AM34)</f>
        <v/>
      </c>
      <c r="AN13" s="580">
        <f>SUMPRODUCT(AN51:AN54,AN31:AN34)</f>
        <v/>
      </c>
      <c r="AO13" s="580">
        <f>SUMPRODUCT(AO51:AO54,AO31:AO34)</f>
        <v/>
      </c>
      <c r="AP13" s="580">
        <f>SUMPRODUCT(AP51:AP54,AP31:AP34)</f>
        <v/>
      </c>
      <c r="AQ13" s="580">
        <f>SUMPRODUCT(AQ51:AQ54,AQ31:AQ34)</f>
        <v/>
      </c>
      <c r="AR13" s="580">
        <f>SUMPRODUCT(AR51:AR54,AR31:AR34)</f>
        <v/>
      </c>
      <c r="AS13" s="580">
        <f>SUMPRODUCT(AS51:AS54,AS31:AS34)</f>
        <v/>
      </c>
      <c r="AT13" s="580">
        <f>SUMPRODUCT(AT51:AT54,AT31:AT34)</f>
        <v/>
      </c>
      <c r="AU13" s="580">
        <f>SUMPRODUCT(AU51:AU54,AU31:AU34)</f>
        <v/>
      </c>
      <c r="AV13" s="580">
        <f>SUMPRODUCT(AV51:AV54,AV31:AV34)</f>
        <v/>
      </c>
      <c r="AW13" s="580">
        <f>SUMPRODUCT(AW51:AW54,AW31:AW34)</f>
        <v/>
      </c>
      <c r="AX13" s="580">
        <f>SUMPRODUCT(AX51:AX54,AX31:AX34)</f>
        <v/>
      </c>
      <c r="AY13" s="580">
        <f>SUMPRODUCT(AY51:AY54,AY31:AY34)</f>
        <v/>
      </c>
      <c r="AZ13" s="580">
        <f>SUMPRODUCT(AZ51:AZ54,AZ31:AZ34)</f>
        <v/>
      </c>
      <c r="BA13" s="580">
        <f>SUMPRODUCT(BA51:BA54,BA31:BA34)</f>
        <v/>
      </c>
    </row>
    <row r="14" ht="16" customHeight="1" s="1">
      <c r="A14" s="532" t="n"/>
      <c r="B14" s="532" t="n"/>
      <c r="C14" s="27" t="inlineStr">
        <is>
          <t>Load Factor(%)📝</t>
        </is>
      </c>
      <c r="D14" s="28" t="inlineStr">
        <is>
          <t>percent0</t>
        </is>
      </c>
      <c r="E14" s="12" t="inlineStr">
        <is>
          <t>O</t>
        </is>
      </c>
      <c r="F14" s="24" t="inlineStr">
        <is>
          <t>탑승율</t>
        </is>
      </c>
      <c r="G14" s="99">
        <f>SUMIF($H$160:$Q$160,"O",H14:Q14)/COUNTIFS($H$160:$Q$160,"O",H14:Q14,"&lt;&gt;0")</f>
        <v/>
      </c>
      <c r="H14" s="587">
        <f>VLOOKUP($F14,raw_data_pax!$1:$1048576,MATCH(H$1,raw_data_pax!$1:$1,0),FALSE)</f>
        <v/>
      </c>
      <c r="I14" s="587">
        <f>VLOOKUP($F14,raw_data_pax!$1:$1048576,MATCH(I$1,raw_data_pax!$1:$1,0),FALSE)</f>
        <v/>
      </c>
      <c r="J14" s="587">
        <f>VLOOKUP($F14,raw_data_pax!$1:$1048576,MATCH(J$1,raw_data_pax!$1:$1,0),FALSE)</f>
        <v/>
      </c>
      <c r="K14" s="587">
        <f>VLOOKUP($F14,raw_data_pax!$1:$1048576,MATCH(K$1,raw_data_pax!$1:$1,0),FALSE)</f>
        <v/>
      </c>
      <c r="L14" s="587">
        <f>VLOOKUP($F14,raw_data_pax!$1:$1048576,MATCH(L$1,raw_data_pax!$1:$1,0),FALSE)</f>
        <v/>
      </c>
      <c r="M14" s="587">
        <f>VLOOKUP($F14,raw_data_pax!$1:$1048576,MATCH(M$1,raw_data_pax!$1:$1,0),FALSE)</f>
        <v/>
      </c>
      <c r="N14" s="587">
        <f>VLOOKUP($F14,raw_data_pax!$1:$1048576,MATCH(N$1,raw_data_pax!$1:$1,0),FALSE)</f>
        <v/>
      </c>
      <c r="O14" s="587">
        <f>VLOOKUP($F14,raw_data_pax!$1:$1048576,MATCH(O$1,raw_data_pax!$1:$1,0),FALSE)</f>
        <v/>
      </c>
      <c r="P14" s="587">
        <f>VLOOKUP($F14,raw_data_pax!$1:$1048576,MATCH(P$1,raw_data_pax!$1:$1,0),FALSE)</f>
        <v/>
      </c>
      <c r="Q14" s="587">
        <f>VLOOKUP($F14,raw_data_pax!$1:$1048576,MATCH(Q$1,raw_data_pax!$1:$1,0),FALSE)</f>
        <v/>
      </c>
      <c r="R14" s="30">
        <f>G14</f>
        <v/>
      </c>
      <c r="S14" s="30">
        <f>R14</f>
        <v/>
      </c>
      <c r="T14" s="30">
        <f>S14</f>
        <v/>
      </c>
      <c r="U14" s="30">
        <f>T14</f>
        <v/>
      </c>
      <c r="V14" s="30">
        <f>U14</f>
        <v/>
      </c>
      <c r="W14" s="30">
        <f>V14</f>
        <v/>
      </c>
      <c r="X14" s="30">
        <f>W14</f>
        <v/>
      </c>
      <c r="Y14" s="30">
        <f>X14</f>
        <v/>
      </c>
      <c r="Z14" s="30">
        <f>Y14</f>
        <v/>
      </c>
      <c r="AA14" s="30">
        <f>Z14</f>
        <v/>
      </c>
      <c r="AB14" s="30">
        <f>AA14</f>
        <v/>
      </c>
      <c r="AC14" s="30">
        <f>AB14</f>
        <v/>
      </c>
      <c r="AD14" s="30">
        <f>AC14</f>
        <v/>
      </c>
      <c r="AE14" s="30">
        <f>AD14</f>
        <v/>
      </c>
      <c r="AF14" s="30">
        <f>AE14</f>
        <v/>
      </c>
      <c r="AG14" s="30">
        <f>AF14</f>
        <v/>
      </c>
      <c r="AH14" s="30">
        <f>AG14</f>
        <v/>
      </c>
      <c r="AI14" s="30">
        <f>AH14</f>
        <v/>
      </c>
      <c r="AJ14" s="30">
        <f>AI14</f>
        <v/>
      </c>
      <c r="AK14" s="30">
        <f>AJ14</f>
        <v/>
      </c>
      <c r="AL14" s="30">
        <f>AK14</f>
        <v/>
      </c>
      <c r="AM14" s="30">
        <f>AL14</f>
        <v/>
      </c>
      <c r="AN14" s="30">
        <f>AM14</f>
        <v/>
      </c>
      <c r="AO14" s="30">
        <f>AN14</f>
        <v/>
      </c>
      <c r="AP14" s="30">
        <f>AO14</f>
        <v/>
      </c>
      <c r="AQ14" s="30">
        <f>AP14</f>
        <v/>
      </c>
      <c r="AR14" s="30">
        <f>AQ14</f>
        <v/>
      </c>
      <c r="AS14" s="30">
        <f>AR14</f>
        <v/>
      </c>
      <c r="AT14" s="30">
        <f>AS14</f>
        <v/>
      </c>
      <c r="AU14" s="30">
        <f>AT14</f>
        <v/>
      </c>
      <c r="AV14" s="30">
        <f>AU14</f>
        <v/>
      </c>
      <c r="AW14" s="30">
        <f>AV14</f>
        <v/>
      </c>
      <c r="AX14" s="30">
        <f>AW14</f>
        <v/>
      </c>
      <c r="AY14" s="30">
        <f>AX14</f>
        <v/>
      </c>
      <c r="AZ14" s="30">
        <f>AY14</f>
        <v/>
      </c>
      <c r="BA14" s="30">
        <f>AZ14</f>
        <v/>
      </c>
    </row>
    <row r="15">
      <c r="A15" s="532" t="n"/>
      <c r="B15" s="532" t="n"/>
      <c r="C15" s="11" t="inlineStr">
        <is>
          <t>Average Passengers Per Aircraft</t>
        </is>
      </c>
      <c r="D15" s="12" t="inlineStr">
        <is>
          <t>float0</t>
        </is>
      </c>
      <c r="E15" s="12" t="n"/>
      <c r="F15" s="12" t="inlineStr">
        <is>
          <t>대당여객</t>
        </is>
      </c>
      <c r="G15" s="101" t="n"/>
      <c r="H15" s="580">
        <f>VLOOKUP($F15,raw_data_pax!$1:$1048576,MATCH(H$1,raw_data_pax!$1:$1,0),FALSE)</f>
        <v/>
      </c>
      <c r="I15" s="580">
        <f>VLOOKUP($F15,raw_data_pax!$1:$1048576,MATCH(I$1,raw_data_pax!$1:$1,0),FALSE)</f>
        <v/>
      </c>
      <c r="J15" s="580">
        <f>VLOOKUP($F15,raw_data_pax!$1:$1048576,MATCH(J$1,raw_data_pax!$1:$1,0),FALSE)</f>
        <v/>
      </c>
      <c r="K15" s="580">
        <f>VLOOKUP($F15,raw_data_pax!$1:$1048576,MATCH(K$1,raw_data_pax!$1:$1,0),FALSE)</f>
        <v/>
      </c>
      <c r="L15" s="580">
        <f>VLOOKUP($F15,raw_data_pax!$1:$1048576,MATCH(L$1,raw_data_pax!$1:$1,0),FALSE)</f>
        <v/>
      </c>
      <c r="M15" s="580">
        <f>VLOOKUP($F15,raw_data_pax!$1:$1048576,MATCH(M$1,raw_data_pax!$1:$1,0),FALSE)</f>
        <v/>
      </c>
      <c r="N15" s="580">
        <f>VLOOKUP($F15,raw_data_pax!$1:$1048576,MATCH(N$1,raw_data_pax!$1:$1,0),FALSE)</f>
        <v/>
      </c>
      <c r="O15" s="580">
        <f>VLOOKUP($F15,raw_data_pax!$1:$1048576,MATCH(O$1,raw_data_pax!$1:$1,0),FALSE)</f>
        <v/>
      </c>
      <c r="P15" s="580">
        <f>VLOOKUP($F15,raw_data_pax!$1:$1048576,MATCH(P$1,raw_data_pax!$1:$1,0),FALSE)</f>
        <v/>
      </c>
      <c r="Q15" s="580">
        <f>VLOOKUP($F15,raw_data_pax!$1:$1048576,MATCH(Q$1,raw_data_pax!$1:$1,0),FALSE)</f>
        <v/>
      </c>
      <c r="R15" s="580">
        <f>R13*R14</f>
        <v/>
      </c>
      <c r="S15" s="580">
        <f>S13*S14</f>
        <v/>
      </c>
      <c r="T15" s="580">
        <f>T13*T14</f>
        <v/>
      </c>
      <c r="U15" s="580">
        <f>U13*U14</f>
        <v/>
      </c>
      <c r="V15" s="580">
        <f>V13*V14</f>
        <v/>
      </c>
      <c r="W15" s="580">
        <f>W13*W14</f>
        <v/>
      </c>
      <c r="X15" s="580">
        <f>X13*X14</f>
        <v/>
      </c>
      <c r="Y15" s="580">
        <f>Y13*Y14</f>
        <v/>
      </c>
      <c r="Z15" s="580">
        <f>Z13*Z14</f>
        <v/>
      </c>
      <c r="AA15" s="580">
        <f>AA13*AA14</f>
        <v/>
      </c>
      <c r="AB15" s="580">
        <f>AB13*AB14</f>
        <v/>
      </c>
      <c r="AC15" s="580">
        <f>AC13*AC14</f>
        <v/>
      </c>
      <c r="AD15" s="580">
        <f>AD13*AD14</f>
        <v/>
      </c>
      <c r="AE15" s="580">
        <f>AE13*AE14</f>
        <v/>
      </c>
      <c r="AF15" s="580">
        <f>AF13*AF14</f>
        <v/>
      </c>
      <c r="AG15" s="580">
        <f>AG13*AG14</f>
        <v/>
      </c>
      <c r="AH15" s="580">
        <f>AH13*AH14</f>
        <v/>
      </c>
      <c r="AI15" s="580">
        <f>AI13*AI14</f>
        <v/>
      </c>
      <c r="AJ15" s="580">
        <f>AJ13*AJ14</f>
        <v/>
      </c>
      <c r="AK15" s="580">
        <f>AK13*AK14</f>
        <v/>
      </c>
      <c r="AL15" s="580">
        <f>AL13*AL14</f>
        <v/>
      </c>
      <c r="AM15" s="580">
        <f>AM13*AM14</f>
        <v/>
      </c>
      <c r="AN15" s="580">
        <f>AN13*AN14</f>
        <v/>
      </c>
      <c r="AO15" s="580">
        <f>AO13*AO14</f>
        <v/>
      </c>
      <c r="AP15" s="580">
        <f>AP13*AP14</f>
        <v/>
      </c>
      <c r="AQ15" s="580">
        <f>AQ13*AQ14</f>
        <v/>
      </c>
      <c r="AR15" s="580">
        <f>AR13*AR14</f>
        <v/>
      </c>
      <c r="AS15" s="580">
        <f>AS13*AS14</f>
        <v/>
      </c>
      <c r="AT15" s="580">
        <f>AT13*AT14</f>
        <v/>
      </c>
      <c r="AU15" s="580">
        <f>AU13*AU14</f>
        <v/>
      </c>
      <c r="AV15" s="580">
        <f>AV13*AV14</f>
        <v/>
      </c>
      <c r="AW15" s="580">
        <f>AW13*AW14</f>
        <v/>
      </c>
      <c r="AX15" s="580">
        <f>AX13*AX14</f>
        <v/>
      </c>
      <c r="AY15" s="580">
        <f>AY13*AY14</f>
        <v/>
      </c>
      <c r="AZ15" s="580">
        <f>AZ13*AZ14</f>
        <v/>
      </c>
      <c r="BA15" s="580">
        <f>BA13*BA14</f>
        <v/>
      </c>
    </row>
    <row r="16">
      <c r="A16" s="532" t="n"/>
      <c r="B16" s="532" t="n"/>
      <c r="C16" s="11" t="inlineStr">
        <is>
          <t>Annual Transfer Passengers</t>
        </is>
      </c>
      <c r="D16" s="12" t="inlineStr">
        <is>
          <t>float0</t>
        </is>
      </c>
      <c r="E16" s="12" t="n"/>
      <c r="F16" s="12" t="inlineStr">
        <is>
          <t>연간환승승객</t>
        </is>
      </c>
      <c r="G16" s="101" t="n"/>
      <c r="H16" s="580">
        <f>VLOOKUP($F16,raw_data_pax!$1:$1048576,MATCH(H$1,raw_data_pax!$1:$1,0),FALSE)</f>
        <v/>
      </c>
      <c r="I16" s="580">
        <f>VLOOKUP($F16,raw_data_pax!$1:$1048576,MATCH(I$1,raw_data_pax!$1:$1,0),FALSE)</f>
        <v/>
      </c>
      <c r="J16" s="580">
        <f>VLOOKUP($F16,raw_data_pax!$1:$1048576,MATCH(J$1,raw_data_pax!$1:$1,0),FALSE)</f>
        <v/>
      </c>
      <c r="K16" s="580">
        <f>VLOOKUP($F16,raw_data_pax!$1:$1048576,MATCH(K$1,raw_data_pax!$1:$1,0),FALSE)</f>
        <v/>
      </c>
      <c r="L16" s="580">
        <f>VLOOKUP($F16,raw_data_pax!$1:$1048576,MATCH(L$1,raw_data_pax!$1:$1,0),FALSE)</f>
        <v/>
      </c>
      <c r="M16" s="580">
        <f>VLOOKUP($F16,raw_data_pax!$1:$1048576,MATCH(M$1,raw_data_pax!$1:$1,0),FALSE)</f>
        <v/>
      </c>
      <c r="N16" s="580">
        <f>VLOOKUP($F16,raw_data_pax!$1:$1048576,MATCH(N$1,raw_data_pax!$1:$1,0),FALSE)</f>
        <v/>
      </c>
      <c r="O16" s="580">
        <f>VLOOKUP($F16,raw_data_pax!$1:$1048576,MATCH(O$1,raw_data_pax!$1:$1,0),FALSE)</f>
        <v/>
      </c>
      <c r="P16" s="580">
        <f>VLOOKUP($F16,raw_data_pax!$1:$1048576,MATCH(P$1,raw_data_pax!$1:$1,0),FALSE)</f>
        <v/>
      </c>
      <c r="Q16" s="580">
        <f>VLOOKUP($F16,raw_data_pax!$1:$1048576,MATCH(Q$1,raw_data_pax!$1:$1,0),FALSE)</f>
        <v/>
      </c>
      <c r="R16" s="581">
        <f>R2*R17</f>
        <v/>
      </c>
      <c r="S16" s="581">
        <f>S2*S17</f>
        <v/>
      </c>
      <c r="T16" s="581">
        <f>T2*T17</f>
        <v/>
      </c>
      <c r="U16" s="581">
        <f>U2*U17</f>
        <v/>
      </c>
      <c r="V16" s="581">
        <f>V2*V17</f>
        <v/>
      </c>
      <c r="W16" s="581">
        <f>W2*W17</f>
        <v/>
      </c>
      <c r="X16" s="581">
        <f>X2*X17</f>
        <v/>
      </c>
      <c r="Y16" s="581">
        <f>Y2*Y17</f>
        <v/>
      </c>
      <c r="Z16" s="581">
        <f>Z2*Z17</f>
        <v/>
      </c>
      <c r="AA16" s="581">
        <f>AA2*AA17</f>
        <v/>
      </c>
      <c r="AB16" s="581">
        <f>AB2*AB17</f>
        <v/>
      </c>
      <c r="AC16" s="581">
        <f>AC2*AC17</f>
        <v/>
      </c>
      <c r="AD16" s="581">
        <f>AD2*AD17</f>
        <v/>
      </c>
      <c r="AE16" s="581">
        <f>AE2*AE17</f>
        <v/>
      </c>
      <c r="AF16" s="581">
        <f>AF2*AF17</f>
        <v/>
      </c>
      <c r="AG16" s="581">
        <f>AG2*AG17</f>
        <v/>
      </c>
      <c r="AH16" s="581">
        <f>AH2*AH17</f>
        <v/>
      </c>
      <c r="AI16" s="581">
        <f>AI2*AI17</f>
        <v/>
      </c>
      <c r="AJ16" s="581">
        <f>AJ2*AJ17</f>
        <v/>
      </c>
      <c r="AK16" s="581">
        <f>AK2*AK17</f>
        <v/>
      </c>
      <c r="AL16" s="581">
        <f>AL2*AL17</f>
        <v/>
      </c>
      <c r="AM16" s="581">
        <f>AM2*AM17</f>
        <v/>
      </c>
      <c r="AN16" s="581">
        <f>AN2*AN17</f>
        <v/>
      </c>
      <c r="AO16" s="581">
        <f>AO2*AO17</f>
        <v/>
      </c>
      <c r="AP16" s="581">
        <f>AP2*AP17</f>
        <v/>
      </c>
      <c r="AQ16" s="581">
        <f>AQ2*AQ17</f>
        <v/>
      </c>
      <c r="AR16" s="581">
        <f>AR2*AR17</f>
        <v/>
      </c>
      <c r="AS16" s="581">
        <f>AS2*AS17</f>
        <v/>
      </c>
      <c r="AT16" s="581">
        <f>AT2*AT17</f>
        <v/>
      </c>
      <c r="AU16" s="581">
        <f>AU2*AU17</f>
        <v/>
      </c>
      <c r="AV16" s="581">
        <f>AV2*AV17</f>
        <v/>
      </c>
      <c r="AW16" s="581">
        <f>AW2*AW17</f>
        <v/>
      </c>
      <c r="AX16" s="581">
        <f>AX2*AX17</f>
        <v/>
      </c>
      <c r="AY16" s="581">
        <f>AY2*AY17</f>
        <v/>
      </c>
      <c r="AZ16" s="581">
        <f>AZ2*AZ17</f>
        <v/>
      </c>
      <c r="BA16" s="581">
        <f>BA2*BA17</f>
        <v/>
      </c>
    </row>
    <row r="17">
      <c r="A17" s="532" t="n"/>
      <c r="B17" s="532" t="n"/>
      <c r="C17" s="31" t="inlineStr">
        <is>
          <t>Transfer Rate(%)📝</t>
        </is>
      </c>
      <c r="D17" s="32" t="inlineStr">
        <is>
          <t>percent0</t>
        </is>
      </c>
      <c r="E17" s="32" t="inlineStr">
        <is>
          <t>O</t>
        </is>
      </c>
      <c r="F17" s="25" t="inlineStr">
        <is>
          <t>환승율</t>
        </is>
      </c>
      <c r="G17" s="100">
        <f>IFERROR(SUMIF($H$161:$Q$161,"O",H17:Q17)/COUNTIFS($H$161:$Q$161,"O",H17:Q17,"&lt;&gt;0"),0)</f>
        <v/>
      </c>
      <c r="H17" s="588">
        <f>VLOOKUP($F17,raw_data_pax!$1:$1048576,MATCH(H$1,raw_data_pax!$1:$1,0),FALSE)</f>
        <v/>
      </c>
      <c r="I17" s="588">
        <f>VLOOKUP($F17,raw_data_pax!$1:$1048576,MATCH(I$1,raw_data_pax!$1:$1,0),FALSE)</f>
        <v/>
      </c>
      <c r="J17" s="588">
        <f>VLOOKUP($F17,raw_data_pax!$1:$1048576,MATCH(J$1,raw_data_pax!$1:$1,0),FALSE)</f>
        <v/>
      </c>
      <c r="K17" s="588">
        <f>VLOOKUP($F17,raw_data_pax!$1:$1048576,MATCH(K$1,raw_data_pax!$1:$1,0),FALSE)</f>
        <v/>
      </c>
      <c r="L17" s="588">
        <f>VLOOKUP($F17,raw_data_pax!$1:$1048576,MATCH(L$1,raw_data_pax!$1:$1,0),FALSE)</f>
        <v/>
      </c>
      <c r="M17" s="588">
        <f>VLOOKUP($F17,raw_data_pax!$1:$1048576,MATCH(M$1,raw_data_pax!$1:$1,0),FALSE)</f>
        <v/>
      </c>
      <c r="N17" s="588">
        <f>VLOOKUP($F17,raw_data_pax!$1:$1048576,MATCH(N$1,raw_data_pax!$1:$1,0),FALSE)</f>
        <v/>
      </c>
      <c r="O17" s="588">
        <f>VLOOKUP($F17,raw_data_pax!$1:$1048576,MATCH(O$1,raw_data_pax!$1:$1,0),FALSE)</f>
        <v/>
      </c>
      <c r="P17" s="588">
        <f>VLOOKUP($F17,raw_data_pax!$1:$1048576,MATCH(P$1,raw_data_pax!$1:$1,0),FALSE)</f>
        <v/>
      </c>
      <c r="Q17" s="588">
        <f>VLOOKUP($F17,raw_data_pax!$1:$1048576,MATCH(Q$1,raw_data_pax!$1:$1,0),FALSE)</f>
        <v/>
      </c>
      <c r="R17" s="589">
        <f>G17</f>
        <v/>
      </c>
      <c r="S17" s="589">
        <f>R17</f>
        <v/>
      </c>
      <c r="T17" s="589">
        <f>S17</f>
        <v/>
      </c>
      <c r="U17" s="589">
        <f>T17</f>
        <v/>
      </c>
      <c r="V17" s="589">
        <f>U17</f>
        <v/>
      </c>
      <c r="W17" s="589">
        <f>V17</f>
        <v/>
      </c>
      <c r="X17" s="589">
        <f>W17</f>
        <v/>
      </c>
      <c r="Y17" s="589">
        <f>X17</f>
        <v/>
      </c>
      <c r="Z17" s="589">
        <f>Y17</f>
        <v/>
      </c>
      <c r="AA17" s="589">
        <f>Z17</f>
        <v/>
      </c>
      <c r="AB17" s="589">
        <f>AA17</f>
        <v/>
      </c>
      <c r="AC17" s="589">
        <f>AB17</f>
        <v/>
      </c>
      <c r="AD17" s="589">
        <f>AC17</f>
        <v/>
      </c>
      <c r="AE17" s="589">
        <f>AD17</f>
        <v/>
      </c>
      <c r="AF17" s="589">
        <f>AE17</f>
        <v/>
      </c>
      <c r="AG17" s="589">
        <f>AF17</f>
        <v/>
      </c>
      <c r="AH17" s="589">
        <f>AG17</f>
        <v/>
      </c>
      <c r="AI17" s="589">
        <f>AH17</f>
        <v/>
      </c>
      <c r="AJ17" s="589">
        <f>AI17</f>
        <v/>
      </c>
      <c r="AK17" s="589">
        <f>AJ17</f>
        <v/>
      </c>
      <c r="AL17" s="589">
        <f>AK17</f>
        <v/>
      </c>
      <c r="AM17" s="589">
        <f>AL17</f>
        <v/>
      </c>
      <c r="AN17" s="589">
        <f>AM17</f>
        <v/>
      </c>
      <c r="AO17" s="589">
        <f>AN17</f>
        <v/>
      </c>
      <c r="AP17" s="589">
        <f>AO17</f>
        <v/>
      </c>
      <c r="AQ17" s="589">
        <f>AP17</f>
        <v/>
      </c>
      <c r="AR17" s="589">
        <f>AQ17</f>
        <v/>
      </c>
      <c r="AS17" s="589">
        <f>AR17</f>
        <v/>
      </c>
      <c r="AT17" s="589">
        <f>AS17</f>
        <v/>
      </c>
      <c r="AU17" s="589">
        <f>AT17</f>
        <v/>
      </c>
      <c r="AV17" s="589">
        <f>AU17</f>
        <v/>
      </c>
      <c r="AW17" s="589">
        <f>AV17</f>
        <v/>
      </c>
      <c r="AX17" s="589">
        <f>AW17</f>
        <v/>
      </c>
      <c r="AY17" s="589">
        <f>AX17</f>
        <v/>
      </c>
      <c r="AZ17" s="589">
        <f>AY17</f>
        <v/>
      </c>
      <c r="BA17" s="589">
        <f>AZ17</f>
        <v/>
      </c>
    </row>
    <row r="18">
      <c r="A18" s="532" t="n"/>
      <c r="B18" s="532" t="n"/>
      <c r="C18" s="11" t="inlineStr">
        <is>
          <t>Average Crew Per Aircraft</t>
        </is>
      </c>
      <c r="D18" s="12" t="inlineStr">
        <is>
          <t>float0</t>
        </is>
      </c>
      <c r="E18" s="12" t="n"/>
      <c r="F18" s="12" t="inlineStr">
        <is>
          <t>대당승무원</t>
        </is>
      </c>
      <c r="G18" s="101" t="n"/>
      <c r="H18" s="580">
        <f>VLOOKUP($F18,raw_data_pax!$1:$1048576,MATCH(H$1,raw_data_pax!$1:$1,0),FALSE)</f>
        <v/>
      </c>
      <c r="I18" s="580">
        <f>VLOOKUP($F18,raw_data_pax!$1:$1048576,MATCH(I$1,raw_data_pax!$1:$1,0),FALSE)</f>
        <v/>
      </c>
      <c r="J18" s="580">
        <f>VLOOKUP($F18,raw_data_pax!$1:$1048576,MATCH(J$1,raw_data_pax!$1:$1,0),FALSE)</f>
        <v/>
      </c>
      <c r="K18" s="580">
        <f>VLOOKUP($F18,raw_data_pax!$1:$1048576,MATCH(K$1,raw_data_pax!$1:$1,0),FALSE)</f>
        <v/>
      </c>
      <c r="L18" s="580">
        <f>VLOOKUP($F18,raw_data_pax!$1:$1048576,MATCH(L$1,raw_data_pax!$1:$1,0),FALSE)</f>
        <v/>
      </c>
      <c r="M18" s="580">
        <f>VLOOKUP($F18,raw_data_pax!$1:$1048576,MATCH(M$1,raw_data_pax!$1:$1,0),FALSE)</f>
        <v/>
      </c>
      <c r="N18" s="580">
        <f>VLOOKUP($F18,raw_data_pax!$1:$1048576,MATCH(N$1,raw_data_pax!$1:$1,0),FALSE)</f>
        <v/>
      </c>
      <c r="O18" s="580">
        <f>VLOOKUP($F18,raw_data_pax!$1:$1048576,MATCH(O$1,raw_data_pax!$1:$1,0),FALSE)</f>
        <v/>
      </c>
      <c r="P18" s="580">
        <f>VLOOKUP($F18,raw_data_pax!$1:$1048576,MATCH(P$1,raw_data_pax!$1:$1,0),FALSE)</f>
        <v/>
      </c>
      <c r="Q18" s="580">
        <f>VLOOKUP($F18,raw_data_pax!$1:$1048576,MATCH(Q$1,raw_data_pax!$1:$1,0),FALSE)</f>
        <v/>
      </c>
      <c r="R18" s="580">
        <f>IFERROR(SUMPRODUCT(R35:R38,R65:R68)/SUM(R35:R38),0)</f>
        <v/>
      </c>
      <c r="S18" s="580">
        <f>IFERROR(SUMPRODUCT(S35:S38,S65:S68)/SUM(S35:S38),0)</f>
        <v/>
      </c>
      <c r="T18" s="580">
        <f>IFERROR(SUMPRODUCT(T35:T38,T65:T68)/SUM(T35:T38),0)</f>
        <v/>
      </c>
      <c r="U18" s="580">
        <f>IFERROR(SUMPRODUCT(U35:U38,U65:U68)/SUM(U35:U38),0)</f>
        <v/>
      </c>
      <c r="V18" s="580">
        <f>IFERROR(SUMPRODUCT(V35:V38,V65:V68)/SUM(V35:V38),0)</f>
        <v/>
      </c>
      <c r="W18" s="580">
        <f>IFERROR(SUMPRODUCT(W35:W38,W65:W68)/SUM(W35:W38),0)</f>
        <v/>
      </c>
      <c r="X18" s="580">
        <f>IFERROR(SUMPRODUCT(X35:X38,X65:X68)/SUM(X35:X38),0)</f>
        <v/>
      </c>
      <c r="Y18" s="580">
        <f>IFERROR(SUMPRODUCT(Y35:Y38,Y65:Y68)/SUM(Y35:Y38),0)</f>
        <v/>
      </c>
      <c r="Z18" s="580">
        <f>IFERROR(SUMPRODUCT(Z35:Z38,Z65:Z68)/SUM(Z35:Z38),0)</f>
        <v/>
      </c>
      <c r="AA18" s="580">
        <f>IFERROR(SUMPRODUCT(AA35:AA38,AA65:AA68)/SUM(AA35:AA38),0)</f>
        <v/>
      </c>
      <c r="AB18" s="580">
        <f>IFERROR(SUMPRODUCT(AB35:AB38,AB65:AB68)/SUM(AB35:AB38),0)</f>
        <v/>
      </c>
      <c r="AC18" s="580">
        <f>IFERROR(SUMPRODUCT(AC35:AC38,AC65:AC68)/SUM(AC35:AC38),0)</f>
        <v/>
      </c>
      <c r="AD18" s="580">
        <f>IFERROR(SUMPRODUCT(AD35:AD38,AD65:AD68)/SUM(AD35:AD38),0)</f>
        <v/>
      </c>
      <c r="AE18" s="580">
        <f>IFERROR(SUMPRODUCT(AE35:AE38,AE65:AE68)/SUM(AE35:AE38),0)</f>
        <v/>
      </c>
      <c r="AF18" s="580">
        <f>IFERROR(SUMPRODUCT(AF35:AF38,AF65:AF68)/SUM(AF35:AF38),0)</f>
        <v/>
      </c>
      <c r="AG18" s="580">
        <f>IFERROR(SUMPRODUCT(AG35:AG38,AG65:AG68)/SUM(AG35:AG38),0)</f>
        <v/>
      </c>
      <c r="AH18" s="580">
        <f>IFERROR(SUMPRODUCT(AH35:AH38,AH65:AH68)/SUM(AH35:AH38),0)</f>
        <v/>
      </c>
      <c r="AI18" s="580">
        <f>IFERROR(SUMPRODUCT(AI35:AI38,AI65:AI68)/SUM(AI35:AI38),0)</f>
        <v/>
      </c>
      <c r="AJ18" s="580">
        <f>IFERROR(SUMPRODUCT(AJ35:AJ38,AJ65:AJ68)/SUM(AJ35:AJ38),0)</f>
        <v/>
      </c>
      <c r="AK18" s="580">
        <f>IFERROR(SUMPRODUCT(AK35:AK38,AK65:AK68)/SUM(AK35:AK38),0)</f>
        <v/>
      </c>
      <c r="AL18" s="580">
        <f>IFERROR(SUMPRODUCT(AL35:AL38,AL65:AL68)/SUM(AL35:AL38),0)</f>
        <v/>
      </c>
      <c r="AM18" s="580">
        <f>IFERROR(SUMPRODUCT(AM35:AM38,AM65:AM68)/SUM(AM35:AM38),0)</f>
        <v/>
      </c>
      <c r="AN18" s="580">
        <f>IFERROR(SUMPRODUCT(AN35:AN38,AN65:AN68)/SUM(AN35:AN38),0)</f>
        <v/>
      </c>
      <c r="AO18" s="580">
        <f>IFERROR(SUMPRODUCT(AO35:AO38,AO65:AO68)/SUM(AO35:AO38),0)</f>
        <v/>
      </c>
      <c r="AP18" s="580">
        <f>IFERROR(SUMPRODUCT(AP35:AP38,AP65:AP68)/SUM(AP35:AP38),0)</f>
        <v/>
      </c>
      <c r="AQ18" s="580">
        <f>IFERROR(SUMPRODUCT(AQ35:AQ38,AQ65:AQ68)/SUM(AQ35:AQ38),0)</f>
        <v/>
      </c>
      <c r="AR18" s="580">
        <f>IFERROR(SUMPRODUCT(AR35:AR38,AR65:AR68)/SUM(AR35:AR38),0)</f>
        <v/>
      </c>
      <c r="AS18" s="580">
        <f>IFERROR(SUMPRODUCT(AS35:AS38,AS65:AS68)/SUM(AS35:AS38),0)</f>
        <v/>
      </c>
      <c r="AT18" s="580">
        <f>IFERROR(SUMPRODUCT(AT35:AT38,AT65:AT68)/SUM(AT35:AT38),0)</f>
        <v/>
      </c>
      <c r="AU18" s="580">
        <f>IFERROR(SUMPRODUCT(AU35:AU38,AU65:AU68)/SUM(AU35:AU38),0)</f>
        <v/>
      </c>
      <c r="AV18" s="580">
        <f>IFERROR(SUMPRODUCT(AV35:AV38,AV65:AV68)/SUM(AV35:AV38),0)</f>
        <v/>
      </c>
      <c r="AW18" s="580">
        <f>IFERROR(SUMPRODUCT(AW35:AW38,AW65:AW68)/SUM(AW35:AW38),0)</f>
        <v/>
      </c>
      <c r="AX18" s="580">
        <f>IFERROR(SUMPRODUCT(AX35:AX38,AX65:AX68)/SUM(AX35:AX38),0)</f>
        <v/>
      </c>
      <c r="AY18" s="580">
        <f>IFERROR(SUMPRODUCT(AY35:AY38,AY65:AY68)/SUM(AY35:AY38),0)</f>
        <v/>
      </c>
      <c r="AZ18" s="580">
        <f>IFERROR(SUMPRODUCT(AZ35:AZ38,AZ65:AZ68)/SUM(AZ35:AZ38),0)</f>
        <v/>
      </c>
      <c r="BA18" s="580">
        <f>IFERROR(SUMPRODUCT(BA35:BA38,BA65:BA68)/SUM(BA35:BA38),0)</f>
        <v/>
      </c>
    </row>
    <row r="19">
      <c r="A19" s="532" t="n"/>
      <c r="B19" s="533" t="n"/>
      <c r="C19" s="31" t="inlineStr">
        <is>
          <t>Crew Ratio(%)</t>
        </is>
      </c>
      <c r="D19" s="32" t="inlineStr">
        <is>
          <t>percent0</t>
        </is>
      </c>
      <c r="E19" s="32" t="n"/>
      <c r="F19" s="17" t="inlineStr">
        <is>
          <t>승무원비율</t>
        </is>
      </c>
      <c r="G19" s="102" t="n"/>
      <c r="H19" s="588">
        <f>VLOOKUP($F19,raw_data_pax!$1:$1048576,MATCH(H$1,raw_data_pax!$1:$1,0),FALSE)</f>
        <v/>
      </c>
      <c r="I19" s="588">
        <f>VLOOKUP($F19,raw_data_pax!$1:$1048576,MATCH(I$1,raw_data_pax!$1:$1,0),FALSE)</f>
        <v/>
      </c>
      <c r="J19" s="588">
        <f>VLOOKUP($F19,raw_data_pax!$1:$1048576,MATCH(J$1,raw_data_pax!$1:$1,0),FALSE)</f>
        <v/>
      </c>
      <c r="K19" s="588">
        <f>VLOOKUP($F19,raw_data_pax!$1:$1048576,MATCH(K$1,raw_data_pax!$1:$1,0),FALSE)</f>
        <v/>
      </c>
      <c r="L19" s="588">
        <f>VLOOKUP($F19,raw_data_pax!$1:$1048576,MATCH(L$1,raw_data_pax!$1:$1,0),FALSE)</f>
        <v/>
      </c>
      <c r="M19" s="588">
        <f>VLOOKUP($F19,raw_data_pax!$1:$1048576,MATCH(M$1,raw_data_pax!$1:$1,0),FALSE)</f>
        <v/>
      </c>
      <c r="N19" s="588">
        <f>VLOOKUP($F19,raw_data_pax!$1:$1048576,MATCH(N$1,raw_data_pax!$1:$1,0),FALSE)</f>
        <v/>
      </c>
      <c r="O19" s="588">
        <f>VLOOKUP($F19,raw_data_pax!$1:$1048576,MATCH(O$1,raw_data_pax!$1:$1,0),FALSE)</f>
        <v/>
      </c>
      <c r="P19" s="588">
        <f>VLOOKUP($F19,raw_data_pax!$1:$1048576,MATCH(P$1,raw_data_pax!$1:$1,0),FALSE)</f>
        <v/>
      </c>
      <c r="Q19" s="588">
        <f>VLOOKUP($F19,raw_data_pax!$1:$1048576,MATCH(Q$1,raw_data_pax!$1:$1,0),FALSE)</f>
        <v/>
      </c>
      <c r="R19" s="588">
        <f>IFERROR(R18/R15,0)</f>
        <v/>
      </c>
      <c r="S19" s="588">
        <f>IFERROR(S18/S15,0)</f>
        <v/>
      </c>
      <c r="T19" s="588">
        <f>IFERROR(T18/T15,0)</f>
        <v/>
      </c>
      <c r="U19" s="588">
        <f>IFERROR(U18/U15,0)</f>
        <v/>
      </c>
      <c r="V19" s="588">
        <f>IFERROR(V18/V15,0)</f>
        <v/>
      </c>
      <c r="W19" s="588">
        <f>IFERROR(W18/W15,0)</f>
        <v/>
      </c>
      <c r="X19" s="588">
        <f>IFERROR(X18/X15,0)</f>
        <v/>
      </c>
      <c r="Y19" s="588">
        <f>IFERROR(Y18/Y15,0)</f>
        <v/>
      </c>
      <c r="Z19" s="588">
        <f>IFERROR(Z18/Z15,0)</f>
        <v/>
      </c>
      <c r="AA19" s="588">
        <f>IFERROR(AA18/AA15,0)</f>
        <v/>
      </c>
      <c r="AB19" s="588">
        <f>IFERROR(AB18/AB15,0)</f>
        <v/>
      </c>
      <c r="AC19" s="588">
        <f>IFERROR(AC18/AC15,0)</f>
        <v/>
      </c>
      <c r="AD19" s="588">
        <f>IFERROR(AD18/AD15,0)</f>
        <v/>
      </c>
      <c r="AE19" s="588">
        <f>IFERROR(AE18/AE15,0)</f>
        <v/>
      </c>
      <c r="AF19" s="588">
        <f>IFERROR(AF18/AF15,0)</f>
        <v/>
      </c>
      <c r="AG19" s="588">
        <f>IFERROR(AG18/AG15,0)</f>
        <v/>
      </c>
      <c r="AH19" s="588">
        <f>IFERROR(AH18/AH15,0)</f>
        <v/>
      </c>
      <c r="AI19" s="588">
        <f>IFERROR(AI18/AI15,0)</f>
        <v/>
      </c>
      <c r="AJ19" s="588">
        <f>IFERROR(AJ18/AJ15,0)</f>
        <v/>
      </c>
      <c r="AK19" s="588">
        <f>IFERROR(AK18/AK15,0)</f>
        <v/>
      </c>
      <c r="AL19" s="588">
        <f>IFERROR(AL18/AL15,0)</f>
        <v/>
      </c>
      <c r="AM19" s="588">
        <f>IFERROR(AM18/AM15,0)</f>
        <v/>
      </c>
      <c r="AN19" s="588">
        <f>IFERROR(AN18/AN15,0)</f>
        <v/>
      </c>
      <c r="AO19" s="588">
        <f>IFERROR(AO18/AO15,0)</f>
        <v/>
      </c>
      <c r="AP19" s="588">
        <f>IFERROR(AP18/AP15,0)</f>
        <v/>
      </c>
      <c r="AQ19" s="588">
        <f>IFERROR(AQ18/AQ15,0)</f>
        <v/>
      </c>
      <c r="AR19" s="588">
        <f>IFERROR(AR18/AR15,0)</f>
        <v/>
      </c>
      <c r="AS19" s="588">
        <f>IFERROR(AS18/AS15,0)</f>
        <v/>
      </c>
      <c r="AT19" s="588">
        <f>IFERROR(AT18/AT15,0)</f>
        <v/>
      </c>
      <c r="AU19" s="588">
        <f>IFERROR(AU18/AU15,0)</f>
        <v/>
      </c>
      <c r="AV19" s="588">
        <f>IFERROR(AV18/AV15,0)</f>
        <v/>
      </c>
      <c r="AW19" s="588">
        <f>IFERROR(AW18/AW15,0)</f>
        <v/>
      </c>
      <c r="AX19" s="588">
        <f>IFERROR(AX18/AX15,0)</f>
        <v/>
      </c>
      <c r="AY19" s="588">
        <f>IFERROR(AY18/AY15,0)</f>
        <v/>
      </c>
      <c r="AZ19" s="588">
        <f>IFERROR(AZ18/AZ15,0)</f>
        <v/>
      </c>
      <c r="BA19" s="588">
        <f>IFERROR(BA18/BA15,0)</f>
        <v/>
      </c>
    </row>
    <row r="20">
      <c r="A20" s="532" t="n"/>
      <c r="B20" s="573" t="inlineStr">
        <is>
          <t>Passenger Flight Index</t>
        </is>
      </c>
      <c r="C20" s="4" t="inlineStr">
        <is>
          <t>Annual Movements</t>
        </is>
      </c>
      <c r="D20" s="5" t="inlineStr">
        <is>
          <t>float0</t>
        </is>
      </c>
      <c r="E20" s="5" t="n"/>
      <c r="F20" s="5" t="inlineStr">
        <is>
          <t>연간운항</t>
        </is>
      </c>
      <c r="G20" s="103" t="n"/>
      <c r="H20" s="576">
        <f>VLOOKUP($F20,raw_data_pax!$1:$1048576,MATCH(H$1,raw_data_pax!$1:$1,0),FALSE)</f>
        <v/>
      </c>
      <c r="I20" s="576">
        <f>VLOOKUP($F20,raw_data_pax!$1:$1048576,MATCH(I$1,raw_data_pax!$1:$1,0),FALSE)</f>
        <v/>
      </c>
      <c r="J20" s="576">
        <f>VLOOKUP($F20,raw_data_pax!$1:$1048576,MATCH(J$1,raw_data_pax!$1:$1,0),FALSE)</f>
        <v/>
      </c>
      <c r="K20" s="576">
        <f>VLOOKUP($F20,raw_data_pax!$1:$1048576,MATCH(K$1,raw_data_pax!$1:$1,0),FALSE)</f>
        <v/>
      </c>
      <c r="L20" s="576">
        <f>VLOOKUP($F20,raw_data_pax!$1:$1048576,MATCH(L$1,raw_data_pax!$1:$1,0),FALSE)</f>
        <v/>
      </c>
      <c r="M20" s="576">
        <f>VLOOKUP($F20,raw_data_pax!$1:$1048576,MATCH(M$1,raw_data_pax!$1:$1,0),FALSE)</f>
        <v/>
      </c>
      <c r="N20" s="576">
        <f>VLOOKUP($F20,raw_data_pax!$1:$1048576,MATCH(N$1,raw_data_pax!$1:$1,0),FALSE)</f>
        <v/>
      </c>
      <c r="O20" s="576">
        <f>VLOOKUP($F20,raw_data_pax!$1:$1048576,MATCH(O$1,raw_data_pax!$1:$1,0),FALSE)</f>
        <v/>
      </c>
      <c r="P20" s="576">
        <f>VLOOKUP($F20,raw_data_pax!$1:$1048576,MATCH(P$1,raw_data_pax!$1:$1,0),FALSE)</f>
        <v/>
      </c>
      <c r="Q20" s="576">
        <f>VLOOKUP($F20,raw_data_pax!$1:$1048576,MATCH(Q$1,raw_data_pax!$1:$1,0),FALSE)</f>
        <v/>
      </c>
      <c r="R20" s="590">
        <f>IFERROR(R2/R15,0)</f>
        <v/>
      </c>
      <c r="S20" s="590">
        <f>IFERROR(S2/S15,0)</f>
        <v/>
      </c>
      <c r="T20" s="590">
        <f>IFERROR(T2/T15,0)</f>
        <v/>
      </c>
      <c r="U20" s="590">
        <f>IFERROR(U2/U15,0)</f>
        <v/>
      </c>
      <c r="V20" s="590">
        <f>IFERROR(V2/V15,0)</f>
        <v/>
      </c>
      <c r="W20" s="590">
        <f>IFERROR(W2/W15,0)</f>
        <v/>
      </c>
      <c r="X20" s="590">
        <f>IFERROR(X2/X15,0)</f>
        <v/>
      </c>
      <c r="Y20" s="590">
        <f>IFERROR(Y2/Y15,0)</f>
        <v/>
      </c>
      <c r="Z20" s="590">
        <f>IFERROR(Z2/Z15,0)</f>
        <v/>
      </c>
      <c r="AA20" s="590">
        <f>IFERROR(AA2/AA15,0)</f>
        <v/>
      </c>
      <c r="AB20" s="590">
        <f>IFERROR(AB2/AB15,0)</f>
        <v/>
      </c>
      <c r="AC20" s="590">
        <f>IFERROR(AC2/AC15,0)</f>
        <v/>
      </c>
      <c r="AD20" s="590">
        <f>IFERROR(AD2/AD15,0)</f>
        <v/>
      </c>
      <c r="AE20" s="590">
        <f>IFERROR(AE2/AE15,0)</f>
        <v/>
      </c>
      <c r="AF20" s="590">
        <f>IFERROR(AF2/AF15,0)</f>
        <v/>
      </c>
      <c r="AG20" s="590">
        <f>IFERROR(AG2/AG15,0)</f>
        <v/>
      </c>
      <c r="AH20" s="590">
        <f>IFERROR(AH2/AH15,0)</f>
        <v/>
      </c>
      <c r="AI20" s="590">
        <f>IFERROR(AI2/AI15,0)</f>
        <v/>
      </c>
      <c r="AJ20" s="590">
        <f>IFERROR(AJ2/AJ15,0)</f>
        <v/>
      </c>
      <c r="AK20" s="590">
        <f>IFERROR(AK2/AK15,0)</f>
        <v/>
      </c>
      <c r="AL20" s="590">
        <f>IFERROR(AL2/AL15,0)</f>
        <v/>
      </c>
      <c r="AM20" s="590">
        <f>IFERROR(AM2/AM15,0)</f>
        <v/>
      </c>
      <c r="AN20" s="590">
        <f>IFERROR(AN2/AN15,0)</f>
        <v/>
      </c>
      <c r="AO20" s="590">
        <f>IFERROR(AO2/AO15,0)</f>
        <v/>
      </c>
      <c r="AP20" s="590">
        <f>IFERROR(AP2/AP15,0)</f>
        <v/>
      </c>
      <c r="AQ20" s="590">
        <f>IFERROR(AQ2/AQ15,0)</f>
        <v/>
      </c>
      <c r="AR20" s="590">
        <f>IFERROR(AR2/AR15,0)</f>
        <v/>
      </c>
      <c r="AS20" s="590">
        <f>IFERROR(AS2/AS15,0)</f>
        <v/>
      </c>
      <c r="AT20" s="590">
        <f>IFERROR(AT2/AT15,0)</f>
        <v/>
      </c>
      <c r="AU20" s="590">
        <f>IFERROR(AU2/AU15,0)</f>
        <v/>
      </c>
      <c r="AV20" s="590">
        <f>IFERROR(AV2/AV15,0)</f>
        <v/>
      </c>
      <c r="AW20" s="590">
        <f>IFERROR(AW2/AW15,0)</f>
        <v/>
      </c>
      <c r="AX20" s="590">
        <f>IFERROR(AX2/AX15,0)</f>
        <v/>
      </c>
      <c r="AY20" s="590">
        <f>IFERROR(AY2/AY15,0)</f>
        <v/>
      </c>
      <c r="AZ20" s="590">
        <f>IFERROR(AZ2/AZ15,0)</f>
        <v/>
      </c>
      <c r="BA20" s="590">
        <f>IFERROR(BA2/BA15,0)</f>
        <v/>
      </c>
    </row>
    <row r="21">
      <c r="A21" s="532" t="n"/>
      <c r="B21" s="532" t="n"/>
      <c r="C21" s="11" t="inlineStr">
        <is>
          <t>Average Taxiing Time Per Aircraft(min)</t>
        </is>
      </c>
      <c r="D21" s="12" t="inlineStr">
        <is>
          <t>float0</t>
        </is>
      </c>
      <c r="E21" s="12" t="n"/>
      <c r="F21" s="24" t="inlineStr">
        <is>
          <t>대당택싱평균</t>
        </is>
      </c>
      <c r="G21" s="99" t="n"/>
      <c r="H21" s="580">
        <f>VLOOKUP($F21,raw_data_pax!$1:$1048576,MATCH(H$1,raw_data_pax!$1:$1,0),FALSE)</f>
        <v/>
      </c>
      <c r="I21" s="580">
        <f>VLOOKUP($F21,raw_data_pax!$1:$1048576,MATCH(I$1,raw_data_pax!$1:$1,0),FALSE)</f>
        <v/>
      </c>
      <c r="J21" s="580">
        <f>VLOOKUP($F21,raw_data_pax!$1:$1048576,MATCH(J$1,raw_data_pax!$1:$1,0),FALSE)</f>
        <v/>
      </c>
      <c r="K21" s="580">
        <f>VLOOKUP($F21,raw_data_pax!$1:$1048576,MATCH(K$1,raw_data_pax!$1:$1,0),FALSE)</f>
        <v/>
      </c>
      <c r="L21" s="580">
        <f>VLOOKUP($F21,raw_data_pax!$1:$1048576,MATCH(L$1,raw_data_pax!$1:$1,0),FALSE)</f>
        <v/>
      </c>
      <c r="M21" s="580">
        <f>VLOOKUP($F21,raw_data_pax!$1:$1048576,MATCH(M$1,raw_data_pax!$1:$1,0),FALSE)</f>
        <v/>
      </c>
      <c r="N21" s="580">
        <f>VLOOKUP($F21,raw_data_pax!$1:$1048576,MATCH(N$1,raw_data_pax!$1:$1,0),FALSE)</f>
        <v/>
      </c>
      <c r="O21" s="580">
        <f>VLOOKUP($F21,raw_data_pax!$1:$1048576,MATCH(O$1,raw_data_pax!$1:$1,0),FALSE)</f>
        <v/>
      </c>
      <c r="P21" s="580">
        <f>VLOOKUP($F21,raw_data_pax!$1:$1048576,MATCH(P$1,raw_data_pax!$1:$1,0),FALSE)</f>
        <v/>
      </c>
      <c r="Q21" s="580">
        <f>VLOOKUP($F21,raw_data_pax!$1:$1048576,MATCH(Q$1,raw_data_pax!$1:$1,0),FALSE)</f>
        <v/>
      </c>
      <c r="R21" s="591" t="n"/>
      <c r="S21" s="591" t="n"/>
      <c r="T21" s="591" t="n"/>
      <c r="U21" s="591" t="n"/>
      <c r="V21" s="591" t="n"/>
      <c r="W21" s="591" t="n"/>
      <c r="X21" s="591" t="n"/>
      <c r="Y21" s="591" t="n"/>
      <c r="Z21" s="591" t="n"/>
      <c r="AA21" s="591" t="n"/>
      <c r="AB21" s="591" t="n"/>
      <c r="AC21" s="591" t="n"/>
      <c r="AD21" s="591" t="n"/>
      <c r="AE21" s="591" t="n"/>
      <c r="AF21" s="591" t="n"/>
      <c r="AG21" s="591" t="n"/>
      <c r="AH21" s="591" t="n"/>
      <c r="AI21" s="591" t="n"/>
      <c r="AJ21" s="591" t="n"/>
      <c r="AK21" s="591" t="n"/>
      <c r="AL21" s="591" t="n"/>
      <c r="AM21" s="591" t="n"/>
      <c r="AN21" s="591" t="n"/>
      <c r="AO21" s="591" t="n"/>
      <c r="AP21" s="591" t="n"/>
      <c r="AQ21" s="591" t="n"/>
      <c r="AR21" s="591" t="n"/>
      <c r="AS21" s="591" t="n"/>
      <c r="AT21" s="591" t="n"/>
      <c r="AU21" s="591" t="n"/>
      <c r="AV21" s="591" t="n"/>
      <c r="AW21" s="591" t="n"/>
      <c r="AX21" s="591" t="n"/>
      <c r="AY21" s="591" t="n"/>
      <c r="AZ21" s="591" t="n"/>
      <c r="BA21" s="591" t="n"/>
    </row>
    <row r="22">
      <c r="A22" s="532" t="n"/>
      <c r="B22" s="532" t="n"/>
      <c r="C22" s="11" t="inlineStr">
        <is>
          <t>Average PeakTime TurnAround Standing Time(min)</t>
        </is>
      </c>
      <c r="D22" s="12" t="inlineStr">
        <is>
          <t>float0</t>
        </is>
      </c>
      <c r="E22" s="12" t="n"/>
      <c r="F22" s="24" t="inlineStr">
        <is>
          <t>피크시간 턴어라운드편 평균주기시간(분)</t>
        </is>
      </c>
      <c r="G22" s="99" t="n"/>
      <c r="H22" s="580">
        <f>VLOOKUP($F22,raw_data_pax!$1:$1048576,MATCH(H$1,raw_data_pax!$1:$1,0),FALSE)</f>
        <v/>
      </c>
      <c r="I22" s="580">
        <f>VLOOKUP($F22,raw_data_pax!$1:$1048576,MATCH(I$1,raw_data_pax!$1:$1,0),FALSE)</f>
        <v/>
      </c>
      <c r="J22" s="580">
        <f>VLOOKUP($F22,raw_data_pax!$1:$1048576,MATCH(J$1,raw_data_pax!$1:$1,0),FALSE)</f>
        <v/>
      </c>
      <c r="K22" s="580">
        <f>VLOOKUP($F22,raw_data_pax!$1:$1048576,MATCH(K$1,raw_data_pax!$1:$1,0),FALSE)</f>
        <v/>
      </c>
      <c r="L22" s="580">
        <f>VLOOKUP($F22,raw_data_pax!$1:$1048576,MATCH(L$1,raw_data_pax!$1:$1,0),FALSE)</f>
        <v/>
      </c>
      <c r="M22" s="580">
        <f>VLOOKUP($F22,raw_data_pax!$1:$1048576,MATCH(M$1,raw_data_pax!$1:$1,0),FALSE)</f>
        <v/>
      </c>
      <c r="N22" s="580">
        <f>VLOOKUP($F22,raw_data_pax!$1:$1048576,MATCH(N$1,raw_data_pax!$1:$1,0),FALSE)</f>
        <v/>
      </c>
      <c r="O22" s="580">
        <f>VLOOKUP($F22,raw_data_pax!$1:$1048576,MATCH(O$1,raw_data_pax!$1:$1,0),FALSE)</f>
        <v/>
      </c>
      <c r="P22" s="580">
        <f>VLOOKUP($F22,raw_data_pax!$1:$1048576,MATCH(P$1,raw_data_pax!$1:$1,0),FALSE)</f>
        <v/>
      </c>
      <c r="Q22" s="580">
        <f>VLOOKUP($F22,raw_data_pax!$1:$1048576,MATCH(Q$1,raw_data_pax!$1:$1,0),FALSE)</f>
        <v/>
      </c>
      <c r="R22" s="591" t="n"/>
      <c r="S22" s="591" t="n"/>
      <c r="T22" s="591" t="n"/>
      <c r="U22" s="591" t="n"/>
      <c r="V22" s="591" t="n"/>
      <c r="W22" s="591" t="n"/>
      <c r="X22" s="591" t="n"/>
      <c r="Y22" s="591" t="n"/>
      <c r="Z22" s="591" t="n"/>
      <c r="AA22" s="591" t="n"/>
      <c r="AB22" s="591" t="n"/>
      <c r="AC22" s="591" t="n"/>
      <c r="AD22" s="591" t="n"/>
      <c r="AE22" s="591" t="n"/>
      <c r="AF22" s="591" t="n"/>
      <c r="AG22" s="591" t="n"/>
      <c r="AH22" s="591" t="n"/>
      <c r="AI22" s="591" t="n"/>
      <c r="AJ22" s="591" t="n"/>
      <c r="AK22" s="591" t="n"/>
      <c r="AL22" s="591" t="n"/>
      <c r="AM22" s="591" t="n"/>
      <c r="AN22" s="591" t="n"/>
      <c r="AO22" s="591" t="n"/>
      <c r="AP22" s="591" t="n"/>
      <c r="AQ22" s="591" t="n"/>
      <c r="AR22" s="591" t="n"/>
      <c r="AS22" s="591" t="n"/>
      <c r="AT22" s="591" t="n"/>
      <c r="AU22" s="591" t="n"/>
      <c r="AV22" s="591" t="n"/>
      <c r="AW22" s="591" t="n"/>
      <c r="AX22" s="591" t="n"/>
      <c r="AY22" s="591" t="n"/>
      <c r="AZ22" s="591" t="n"/>
      <c r="BA22" s="591" t="n"/>
    </row>
    <row r="23">
      <c r="A23" s="532" t="n"/>
      <c r="B23" s="532" t="n"/>
      <c r="C23" s="11" t="inlineStr">
        <is>
          <t>Average PeakTIme TurnAround Ground Time(min)</t>
        </is>
      </c>
      <c r="D23" s="12" t="inlineStr">
        <is>
          <t>float0</t>
        </is>
      </c>
      <c r="E23" s="12" t="n"/>
      <c r="F23" s="24" t="inlineStr">
        <is>
          <t>피크시간 턴어라운드편 평균그라운드시간(분)</t>
        </is>
      </c>
      <c r="G23" s="99" t="n"/>
      <c r="H23" s="580">
        <f>VLOOKUP($F23,raw_data_pax!$1:$1048576,MATCH(H$1,raw_data_pax!$1:$1,0),FALSE)</f>
        <v/>
      </c>
      <c r="I23" s="580">
        <f>VLOOKUP($F23,raw_data_pax!$1:$1048576,MATCH(I$1,raw_data_pax!$1:$1,0),FALSE)</f>
        <v/>
      </c>
      <c r="J23" s="580">
        <f>VLOOKUP($F23,raw_data_pax!$1:$1048576,MATCH(J$1,raw_data_pax!$1:$1,0),FALSE)</f>
        <v/>
      </c>
      <c r="K23" s="580">
        <f>VLOOKUP($F23,raw_data_pax!$1:$1048576,MATCH(K$1,raw_data_pax!$1:$1,0),FALSE)</f>
        <v/>
      </c>
      <c r="L23" s="580">
        <f>VLOOKUP($F23,raw_data_pax!$1:$1048576,MATCH(L$1,raw_data_pax!$1:$1,0),FALSE)</f>
        <v/>
      </c>
      <c r="M23" s="580">
        <f>VLOOKUP($F23,raw_data_pax!$1:$1048576,MATCH(M$1,raw_data_pax!$1:$1,0),FALSE)</f>
        <v/>
      </c>
      <c r="N23" s="580">
        <f>VLOOKUP($F23,raw_data_pax!$1:$1048576,MATCH(N$1,raw_data_pax!$1:$1,0),FALSE)</f>
        <v/>
      </c>
      <c r="O23" s="580">
        <f>VLOOKUP($F23,raw_data_pax!$1:$1048576,MATCH(O$1,raw_data_pax!$1:$1,0),FALSE)</f>
        <v/>
      </c>
      <c r="P23" s="580">
        <f>VLOOKUP($F23,raw_data_pax!$1:$1048576,MATCH(P$1,raw_data_pax!$1:$1,0),FALSE)</f>
        <v/>
      </c>
      <c r="Q23" s="580">
        <f>VLOOKUP($F23,raw_data_pax!$1:$1048576,MATCH(Q$1,raw_data_pax!$1:$1,0),FALSE)</f>
        <v/>
      </c>
      <c r="R23" s="591" t="n"/>
      <c r="S23" s="591" t="n"/>
      <c r="T23" s="591" t="n"/>
      <c r="U23" s="591" t="n"/>
      <c r="V23" s="591" t="n"/>
      <c r="W23" s="591" t="n"/>
      <c r="X23" s="591" t="n"/>
      <c r="Y23" s="591" t="n"/>
      <c r="Z23" s="591" t="n"/>
      <c r="AA23" s="591" t="n"/>
      <c r="AB23" s="591" t="n"/>
      <c r="AC23" s="591" t="n"/>
      <c r="AD23" s="591" t="n"/>
      <c r="AE23" s="591" t="n"/>
      <c r="AF23" s="591" t="n"/>
      <c r="AG23" s="591" t="n"/>
      <c r="AH23" s="591" t="n"/>
      <c r="AI23" s="591" t="n"/>
      <c r="AJ23" s="591" t="n"/>
      <c r="AK23" s="591" t="n"/>
      <c r="AL23" s="591" t="n"/>
      <c r="AM23" s="591" t="n"/>
      <c r="AN23" s="591" t="n"/>
      <c r="AO23" s="591" t="n"/>
      <c r="AP23" s="591" t="n"/>
      <c r="AQ23" s="591" t="n"/>
      <c r="AR23" s="591" t="n"/>
      <c r="AS23" s="591" t="n"/>
      <c r="AT23" s="591" t="n"/>
      <c r="AU23" s="591" t="n"/>
      <c r="AV23" s="591" t="n"/>
      <c r="AW23" s="591" t="n"/>
      <c r="AX23" s="591" t="n"/>
      <c r="AY23" s="591" t="n"/>
      <c r="AZ23" s="591" t="n"/>
      <c r="BA23" s="591" t="n"/>
    </row>
    <row r="24">
      <c r="A24" s="532" t="n"/>
      <c r="B24" s="532" t="n"/>
      <c r="C24" s="11" t="inlineStr">
        <is>
          <t>Average TurnAround Standing Time(min)</t>
        </is>
      </c>
      <c r="D24" s="12" t="inlineStr">
        <is>
          <t>float0</t>
        </is>
      </c>
      <c r="E24" s="12" t="n"/>
      <c r="F24" s="24" t="inlineStr">
        <is>
          <t>턴어라운드편 평균주기시간(분)</t>
        </is>
      </c>
      <c r="G24" s="99" t="n"/>
      <c r="H24" s="580">
        <f>VLOOKUP($F24,raw_data_pax!$1:$1048576,MATCH(H$1,raw_data_pax!$1:$1,0),FALSE)</f>
        <v/>
      </c>
      <c r="I24" s="580">
        <f>VLOOKUP($F24,raw_data_pax!$1:$1048576,MATCH(I$1,raw_data_pax!$1:$1,0),FALSE)</f>
        <v/>
      </c>
      <c r="J24" s="580">
        <f>VLOOKUP($F24,raw_data_pax!$1:$1048576,MATCH(J$1,raw_data_pax!$1:$1,0),FALSE)</f>
        <v/>
      </c>
      <c r="K24" s="580">
        <f>VLOOKUP($F24,raw_data_pax!$1:$1048576,MATCH(K$1,raw_data_pax!$1:$1,0),FALSE)</f>
        <v/>
      </c>
      <c r="L24" s="580">
        <f>VLOOKUP($F24,raw_data_pax!$1:$1048576,MATCH(L$1,raw_data_pax!$1:$1,0),FALSE)</f>
        <v/>
      </c>
      <c r="M24" s="580">
        <f>VLOOKUP($F24,raw_data_pax!$1:$1048576,MATCH(M$1,raw_data_pax!$1:$1,0),FALSE)</f>
        <v/>
      </c>
      <c r="N24" s="580">
        <f>VLOOKUP($F24,raw_data_pax!$1:$1048576,MATCH(N$1,raw_data_pax!$1:$1,0),FALSE)</f>
        <v/>
      </c>
      <c r="O24" s="580">
        <f>VLOOKUP($F24,raw_data_pax!$1:$1048576,MATCH(O$1,raw_data_pax!$1:$1,0),FALSE)</f>
        <v/>
      </c>
      <c r="P24" s="580">
        <f>VLOOKUP($F24,raw_data_pax!$1:$1048576,MATCH(P$1,raw_data_pax!$1:$1,0),FALSE)</f>
        <v/>
      </c>
      <c r="Q24" s="580">
        <f>VLOOKUP($F24,raw_data_pax!$1:$1048576,MATCH(Q$1,raw_data_pax!$1:$1,0),FALSE)</f>
        <v/>
      </c>
      <c r="R24" s="591" t="n"/>
      <c r="S24" s="591" t="n"/>
      <c r="T24" s="591" t="n"/>
      <c r="U24" s="591" t="n"/>
      <c r="V24" s="591" t="n"/>
      <c r="W24" s="591" t="n"/>
      <c r="X24" s="591" t="n"/>
      <c r="Y24" s="591" t="n"/>
      <c r="Z24" s="591" t="n"/>
      <c r="AA24" s="591" t="n"/>
      <c r="AB24" s="591" t="n"/>
      <c r="AC24" s="591" t="n"/>
      <c r="AD24" s="591" t="n"/>
      <c r="AE24" s="591" t="n"/>
      <c r="AF24" s="591" t="n"/>
      <c r="AG24" s="591" t="n"/>
      <c r="AH24" s="591" t="n"/>
      <c r="AI24" s="591" t="n"/>
      <c r="AJ24" s="591" t="n"/>
      <c r="AK24" s="591" t="n"/>
      <c r="AL24" s="591" t="n"/>
      <c r="AM24" s="591" t="n"/>
      <c r="AN24" s="591" t="n"/>
      <c r="AO24" s="591" t="n"/>
      <c r="AP24" s="591" t="n"/>
      <c r="AQ24" s="591" t="n"/>
      <c r="AR24" s="591" t="n"/>
      <c r="AS24" s="591" t="n"/>
      <c r="AT24" s="591" t="n"/>
      <c r="AU24" s="591" t="n"/>
      <c r="AV24" s="591" t="n"/>
      <c r="AW24" s="591" t="n"/>
      <c r="AX24" s="591" t="n"/>
      <c r="AY24" s="591" t="n"/>
      <c r="AZ24" s="591" t="n"/>
      <c r="BA24" s="591" t="n"/>
    </row>
    <row r="25">
      <c r="A25" s="532" t="n"/>
      <c r="B25" s="532" t="n"/>
      <c r="C25" s="11" t="inlineStr">
        <is>
          <t>Average TurnAround Ground Time(min)</t>
        </is>
      </c>
      <c r="D25" s="12" t="inlineStr">
        <is>
          <t>float0</t>
        </is>
      </c>
      <c r="E25" s="12" t="n"/>
      <c r="F25" s="24" t="inlineStr">
        <is>
          <t>턴어라운드편 평균그라운드시간(분)</t>
        </is>
      </c>
      <c r="G25" s="99" t="n"/>
      <c r="H25" s="580">
        <f>VLOOKUP($F25,raw_data_pax!$1:$1048576,MATCH(H$1,raw_data_pax!$1:$1,0),FALSE)</f>
        <v/>
      </c>
      <c r="I25" s="580">
        <f>VLOOKUP($F25,raw_data_pax!$1:$1048576,MATCH(I$1,raw_data_pax!$1:$1,0),FALSE)</f>
        <v/>
      </c>
      <c r="J25" s="580">
        <f>VLOOKUP($F25,raw_data_pax!$1:$1048576,MATCH(J$1,raw_data_pax!$1:$1,0),FALSE)</f>
        <v/>
      </c>
      <c r="K25" s="580">
        <f>VLOOKUP($F25,raw_data_pax!$1:$1048576,MATCH(K$1,raw_data_pax!$1:$1,0),FALSE)</f>
        <v/>
      </c>
      <c r="L25" s="580">
        <f>VLOOKUP($F25,raw_data_pax!$1:$1048576,MATCH(L$1,raw_data_pax!$1:$1,0),FALSE)</f>
        <v/>
      </c>
      <c r="M25" s="580">
        <f>VLOOKUP($F25,raw_data_pax!$1:$1048576,MATCH(M$1,raw_data_pax!$1:$1,0),FALSE)</f>
        <v/>
      </c>
      <c r="N25" s="580">
        <f>VLOOKUP($F25,raw_data_pax!$1:$1048576,MATCH(N$1,raw_data_pax!$1:$1,0),FALSE)</f>
        <v/>
      </c>
      <c r="O25" s="580">
        <f>VLOOKUP($F25,raw_data_pax!$1:$1048576,MATCH(O$1,raw_data_pax!$1:$1,0),FALSE)</f>
        <v/>
      </c>
      <c r="P25" s="580">
        <f>VLOOKUP($F25,raw_data_pax!$1:$1048576,MATCH(P$1,raw_data_pax!$1:$1,0),FALSE)</f>
        <v/>
      </c>
      <c r="Q25" s="580">
        <f>VLOOKUP($F25,raw_data_pax!$1:$1048576,MATCH(Q$1,raw_data_pax!$1:$1,0),FALSE)</f>
        <v/>
      </c>
      <c r="R25" s="591" t="n"/>
      <c r="S25" s="591" t="n"/>
      <c r="T25" s="591" t="n"/>
      <c r="U25" s="591" t="n"/>
      <c r="V25" s="591" t="n"/>
      <c r="W25" s="591" t="n"/>
      <c r="X25" s="591" t="n"/>
      <c r="Y25" s="591" t="n"/>
      <c r="Z25" s="591" t="n"/>
      <c r="AA25" s="591" t="n"/>
      <c r="AB25" s="591" t="n"/>
      <c r="AC25" s="591" t="n"/>
      <c r="AD25" s="591" t="n"/>
      <c r="AE25" s="591" t="n"/>
      <c r="AF25" s="591" t="n"/>
      <c r="AG25" s="591" t="n"/>
      <c r="AH25" s="591" t="n"/>
      <c r="AI25" s="591" t="n"/>
      <c r="AJ25" s="591" t="n"/>
      <c r="AK25" s="591" t="n"/>
      <c r="AL25" s="591" t="n"/>
      <c r="AM25" s="591" t="n"/>
      <c r="AN25" s="591" t="n"/>
      <c r="AO25" s="591" t="n"/>
      <c r="AP25" s="591" t="n"/>
      <c r="AQ25" s="591" t="n"/>
      <c r="AR25" s="591" t="n"/>
      <c r="AS25" s="591" t="n"/>
      <c r="AT25" s="591" t="n"/>
      <c r="AU25" s="591" t="n"/>
      <c r="AV25" s="591" t="n"/>
      <c r="AW25" s="591" t="n"/>
      <c r="AX25" s="591" t="n"/>
      <c r="AY25" s="591" t="n"/>
      <c r="AZ25" s="591" t="n"/>
      <c r="BA25" s="591" t="n"/>
    </row>
    <row r="26">
      <c r="A26" s="532" t="n"/>
      <c r="B26" s="532" t="n"/>
      <c r="C26" s="11" t="inlineStr">
        <is>
          <t>Average Total Standing Time(min)</t>
        </is>
      </c>
      <c r="D26" s="12" t="inlineStr">
        <is>
          <t>float0</t>
        </is>
      </c>
      <c r="E26" s="12" t="n"/>
      <c r="F26" s="24" t="inlineStr">
        <is>
          <t>(오버나잇, 소산 포함) 평균주기시간(분)</t>
        </is>
      </c>
      <c r="G26" s="99" t="n"/>
      <c r="H26" s="580">
        <f>VLOOKUP($F26,raw_data_pax!$1:$1048576,MATCH(H$1,raw_data_pax!$1:$1,0),FALSE)</f>
        <v/>
      </c>
      <c r="I26" s="580">
        <f>VLOOKUP($F26,raw_data_pax!$1:$1048576,MATCH(I$1,raw_data_pax!$1:$1,0),FALSE)</f>
        <v/>
      </c>
      <c r="J26" s="580">
        <f>VLOOKUP($F26,raw_data_pax!$1:$1048576,MATCH(J$1,raw_data_pax!$1:$1,0),FALSE)</f>
        <v/>
      </c>
      <c r="K26" s="580">
        <f>VLOOKUP($F26,raw_data_pax!$1:$1048576,MATCH(K$1,raw_data_pax!$1:$1,0),FALSE)</f>
        <v/>
      </c>
      <c r="L26" s="580">
        <f>VLOOKUP($F26,raw_data_pax!$1:$1048576,MATCH(L$1,raw_data_pax!$1:$1,0),FALSE)</f>
        <v/>
      </c>
      <c r="M26" s="580">
        <f>VLOOKUP($F26,raw_data_pax!$1:$1048576,MATCH(M$1,raw_data_pax!$1:$1,0),FALSE)</f>
        <v/>
      </c>
      <c r="N26" s="580">
        <f>VLOOKUP($F26,raw_data_pax!$1:$1048576,MATCH(N$1,raw_data_pax!$1:$1,0),FALSE)</f>
        <v/>
      </c>
      <c r="O26" s="580">
        <f>VLOOKUP($F26,raw_data_pax!$1:$1048576,MATCH(O$1,raw_data_pax!$1:$1,0),FALSE)</f>
        <v/>
      </c>
      <c r="P26" s="580">
        <f>VLOOKUP($F26,raw_data_pax!$1:$1048576,MATCH(P$1,raw_data_pax!$1:$1,0),FALSE)</f>
        <v/>
      </c>
      <c r="Q26" s="580">
        <f>VLOOKUP($F26,raw_data_pax!$1:$1048576,MATCH(Q$1,raw_data_pax!$1:$1,0),FALSE)</f>
        <v/>
      </c>
      <c r="R26" s="591" t="n"/>
      <c r="S26" s="591" t="n"/>
      <c r="T26" s="591" t="n"/>
      <c r="U26" s="591" t="n"/>
      <c r="V26" s="591" t="n"/>
      <c r="W26" s="591" t="n"/>
      <c r="X26" s="591" t="n"/>
      <c r="Y26" s="591" t="n"/>
      <c r="Z26" s="591" t="n"/>
      <c r="AA26" s="591" t="n"/>
      <c r="AB26" s="591" t="n"/>
      <c r="AC26" s="591" t="n"/>
      <c r="AD26" s="591" t="n"/>
      <c r="AE26" s="591" t="n"/>
      <c r="AF26" s="591" t="n"/>
      <c r="AG26" s="591" t="n"/>
      <c r="AH26" s="591" t="n"/>
      <c r="AI26" s="591" t="n"/>
      <c r="AJ26" s="591" t="n"/>
      <c r="AK26" s="591" t="n"/>
      <c r="AL26" s="591" t="n"/>
      <c r="AM26" s="591" t="n"/>
      <c r="AN26" s="591" t="n"/>
      <c r="AO26" s="591" t="n"/>
      <c r="AP26" s="591" t="n"/>
      <c r="AQ26" s="591" t="n"/>
      <c r="AR26" s="591" t="n"/>
      <c r="AS26" s="591" t="n"/>
      <c r="AT26" s="591" t="n"/>
      <c r="AU26" s="591" t="n"/>
      <c r="AV26" s="591" t="n"/>
      <c r="AW26" s="591" t="n"/>
      <c r="AX26" s="591" t="n"/>
      <c r="AY26" s="591" t="n"/>
      <c r="AZ26" s="591" t="n"/>
      <c r="BA26" s="591" t="n"/>
    </row>
    <row r="27">
      <c r="A27" s="532" t="n"/>
      <c r="B27" s="532" t="n"/>
      <c r="C27" s="16" t="inlineStr">
        <is>
          <t>Average Total Ground Time(min)</t>
        </is>
      </c>
      <c r="D27" s="17" t="inlineStr">
        <is>
          <t>float0</t>
        </is>
      </c>
      <c r="E27" s="17" t="n"/>
      <c r="F27" s="25" t="inlineStr">
        <is>
          <t>(오버나잇, 소산 포함) 평균그라운드시간(분)</t>
        </is>
      </c>
      <c r="G27" s="100" t="n"/>
      <c r="H27" s="584">
        <f>VLOOKUP($F27,raw_data_pax!$1:$1048576,MATCH(H$1,raw_data_pax!$1:$1,0),FALSE)</f>
        <v/>
      </c>
      <c r="I27" s="584">
        <f>VLOOKUP($F27,raw_data_pax!$1:$1048576,MATCH(I$1,raw_data_pax!$1:$1,0),FALSE)</f>
        <v/>
      </c>
      <c r="J27" s="584">
        <f>VLOOKUP($F27,raw_data_pax!$1:$1048576,MATCH(J$1,raw_data_pax!$1:$1,0),FALSE)</f>
        <v/>
      </c>
      <c r="K27" s="584">
        <f>VLOOKUP($F27,raw_data_pax!$1:$1048576,MATCH(K$1,raw_data_pax!$1:$1,0),FALSE)</f>
        <v/>
      </c>
      <c r="L27" s="584">
        <f>VLOOKUP($F27,raw_data_pax!$1:$1048576,MATCH(L$1,raw_data_pax!$1:$1,0),FALSE)</f>
        <v/>
      </c>
      <c r="M27" s="584">
        <f>VLOOKUP($F27,raw_data_pax!$1:$1048576,MATCH(M$1,raw_data_pax!$1:$1,0),FALSE)</f>
        <v/>
      </c>
      <c r="N27" s="584">
        <f>VLOOKUP($F27,raw_data_pax!$1:$1048576,MATCH(N$1,raw_data_pax!$1:$1,0),FALSE)</f>
        <v/>
      </c>
      <c r="O27" s="584">
        <f>VLOOKUP($F27,raw_data_pax!$1:$1048576,MATCH(O$1,raw_data_pax!$1:$1,0),FALSE)</f>
        <v/>
      </c>
      <c r="P27" s="584">
        <f>VLOOKUP($F27,raw_data_pax!$1:$1048576,MATCH(P$1,raw_data_pax!$1:$1,0),FALSE)</f>
        <v/>
      </c>
      <c r="Q27" s="584">
        <f>VLOOKUP($F27,raw_data_pax!$1:$1048576,MATCH(Q$1,raw_data_pax!$1:$1,0),FALSE)</f>
        <v/>
      </c>
      <c r="R27" s="592" t="n"/>
      <c r="S27" s="592" t="n"/>
      <c r="T27" s="592" t="n"/>
      <c r="U27" s="592" t="n"/>
      <c r="V27" s="592" t="n"/>
      <c r="W27" s="592" t="n"/>
      <c r="X27" s="592" t="n"/>
      <c r="Y27" s="592" t="n"/>
      <c r="Z27" s="592" t="n"/>
      <c r="AA27" s="592" t="n"/>
      <c r="AB27" s="592" t="n"/>
      <c r="AC27" s="592" t="n"/>
      <c r="AD27" s="592" t="n"/>
      <c r="AE27" s="592" t="n"/>
      <c r="AF27" s="592" t="n"/>
      <c r="AG27" s="592" t="n"/>
      <c r="AH27" s="592" t="n"/>
      <c r="AI27" s="592" t="n"/>
      <c r="AJ27" s="592" t="n"/>
      <c r="AK27" s="592" t="n"/>
      <c r="AL27" s="592" t="n"/>
      <c r="AM27" s="592" t="n"/>
      <c r="AN27" s="592" t="n"/>
      <c r="AO27" s="592" t="n"/>
      <c r="AP27" s="592" t="n"/>
      <c r="AQ27" s="592" t="n"/>
      <c r="AR27" s="592" t="n"/>
      <c r="AS27" s="592" t="n"/>
      <c r="AT27" s="592" t="n"/>
      <c r="AU27" s="592" t="n"/>
      <c r="AV27" s="592" t="n"/>
      <c r="AW27" s="592" t="n"/>
      <c r="AX27" s="592" t="n"/>
      <c r="AY27" s="592" t="n"/>
      <c r="AZ27" s="592" t="n"/>
      <c r="BA27" s="592" t="n"/>
    </row>
    <row r="28">
      <c r="A28" s="532" t="n"/>
      <c r="B28" s="532" t="n"/>
      <c r="C28" s="11" t="inlineStr">
        <is>
          <t>Maximum Takeoff Weight Per Aircraft(lb)</t>
        </is>
      </c>
      <c r="D28" s="12" t="inlineStr">
        <is>
          <t>float0</t>
        </is>
      </c>
      <c r="E28" s="12" t="n"/>
      <c r="F28" s="12" t="inlineStr">
        <is>
          <t>대당최대이륙중량</t>
        </is>
      </c>
      <c r="G28" s="101" t="n"/>
      <c r="H28" s="580">
        <f>VLOOKUP($F28,raw_data_pax!$1:$1048576,MATCH(H$1,raw_data_pax!$1:$1,0),FALSE)</f>
        <v/>
      </c>
      <c r="I28" s="580">
        <f>VLOOKUP($F28,raw_data_pax!$1:$1048576,MATCH(I$1,raw_data_pax!$1:$1,0),FALSE)</f>
        <v/>
      </c>
      <c r="J28" s="580">
        <f>VLOOKUP($F28,raw_data_pax!$1:$1048576,MATCH(J$1,raw_data_pax!$1:$1,0),FALSE)</f>
        <v/>
      </c>
      <c r="K28" s="580">
        <f>VLOOKUP($F28,raw_data_pax!$1:$1048576,MATCH(K$1,raw_data_pax!$1:$1,0),FALSE)</f>
        <v/>
      </c>
      <c r="L28" s="580">
        <f>VLOOKUP($F28,raw_data_pax!$1:$1048576,MATCH(L$1,raw_data_pax!$1:$1,0),FALSE)</f>
        <v/>
      </c>
      <c r="M28" s="580">
        <f>VLOOKUP($F28,raw_data_pax!$1:$1048576,MATCH(M$1,raw_data_pax!$1:$1,0),FALSE)</f>
        <v/>
      </c>
      <c r="N28" s="580">
        <f>VLOOKUP($F28,raw_data_pax!$1:$1048576,MATCH(N$1,raw_data_pax!$1:$1,0),FALSE)</f>
        <v/>
      </c>
      <c r="O28" s="580">
        <f>VLOOKUP($F28,raw_data_pax!$1:$1048576,MATCH(O$1,raw_data_pax!$1:$1,0),FALSE)</f>
        <v/>
      </c>
      <c r="P28" s="580">
        <f>VLOOKUP($F28,raw_data_pax!$1:$1048576,MATCH(P$1,raw_data_pax!$1:$1,0),FALSE)</f>
        <v/>
      </c>
      <c r="Q28" s="580">
        <f>VLOOKUP($F28,raw_data_pax!$1:$1048576,MATCH(Q$1,raw_data_pax!$1:$1,0),FALSE)</f>
        <v/>
      </c>
      <c r="R28" s="591" t="n"/>
      <c r="S28" s="591" t="n"/>
      <c r="T28" s="591" t="n"/>
      <c r="U28" s="591" t="n"/>
      <c r="V28" s="591" t="n"/>
      <c r="W28" s="591" t="n"/>
      <c r="X28" s="591" t="n"/>
      <c r="Y28" s="591" t="n"/>
      <c r="Z28" s="591" t="n"/>
      <c r="AA28" s="591" t="n"/>
      <c r="AB28" s="591" t="n"/>
      <c r="AC28" s="591" t="n"/>
      <c r="AD28" s="591" t="n"/>
      <c r="AE28" s="591" t="n"/>
      <c r="AF28" s="591" t="n"/>
      <c r="AG28" s="591" t="n"/>
      <c r="AH28" s="591" t="n"/>
      <c r="AI28" s="591" t="n"/>
      <c r="AJ28" s="591" t="n"/>
      <c r="AK28" s="591" t="n"/>
      <c r="AL28" s="591" t="n"/>
      <c r="AM28" s="591" t="n"/>
      <c r="AN28" s="591" t="n"/>
      <c r="AO28" s="591" t="n"/>
      <c r="AP28" s="591" t="n"/>
      <c r="AQ28" s="591" t="n"/>
      <c r="AR28" s="591" t="n"/>
      <c r="AS28" s="591" t="n"/>
      <c r="AT28" s="591" t="n"/>
      <c r="AU28" s="591" t="n"/>
      <c r="AV28" s="591" t="n"/>
      <c r="AW28" s="591" t="n"/>
      <c r="AX28" s="591" t="n"/>
      <c r="AY28" s="591" t="n"/>
      <c r="AZ28" s="591" t="n"/>
      <c r="BA28" s="591" t="n"/>
    </row>
    <row r="29">
      <c r="A29" s="532" t="n"/>
      <c r="B29" s="532" t="n"/>
      <c r="C29" s="11" t="inlineStr">
        <is>
          <t>Average Flight Distance(km)</t>
        </is>
      </c>
      <c r="D29" s="12" t="inlineStr">
        <is>
          <t>float0</t>
        </is>
      </c>
      <c r="E29" s="12" t="n"/>
      <c r="F29" s="12" t="inlineStr">
        <is>
          <t>비행거리평균(km)</t>
        </is>
      </c>
      <c r="G29" s="101" t="n"/>
      <c r="H29" s="580">
        <f>VLOOKUP($F29,raw_data_pax!$1:$1048576,MATCH(H$1,raw_data_pax!$1:$1,0),FALSE)</f>
        <v/>
      </c>
      <c r="I29" s="580">
        <f>VLOOKUP($F29,raw_data_pax!$1:$1048576,MATCH(I$1,raw_data_pax!$1:$1,0),FALSE)</f>
        <v/>
      </c>
      <c r="J29" s="580">
        <f>VLOOKUP($F29,raw_data_pax!$1:$1048576,MATCH(J$1,raw_data_pax!$1:$1,0),FALSE)</f>
        <v/>
      </c>
      <c r="K29" s="580">
        <f>VLOOKUP($F29,raw_data_pax!$1:$1048576,MATCH(K$1,raw_data_pax!$1:$1,0),FALSE)</f>
        <v/>
      </c>
      <c r="L29" s="580">
        <f>VLOOKUP($F29,raw_data_pax!$1:$1048576,MATCH(L$1,raw_data_pax!$1:$1,0),FALSE)</f>
        <v/>
      </c>
      <c r="M29" s="580">
        <f>VLOOKUP($F29,raw_data_pax!$1:$1048576,MATCH(M$1,raw_data_pax!$1:$1,0),FALSE)</f>
        <v/>
      </c>
      <c r="N29" s="580">
        <f>VLOOKUP($F29,raw_data_pax!$1:$1048576,MATCH(N$1,raw_data_pax!$1:$1,0),FALSE)</f>
        <v/>
      </c>
      <c r="O29" s="580">
        <f>VLOOKUP($F29,raw_data_pax!$1:$1048576,MATCH(O$1,raw_data_pax!$1:$1,0),FALSE)</f>
        <v/>
      </c>
      <c r="P29" s="580">
        <f>VLOOKUP($F29,raw_data_pax!$1:$1048576,MATCH(P$1,raw_data_pax!$1:$1,0),FALSE)</f>
        <v/>
      </c>
      <c r="Q29" s="580">
        <f>VLOOKUP($F29,raw_data_pax!$1:$1048576,MATCH(Q$1,raw_data_pax!$1:$1,0),FALSE)</f>
        <v/>
      </c>
    </row>
    <row r="30">
      <c r="A30" s="533" t="n"/>
      <c r="B30" s="533" t="n"/>
      <c r="C30" s="16" t="inlineStr">
        <is>
          <t>Payload Per Aircraft</t>
        </is>
      </c>
      <c r="D30" s="17" t="inlineStr">
        <is>
          <t>float0</t>
        </is>
      </c>
      <c r="E30" s="17" t="n"/>
      <c r="F30" s="17" t="inlineStr">
        <is>
          <t>대당유상탑재중량</t>
        </is>
      </c>
      <c r="G30" s="102" t="n"/>
      <c r="H30" s="584">
        <f>VLOOKUP($F30,raw_data_pax!$1:$1048576,MATCH(H$1,raw_data_pax!$1:$1,0),FALSE)</f>
        <v/>
      </c>
      <c r="I30" s="584">
        <f>VLOOKUP($F30,raw_data_pax!$1:$1048576,MATCH(I$1,raw_data_pax!$1:$1,0),FALSE)</f>
        <v/>
      </c>
      <c r="J30" s="584">
        <f>VLOOKUP($F30,raw_data_pax!$1:$1048576,MATCH(J$1,raw_data_pax!$1:$1,0),FALSE)</f>
        <v/>
      </c>
      <c r="K30" s="584">
        <f>VLOOKUP($F30,raw_data_pax!$1:$1048576,MATCH(K$1,raw_data_pax!$1:$1,0),FALSE)</f>
        <v/>
      </c>
      <c r="L30" s="584">
        <f>VLOOKUP($F30,raw_data_pax!$1:$1048576,MATCH(L$1,raw_data_pax!$1:$1,0),FALSE)</f>
        <v/>
      </c>
      <c r="M30" s="584">
        <f>VLOOKUP($F30,raw_data_pax!$1:$1048576,MATCH(M$1,raw_data_pax!$1:$1,0),FALSE)</f>
        <v/>
      </c>
      <c r="N30" s="584">
        <f>VLOOKUP($F30,raw_data_pax!$1:$1048576,MATCH(N$1,raw_data_pax!$1:$1,0),FALSE)</f>
        <v/>
      </c>
      <c r="O30" s="584">
        <f>VLOOKUP($F30,raw_data_pax!$1:$1048576,MATCH(O$1,raw_data_pax!$1:$1,0),FALSE)</f>
        <v/>
      </c>
      <c r="P30" s="584">
        <f>VLOOKUP($F30,raw_data_pax!$1:$1048576,MATCH(P$1,raw_data_pax!$1:$1,0),FALSE)</f>
        <v/>
      </c>
      <c r="Q30" s="584">
        <f>VLOOKUP($F30,raw_data_pax!$1:$1048576,MATCH(Q$1,raw_data_pax!$1:$1,0),FALSE)</f>
        <v/>
      </c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</row>
    <row r="31">
      <c r="A31" s="573" t="inlineStr">
        <is>
          <t>Flight Class Index</t>
        </is>
      </c>
      <c r="B31" s="593" t="inlineStr">
        <is>
          <t>FleetMIx</t>
        </is>
      </c>
      <c r="C31" s="27">
        <f>C151&amp;"FleetMix📝"</f>
        <v/>
      </c>
      <c r="D31" s="28" t="inlineStr">
        <is>
          <t>percent1</t>
        </is>
      </c>
      <c r="E31" s="28" t="inlineStr">
        <is>
          <t>O</t>
        </is>
      </c>
      <c r="F31" s="24">
        <f>C151&amp;"혼합율"</f>
        <v/>
      </c>
      <c r="G31" s="99">
        <f>IFERROR(SUMIF($H$162:$Q$162,"O",H31:Q31)/COUNTIFS($H$162:$Q$162,"O",H31:Q31,"&lt;&gt;0"),0)</f>
        <v/>
      </c>
      <c r="H31" s="39">
        <f>VLOOKUP($F31,raw_data_pax!$1:$1048576,MATCH(H$1,raw_data_pax!$1:$1,0),FALSE)</f>
        <v/>
      </c>
      <c r="I31" s="39">
        <f>VLOOKUP($F31,raw_data_pax!$1:$1048576,MATCH(I$1,raw_data_pax!$1:$1,0),FALSE)</f>
        <v/>
      </c>
      <c r="J31" s="39">
        <f>VLOOKUP($F31,raw_data_pax!$1:$1048576,MATCH(J$1,raw_data_pax!$1:$1,0),FALSE)</f>
        <v/>
      </c>
      <c r="K31" s="39">
        <f>VLOOKUP($F31,raw_data_pax!$1:$1048576,MATCH(K$1,raw_data_pax!$1:$1,0),FALSE)</f>
        <v/>
      </c>
      <c r="L31" s="39">
        <f>VLOOKUP($F31,raw_data_pax!$1:$1048576,MATCH(L$1,raw_data_pax!$1:$1,0),FALSE)</f>
        <v/>
      </c>
      <c r="M31" s="39">
        <f>VLOOKUP($F31,raw_data_pax!$1:$1048576,MATCH(M$1,raw_data_pax!$1:$1,0),FALSE)</f>
        <v/>
      </c>
      <c r="N31" s="39">
        <f>VLOOKUP($F31,raw_data_pax!$1:$1048576,MATCH(N$1,raw_data_pax!$1:$1,0),FALSE)</f>
        <v/>
      </c>
      <c r="O31" s="39">
        <f>VLOOKUP($F31,raw_data_pax!$1:$1048576,MATCH(O$1,raw_data_pax!$1:$1,0),FALSE)</f>
        <v/>
      </c>
      <c r="P31" s="39">
        <f>VLOOKUP($F31,raw_data_pax!$1:$1048576,MATCH(P$1,raw_data_pax!$1:$1,0),FALSE)</f>
        <v/>
      </c>
      <c r="Q31" s="39">
        <f>VLOOKUP($F31,raw_data_pax!$1:$1048576,MATCH(Q$1,raw_data_pax!$1:$1,0),FALSE)</f>
        <v/>
      </c>
      <c r="R31" s="30">
        <f>G31</f>
        <v/>
      </c>
      <c r="S31" s="30">
        <f>R31</f>
        <v/>
      </c>
      <c r="T31" s="30">
        <f>S31</f>
        <v/>
      </c>
      <c r="U31" s="30">
        <f>T31</f>
        <v/>
      </c>
      <c r="V31" s="30">
        <f>U31</f>
        <v/>
      </c>
      <c r="W31" s="30">
        <f>V31</f>
        <v/>
      </c>
      <c r="X31" s="30">
        <f>W31</f>
        <v/>
      </c>
      <c r="Y31" s="30">
        <f>X31</f>
        <v/>
      </c>
      <c r="Z31" s="30">
        <f>Y31</f>
        <v/>
      </c>
      <c r="AA31" s="30">
        <f>Z31</f>
        <v/>
      </c>
      <c r="AB31" s="30">
        <f>AA31</f>
        <v/>
      </c>
      <c r="AC31" s="30">
        <f>AB31</f>
        <v/>
      </c>
      <c r="AD31" s="30">
        <f>AC31</f>
        <v/>
      </c>
      <c r="AE31" s="30">
        <f>AD31</f>
        <v/>
      </c>
      <c r="AF31" s="30">
        <f>AE31</f>
        <v/>
      </c>
      <c r="AG31" s="30">
        <f>AF31</f>
        <v/>
      </c>
      <c r="AH31" s="30">
        <f>AG31</f>
        <v/>
      </c>
      <c r="AI31" s="30">
        <f>AH31</f>
        <v/>
      </c>
      <c r="AJ31" s="30">
        <f>AI31</f>
        <v/>
      </c>
      <c r="AK31" s="30">
        <f>AJ31</f>
        <v/>
      </c>
      <c r="AL31" s="30">
        <f>AK31</f>
        <v/>
      </c>
      <c r="AM31" s="30">
        <f>AL31</f>
        <v/>
      </c>
      <c r="AN31" s="30">
        <f>AM31</f>
        <v/>
      </c>
      <c r="AO31" s="30">
        <f>AN31</f>
        <v/>
      </c>
      <c r="AP31" s="30">
        <f>AO31</f>
        <v/>
      </c>
      <c r="AQ31" s="30">
        <f>AP31</f>
        <v/>
      </c>
      <c r="AR31" s="30">
        <f>AQ31</f>
        <v/>
      </c>
      <c r="AS31" s="30">
        <f>AR31</f>
        <v/>
      </c>
      <c r="AT31" s="30">
        <f>AS31</f>
        <v/>
      </c>
      <c r="AU31" s="30">
        <f>AT31</f>
        <v/>
      </c>
      <c r="AV31" s="30">
        <f>AU31</f>
        <v/>
      </c>
      <c r="AW31" s="30">
        <f>AV31</f>
        <v/>
      </c>
      <c r="AX31" s="30">
        <f>AW31</f>
        <v/>
      </c>
      <c r="AY31" s="30">
        <f>AX31</f>
        <v/>
      </c>
      <c r="AZ31" s="30">
        <f>AY31</f>
        <v/>
      </c>
      <c r="BA31" s="30">
        <f>AZ31</f>
        <v/>
      </c>
    </row>
    <row r="32">
      <c r="A32" s="532" t="n"/>
      <c r="B32" s="532" t="n"/>
      <c r="C32" s="27">
        <f>C152&amp;"FleetMix📝"</f>
        <v/>
      </c>
      <c r="D32" s="28" t="inlineStr">
        <is>
          <t>percent1</t>
        </is>
      </c>
      <c r="E32" s="28" t="inlineStr">
        <is>
          <t>O</t>
        </is>
      </c>
      <c r="F32" s="24">
        <f>C152&amp;"혼합율"</f>
        <v/>
      </c>
      <c r="G32" s="99">
        <f>IFERROR(SUMIF($H$162:$Q$162,"O",H32:Q32)/COUNTIFS($H$162:$Q$162,"O",H32:Q32,"&lt;&gt;0"),0)</f>
        <v/>
      </c>
      <c r="H32" s="39">
        <f>VLOOKUP($F32,raw_data_pax!$1:$1048576,MATCH(H$1,raw_data_pax!$1:$1,0),FALSE)</f>
        <v/>
      </c>
      <c r="I32" s="39">
        <f>VLOOKUP($F32,raw_data_pax!$1:$1048576,MATCH(I$1,raw_data_pax!$1:$1,0),FALSE)</f>
        <v/>
      </c>
      <c r="J32" s="39">
        <f>VLOOKUP($F32,raw_data_pax!$1:$1048576,MATCH(J$1,raw_data_pax!$1:$1,0),FALSE)</f>
        <v/>
      </c>
      <c r="K32" s="39">
        <f>VLOOKUP($F32,raw_data_pax!$1:$1048576,MATCH(K$1,raw_data_pax!$1:$1,0),FALSE)</f>
        <v/>
      </c>
      <c r="L32" s="39">
        <f>VLOOKUP($F32,raw_data_pax!$1:$1048576,MATCH(L$1,raw_data_pax!$1:$1,0),FALSE)</f>
        <v/>
      </c>
      <c r="M32" s="39">
        <f>VLOOKUP($F32,raw_data_pax!$1:$1048576,MATCH(M$1,raw_data_pax!$1:$1,0),FALSE)</f>
        <v/>
      </c>
      <c r="N32" s="39">
        <f>VLOOKUP($F32,raw_data_pax!$1:$1048576,MATCH(N$1,raw_data_pax!$1:$1,0),FALSE)</f>
        <v/>
      </c>
      <c r="O32" s="39">
        <f>VLOOKUP($F32,raw_data_pax!$1:$1048576,MATCH(O$1,raw_data_pax!$1:$1,0),FALSE)</f>
        <v/>
      </c>
      <c r="P32" s="39">
        <f>VLOOKUP($F32,raw_data_pax!$1:$1048576,MATCH(P$1,raw_data_pax!$1:$1,0),FALSE)</f>
        <v/>
      </c>
      <c r="Q32" s="39">
        <f>VLOOKUP($F32,raw_data_pax!$1:$1048576,MATCH(Q$1,raw_data_pax!$1:$1,0),FALSE)</f>
        <v/>
      </c>
      <c r="R32" s="30">
        <f>G32</f>
        <v/>
      </c>
      <c r="S32" s="30">
        <f>R32</f>
        <v/>
      </c>
      <c r="T32" s="30">
        <f>S32</f>
        <v/>
      </c>
      <c r="U32" s="30">
        <f>T32</f>
        <v/>
      </c>
      <c r="V32" s="30">
        <f>U32</f>
        <v/>
      </c>
      <c r="W32" s="30">
        <f>V32</f>
        <v/>
      </c>
      <c r="X32" s="30">
        <f>W32</f>
        <v/>
      </c>
      <c r="Y32" s="30">
        <f>X32</f>
        <v/>
      </c>
      <c r="Z32" s="30">
        <f>Y32</f>
        <v/>
      </c>
      <c r="AA32" s="30">
        <f>Z32</f>
        <v/>
      </c>
      <c r="AB32" s="30">
        <f>AA32</f>
        <v/>
      </c>
      <c r="AC32" s="30">
        <f>AB32</f>
        <v/>
      </c>
      <c r="AD32" s="30">
        <f>AC32</f>
        <v/>
      </c>
      <c r="AE32" s="30">
        <f>AD32</f>
        <v/>
      </c>
      <c r="AF32" s="30">
        <f>AE32</f>
        <v/>
      </c>
      <c r="AG32" s="30">
        <f>AF32</f>
        <v/>
      </c>
      <c r="AH32" s="30">
        <f>AG32</f>
        <v/>
      </c>
      <c r="AI32" s="30">
        <f>AH32</f>
        <v/>
      </c>
      <c r="AJ32" s="30">
        <f>AI32</f>
        <v/>
      </c>
      <c r="AK32" s="30">
        <f>AJ32</f>
        <v/>
      </c>
      <c r="AL32" s="30">
        <f>AK32</f>
        <v/>
      </c>
      <c r="AM32" s="30">
        <f>AL32</f>
        <v/>
      </c>
      <c r="AN32" s="30">
        <f>AM32</f>
        <v/>
      </c>
      <c r="AO32" s="30">
        <f>AN32</f>
        <v/>
      </c>
      <c r="AP32" s="30">
        <f>AO32</f>
        <v/>
      </c>
      <c r="AQ32" s="30">
        <f>AP32</f>
        <v/>
      </c>
      <c r="AR32" s="30">
        <f>AQ32</f>
        <v/>
      </c>
      <c r="AS32" s="30">
        <f>AR32</f>
        <v/>
      </c>
      <c r="AT32" s="30">
        <f>AS32</f>
        <v/>
      </c>
      <c r="AU32" s="30">
        <f>AT32</f>
        <v/>
      </c>
      <c r="AV32" s="30">
        <f>AU32</f>
        <v/>
      </c>
      <c r="AW32" s="30">
        <f>AV32</f>
        <v/>
      </c>
      <c r="AX32" s="30">
        <f>AW32</f>
        <v/>
      </c>
      <c r="AY32" s="30">
        <f>AX32</f>
        <v/>
      </c>
      <c r="AZ32" s="30">
        <f>AY32</f>
        <v/>
      </c>
      <c r="BA32" s="30">
        <f>AZ32</f>
        <v/>
      </c>
    </row>
    <row r="33">
      <c r="A33" s="532" t="n"/>
      <c r="B33" s="532" t="n"/>
      <c r="C33" s="27">
        <f>C153&amp;"FleetMix📝"</f>
        <v/>
      </c>
      <c r="D33" s="28" t="inlineStr">
        <is>
          <t>percent1</t>
        </is>
      </c>
      <c r="E33" s="28" t="inlineStr">
        <is>
          <t>O</t>
        </is>
      </c>
      <c r="F33" s="24">
        <f>C153&amp;"혼합율"</f>
        <v/>
      </c>
      <c r="G33" s="99">
        <f>IFERROR(SUMIF($H$162:$Q$162,"O",H33:Q33)/COUNTIFS($H$162:$Q$162,"O",H33:Q33,"&lt;&gt;0"),0)</f>
        <v/>
      </c>
      <c r="H33" s="39">
        <f>VLOOKUP($F33,raw_data_pax!$1:$1048576,MATCH(H$1,raw_data_pax!$1:$1,0),FALSE)</f>
        <v/>
      </c>
      <c r="I33" s="39">
        <f>VLOOKUP($F33,raw_data_pax!$1:$1048576,MATCH(I$1,raw_data_pax!$1:$1,0),FALSE)</f>
        <v/>
      </c>
      <c r="J33" s="39">
        <f>VLOOKUP($F33,raw_data_pax!$1:$1048576,MATCH(J$1,raw_data_pax!$1:$1,0),FALSE)</f>
        <v/>
      </c>
      <c r="K33" s="39">
        <f>VLOOKUP($F33,raw_data_pax!$1:$1048576,MATCH(K$1,raw_data_pax!$1:$1,0),FALSE)</f>
        <v/>
      </c>
      <c r="L33" s="39">
        <f>VLOOKUP($F33,raw_data_pax!$1:$1048576,MATCH(L$1,raw_data_pax!$1:$1,0),FALSE)</f>
        <v/>
      </c>
      <c r="M33" s="39">
        <f>VLOOKUP($F33,raw_data_pax!$1:$1048576,MATCH(M$1,raw_data_pax!$1:$1,0),FALSE)</f>
        <v/>
      </c>
      <c r="N33" s="39">
        <f>VLOOKUP($F33,raw_data_pax!$1:$1048576,MATCH(N$1,raw_data_pax!$1:$1,0),FALSE)</f>
        <v/>
      </c>
      <c r="O33" s="39">
        <f>VLOOKUP($F33,raw_data_pax!$1:$1048576,MATCH(O$1,raw_data_pax!$1:$1,0),FALSE)</f>
        <v/>
      </c>
      <c r="P33" s="39">
        <f>VLOOKUP($F33,raw_data_pax!$1:$1048576,MATCH(P$1,raw_data_pax!$1:$1,0),FALSE)</f>
        <v/>
      </c>
      <c r="Q33" s="39">
        <f>VLOOKUP($F33,raw_data_pax!$1:$1048576,MATCH(Q$1,raw_data_pax!$1:$1,0),FALSE)</f>
        <v/>
      </c>
      <c r="R33" s="30">
        <f>G33</f>
        <v/>
      </c>
      <c r="S33" s="30">
        <f>R33</f>
        <v/>
      </c>
      <c r="T33" s="30">
        <f>S33</f>
        <v/>
      </c>
      <c r="U33" s="30">
        <f>T33</f>
        <v/>
      </c>
      <c r="V33" s="30">
        <f>U33</f>
        <v/>
      </c>
      <c r="W33" s="30">
        <f>V33</f>
        <v/>
      </c>
      <c r="X33" s="30">
        <f>W33</f>
        <v/>
      </c>
      <c r="Y33" s="30">
        <f>X33</f>
        <v/>
      </c>
      <c r="Z33" s="30">
        <f>Y33</f>
        <v/>
      </c>
      <c r="AA33" s="30">
        <f>Z33</f>
        <v/>
      </c>
      <c r="AB33" s="30">
        <f>AA33</f>
        <v/>
      </c>
      <c r="AC33" s="30">
        <f>AB33</f>
        <v/>
      </c>
      <c r="AD33" s="30">
        <f>AC33</f>
        <v/>
      </c>
      <c r="AE33" s="30">
        <f>AD33</f>
        <v/>
      </c>
      <c r="AF33" s="30">
        <f>AE33</f>
        <v/>
      </c>
      <c r="AG33" s="30">
        <f>AF33</f>
        <v/>
      </c>
      <c r="AH33" s="30">
        <f>AG33</f>
        <v/>
      </c>
      <c r="AI33" s="30">
        <f>AH33</f>
        <v/>
      </c>
      <c r="AJ33" s="30">
        <f>AI33</f>
        <v/>
      </c>
      <c r="AK33" s="30">
        <f>AJ33</f>
        <v/>
      </c>
      <c r="AL33" s="30">
        <f>AK33</f>
        <v/>
      </c>
      <c r="AM33" s="30">
        <f>AL33</f>
        <v/>
      </c>
      <c r="AN33" s="30">
        <f>AM33</f>
        <v/>
      </c>
      <c r="AO33" s="30">
        <f>AN33</f>
        <v/>
      </c>
      <c r="AP33" s="30">
        <f>AO33</f>
        <v/>
      </c>
      <c r="AQ33" s="30">
        <f>AP33</f>
        <v/>
      </c>
      <c r="AR33" s="30">
        <f>AQ33</f>
        <v/>
      </c>
      <c r="AS33" s="30">
        <f>AR33</f>
        <v/>
      </c>
      <c r="AT33" s="30">
        <f>AS33</f>
        <v/>
      </c>
      <c r="AU33" s="30">
        <f>AT33</f>
        <v/>
      </c>
      <c r="AV33" s="30">
        <f>AU33</f>
        <v/>
      </c>
      <c r="AW33" s="30">
        <f>AV33</f>
        <v/>
      </c>
      <c r="AX33" s="30">
        <f>AW33</f>
        <v/>
      </c>
      <c r="AY33" s="30">
        <f>AX33</f>
        <v/>
      </c>
      <c r="AZ33" s="30">
        <f>AY33</f>
        <v/>
      </c>
      <c r="BA33" s="30">
        <f>AZ33</f>
        <v/>
      </c>
    </row>
    <row r="34">
      <c r="A34" s="532" t="n"/>
      <c r="B34" s="533" t="n"/>
      <c r="C34" s="31">
        <f>C154&amp;"FleetMix📝"</f>
        <v/>
      </c>
      <c r="D34" s="32" t="inlineStr">
        <is>
          <t>percent1</t>
        </is>
      </c>
      <c r="E34" s="32" t="inlineStr">
        <is>
          <t>O</t>
        </is>
      </c>
      <c r="F34" s="24">
        <f>C154&amp;"혼합율"</f>
        <v/>
      </c>
      <c r="G34" s="99">
        <f>IFERROR(SUMIF($H$162:$Q$162,"O",H34:Q34)/COUNTIFS($H$162:$Q$162,"O",H34:Q34,"&lt;&gt;0"),0)</f>
        <v/>
      </c>
      <c r="H34" s="39">
        <f>VLOOKUP($F34,raw_data_pax!$1:$1048576,MATCH(H$1,raw_data_pax!$1:$1,0),FALSE)</f>
        <v/>
      </c>
      <c r="I34" s="39">
        <f>VLOOKUP($F34,raw_data_pax!$1:$1048576,MATCH(I$1,raw_data_pax!$1:$1,0),FALSE)</f>
        <v/>
      </c>
      <c r="J34" s="39">
        <f>VLOOKUP($F34,raw_data_pax!$1:$1048576,MATCH(J$1,raw_data_pax!$1:$1,0),FALSE)</f>
        <v/>
      </c>
      <c r="K34" s="39">
        <f>VLOOKUP($F34,raw_data_pax!$1:$1048576,MATCH(K$1,raw_data_pax!$1:$1,0),FALSE)</f>
        <v/>
      </c>
      <c r="L34" s="39">
        <f>VLOOKUP($F34,raw_data_pax!$1:$1048576,MATCH(L$1,raw_data_pax!$1:$1,0),FALSE)</f>
        <v/>
      </c>
      <c r="M34" s="39">
        <f>VLOOKUP($F34,raw_data_pax!$1:$1048576,MATCH(M$1,raw_data_pax!$1:$1,0),FALSE)</f>
        <v/>
      </c>
      <c r="N34" s="39">
        <f>VLOOKUP($F34,raw_data_pax!$1:$1048576,MATCH(N$1,raw_data_pax!$1:$1,0),FALSE)</f>
        <v/>
      </c>
      <c r="O34" s="39">
        <f>VLOOKUP($F34,raw_data_pax!$1:$1048576,MATCH(O$1,raw_data_pax!$1:$1,0),FALSE)</f>
        <v/>
      </c>
      <c r="P34" s="39">
        <f>VLOOKUP($F34,raw_data_pax!$1:$1048576,MATCH(P$1,raw_data_pax!$1:$1,0),FALSE)</f>
        <v/>
      </c>
      <c r="Q34" s="39">
        <f>VLOOKUP($F34,raw_data_pax!$1:$1048576,MATCH(Q$1,raw_data_pax!$1:$1,0),FALSE)</f>
        <v/>
      </c>
      <c r="R34" s="40">
        <f>G34</f>
        <v/>
      </c>
      <c r="S34" s="40">
        <f>R34</f>
        <v/>
      </c>
      <c r="T34" s="40">
        <f>S34</f>
        <v/>
      </c>
      <c r="U34" s="40">
        <f>T34</f>
        <v/>
      </c>
      <c r="V34" s="40">
        <f>U34</f>
        <v/>
      </c>
      <c r="W34" s="40">
        <f>V34</f>
        <v/>
      </c>
      <c r="X34" s="40">
        <f>W34</f>
        <v/>
      </c>
      <c r="Y34" s="40">
        <f>X34</f>
        <v/>
      </c>
      <c r="Z34" s="40">
        <f>Y34</f>
        <v/>
      </c>
      <c r="AA34" s="40">
        <f>Z34</f>
        <v/>
      </c>
      <c r="AB34" s="40">
        <f>AA34</f>
        <v/>
      </c>
      <c r="AC34" s="40">
        <f>AB34</f>
        <v/>
      </c>
      <c r="AD34" s="40">
        <f>AC34</f>
        <v/>
      </c>
      <c r="AE34" s="40">
        <f>AD34</f>
        <v/>
      </c>
      <c r="AF34" s="40">
        <f>AE34</f>
        <v/>
      </c>
      <c r="AG34" s="40">
        <f>AF34</f>
        <v/>
      </c>
      <c r="AH34" s="40">
        <f>AG34</f>
        <v/>
      </c>
      <c r="AI34" s="40">
        <f>AH34</f>
        <v/>
      </c>
      <c r="AJ34" s="40">
        <f>AI34</f>
        <v/>
      </c>
      <c r="AK34" s="40">
        <f>AJ34</f>
        <v/>
      </c>
      <c r="AL34" s="40">
        <f>AK34</f>
        <v/>
      </c>
      <c r="AM34" s="40">
        <f>AL34</f>
        <v/>
      </c>
      <c r="AN34" s="40">
        <f>AM34</f>
        <v/>
      </c>
      <c r="AO34" s="40">
        <f>AN34</f>
        <v/>
      </c>
      <c r="AP34" s="40">
        <f>AO34</f>
        <v/>
      </c>
      <c r="AQ34" s="40">
        <f>AP34</f>
        <v/>
      </c>
      <c r="AR34" s="40">
        <f>AQ34</f>
        <v/>
      </c>
      <c r="AS34" s="40">
        <f>AR34</f>
        <v/>
      </c>
      <c r="AT34" s="40">
        <f>AS34</f>
        <v/>
      </c>
      <c r="AU34" s="40">
        <f>AT34</f>
        <v/>
      </c>
      <c r="AV34" s="40">
        <f>AU34</f>
        <v/>
      </c>
      <c r="AW34" s="40">
        <f>AV34</f>
        <v/>
      </c>
      <c r="AX34" s="40">
        <f>AW34</f>
        <v/>
      </c>
      <c r="AY34" s="40">
        <f>AX34</f>
        <v/>
      </c>
      <c r="AZ34" s="40">
        <f>AY34</f>
        <v/>
      </c>
      <c r="BA34" s="40">
        <f>AZ34</f>
        <v/>
      </c>
    </row>
    <row r="35">
      <c r="A35" s="532" t="n"/>
      <c r="B35" s="593" t="inlineStr">
        <is>
          <t>Movements by Class</t>
        </is>
      </c>
      <c r="C35" s="41">
        <f>C151&amp;"Movements"</f>
        <v/>
      </c>
      <c r="D35" s="42" t="inlineStr">
        <is>
          <t>float0</t>
        </is>
      </c>
      <c r="E35" s="42" t="n"/>
      <c r="F35" s="21">
        <f>C151&amp;"운항횟수"</f>
        <v/>
      </c>
      <c r="G35" s="98" t="n"/>
      <c r="H35" s="576">
        <f>VLOOKUP($F35,raw_data_pax!$1:$1048576,MATCH(H$1,raw_data_pax!$1:$1,0),FALSE)</f>
        <v/>
      </c>
      <c r="I35" s="576">
        <f>VLOOKUP($F35,raw_data_pax!$1:$1048576,MATCH(I$1,raw_data_pax!$1:$1,0),FALSE)</f>
        <v/>
      </c>
      <c r="J35" s="576">
        <f>VLOOKUP($F35,raw_data_pax!$1:$1048576,MATCH(J$1,raw_data_pax!$1:$1,0),FALSE)</f>
        <v/>
      </c>
      <c r="K35" s="576">
        <f>VLOOKUP($F35,raw_data_pax!$1:$1048576,MATCH(K$1,raw_data_pax!$1:$1,0),FALSE)</f>
        <v/>
      </c>
      <c r="L35" s="576">
        <f>VLOOKUP($F35,raw_data_pax!$1:$1048576,MATCH(L$1,raw_data_pax!$1:$1,0),FALSE)</f>
        <v/>
      </c>
      <c r="M35" s="576">
        <f>VLOOKUP($F35,raw_data_pax!$1:$1048576,MATCH(M$1,raw_data_pax!$1:$1,0),FALSE)</f>
        <v/>
      </c>
      <c r="N35" s="576">
        <f>VLOOKUP($F35,raw_data_pax!$1:$1048576,MATCH(N$1,raw_data_pax!$1:$1,0),FALSE)</f>
        <v/>
      </c>
      <c r="O35" s="576">
        <f>VLOOKUP($F35,raw_data_pax!$1:$1048576,MATCH(O$1,raw_data_pax!$1:$1,0),FALSE)</f>
        <v/>
      </c>
      <c r="P35" s="576">
        <f>VLOOKUP($F35,raw_data_pax!$1:$1048576,MATCH(P$1,raw_data_pax!$1:$1,0),FALSE)</f>
        <v/>
      </c>
      <c r="Q35" s="576">
        <f>VLOOKUP($F35,raw_data_pax!$1:$1048576,MATCH(Q$1,raw_data_pax!$1:$1,0),FALSE)</f>
        <v/>
      </c>
      <c r="R35" s="594">
        <f>R20*R31</f>
        <v/>
      </c>
      <c r="S35" s="576">
        <f>S20*S31</f>
        <v/>
      </c>
      <c r="T35" s="576">
        <f>T20*T31</f>
        <v/>
      </c>
      <c r="U35" s="576">
        <f>U20*U31</f>
        <v/>
      </c>
      <c r="V35" s="576">
        <f>V20*V31</f>
        <v/>
      </c>
      <c r="W35" s="576">
        <f>W20*W31</f>
        <v/>
      </c>
      <c r="X35" s="576">
        <f>X20*X31</f>
        <v/>
      </c>
      <c r="Y35" s="576">
        <f>Y20*Y31</f>
        <v/>
      </c>
      <c r="Z35" s="576">
        <f>Z20*Z31</f>
        <v/>
      </c>
      <c r="AA35" s="576">
        <f>AA20*AA31</f>
        <v/>
      </c>
      <c r="AB35" s="576">
        <f>AB20*AB31</f>
        <v/>
      </c>
      <c r="AC35" s="576">
        <f>AC20*AC31</f>
        <v/>
      </c>
      <c r="AD35" s="576">
        <f>AD20*AD31</f>
        <v/>
      </c>
      <c r="AE35" s="576">
        <f>AE20*AE31</f>
        <v/>
      </c>
      <c r="AF35" s="576">
        <f>AF20*AF31</f>
        <v/>
      </c>
      <c r="AG35" s="576">
        <f>AG20*AG31</f>
        <v/>
      </c>
      <c r="AH35" s="576">
        <f>AH20*AH31</f>
        <v/>
      </c>
      <c r="AI35" s="576">
        <f>AI20*AI31</f>
        <v/>
      </c>
      <c r="AJ35" s="576">
        <f>AJ20*AJ31</f>
        <v/>
      </c>
      <c r="AK35" s="576">
        <f>AK20*AK31</f>
        <v/>
      </c>
      <c r="AL35" s="576">
        <f>AL20*AL31</f>
        <v/>
      </c>
      <c r="AM35" s="576">
        <f>AM20*AM31</f>
        <v/>
      </c>
      <c r="AN35" s="576">
        <f>AN20*AN31</f>
        <v/>
      </c>
      <c r="AO35" s="576">
        <f>AO20*AO31</f>
        <v/>
      </c>
      <c r="AP35" s="576">
        <f>AP20*AP31</f>
        <v/>
      </c>
      <c r="AQ35" s="576">
        <f>AQ20*AQ31</f>
        <v/>
      </c>
      <c r="AR35" s="576">
        <f>AR20*AR31</f>
        <v/>
      </c>
      <c r="AS35" s="576">
        <f>AS20*AS31</f>
        <v/>
      </c>
      <c r="AT35" s="576">
        <f>AT20*AT31</f>
        <v/>
      </c>
      <c r="AU35" s="576">
        <f>AU20*AU31</f>
        <v/>
      </c>
      <c r="AV35" s="576">
        <f>AV20*AV31</f>
        <v/>
      </c>
      <c r="AW35" s="576">
        <f>AW20*AW31</f>
        <v/>
      </c>
      <c r="AX35" s="576">
        <f>AX20*AX31</f>
        <v/>
      </c>
      <c r="AY35" s="576">
        <f>AY20*AY31</f>
        <v/>
      </c>
      <c r="AZ35" s="576">
        <f>AZ20*AZ31</f>
        <v/>
      </c>
      <c r="BA35" s="576">
        <f>BA20*BA31</f>
        <v/>
      </c>
    </row>
    <row r="36">
      <c r="A36" s="532" t="n"/>
      <c r="B36" s="532" t="n"/>
      <c r="C36" s="27">
        <f>C152&amp;"Movements"</f>
        <v/>
      </c>
      <c r="D36" s="28" t="inlineStr">
        <is>
          <t>float0</t>
        </is>
      </c>
      <c r="E36" s="28" t="n"/>
      <c r="F36" s="24">
        <f>C152&amp;"운항횟수"</f>
        <v/>
      </c>
      <c r="G36" s="99" t="n"/>
      <c r="H36" s="580">
        <f>VLOOKUP($F36,raw_data_pax!$1:$1048576,MATCH(H$1,raw_data_pax!$1:$1,0),FALSE)</f>
        <v/>
      </c>
      <c r="I36" s="580">
        <f>VLOOKUP($F36,raw_data_pax!$1:$1048576,MATCH(I$1,raw_data_pax!$1:$1,0),FALSE)</f>
        <v/>
      </c>
      <c r="J36" s="580">
        <f>VLOOKUP($F36,raw_data_pax!$1:$1048576,MATCH(J$1,raw_data_pax!$1:$1,0),FALSE)</f>
        <v/>
      </c>
      <c r="K36" s="580">
        <f>VLOOKUP($F36,raw_data_pax!$1:$1048576,MATCH(K$1,raw_data_pax!$1:$1,0),FALSE)</f>
        <v/>
      </c>
      <c r="L36" s="580">
        <f>VLOOKUP($F36,raw_data_pax!$1:$1048576,MATCH(L$1,raw_data_pax!$1:$1,0),FALSE)</f>
        <v/>
      </c>
      <c r="M36" s="580">
        <f>VLOOKUP($F36,raw_data_pax!$1:$1048576,MATCH(M$1,raw_data_pax!$1:$1,0),FALSE)</f>
        <v/>
      </c>
      <c r="N36" s="580">
        <f>VLOOKUP($F36,raw_data_pax!$1:$1048576,MATCH(N$1,raw_data_pax!$1:$1,0),FALSE)</f>
        <v/>
      </c>
      <c r="O36" s="580">
        <f>VLOOKUP($F36,raw_data_pax!$1:$1048576,MATCH(O$1,raw_data_pax!$1:$1,0),FALSE)</f>
        <v/>
      </c>
      <c r="P36" s="580">
        <f>VLOOKUP($F36,raw_data_pax!$1:$1048576,MATCH(P$1,raw_data_pax!$1:$1,0),FALSE)</f>
        <v/>
      </c>
      <c r="Q36" s="580">
        <f>VLOOKUP($F36,raw_data_pax!$1:$1048576,MATCH(Q$1,raw_data_pax!$1:$1,0),FALSE)</f>
        <v/>
      </c>
      <c r="R36" s="580">
        <f>R20*R32</f>
        <v/>
      </c>
      <c r="S36" s="580">
        <f>S20*S32</f>
        <v/>
      </c>
      <c r="T36" s="580">
        <f>T20*T32</f>
        <v/>
      </c>
      <c r="U36" s="580">
        <f>U20*U32</f>
        <v/>
      </c>
      <c r="V36" s="580">
        <f>V20*V32</f>
        <v/>
      </c>
      <c r="W36" s="580">
        <f>W20*W32</f>
        <v/>
      </c>
      <c r="X36" s="580">
        <f>X20*X32</f>
        <v/>
      </c>
      <c r="Y36" s="580">
        <f>Y20*Y32</f>
        <v/>
      </c>
      <c r="Z36" s="580">
        <f>Z20*Z32</f>
        <v/>
      </c>
      <c r="AA36" s="580">
        <f>AA20*AA32</f>
        <v/>
      </c>
      <c r="AB36" s="580">
        <f>AB20*AB32</f>
        <v/>
      </c>
      <c r="AC36" s="580">
        <f>AC20*AC32</f>
        <v/>
      </c>
      <c r="AD36" s="580">
        <f>AD20*AD32</f>
        <v/>
      </c>
      <c r="AE36" s="580">
        <f>AE20*AE32</f>
        <v/>
      </c>
      <c r="AF36" s="580">
        <f>AF20*AF32</f>
        <v/>
      </c>
      <c r="AG36" s="580">
        <f>AG20*AG32</f>
        <v/>
      </c>
      <c r="AH36" s="580">
        <f>AH20*AH32</f>
        <v/>
      </c>
      <c r="AI36" s="580">
        <f>AI20*AI32</f>
        <v/>
      </c>
      <c r="AJ36" s="580">
        <f>AJ20*AJ32</f>
        <v/>
      </c>
      <c r="AK36" s="580">
        <f>AK20*AK32</f>
        <v/>
      </c>
      <c r="AL36" s="580">
        <f>AL20*AL32</f>
        <v/>
      </c>
      <c r="AM36" s="580">
        <f>AM20*AM32</f>
        <v/>
      </c>
      <c r="AN36" s="580">
        <f>AN20*AN32</f>
        <v/>
      </c>
      <c r="AO36" s="580">
        <f>AO20*AO32</f>
        <v/>
      </c>
      <c r="AP36" s="580">
        <f>AP20*AP32</f>
        <v/>
      </c>
      <c r="AQ36" s="580">
        <f>AQ20*AQ32</f>
        <v/>
      </c>
      <c r="AR36" s="580">
        <f>AR20*AR32</f>
        <v/>
      </c>
      <c r="AS36" s="580">
        <f>AS20*AS32</f>
        <v/>
      </c>
      <c r="AT36" s="580">
        <f>AT20*AT32</f>
        <v/>
      </c>
      <c r="AU36" s="580">
        <f>AU20*AU32</f>
        <v/>
      </c>
      <c r="AV36" s="580">
        <f>AV20*AV32</f>
        <v/>
      </c>
      <c r="AW36" s="580">
        <f>AW20*AW32</f>
        <v/>
      </c>
      <c r="AX36" s="580">
        <f>AX20*AX32</f>
        <v/>
      </c>
      <c r="AY36" s="580">
        <f>AY20*AY32</f>
        <v/>
      </c>
      <c r="AZ36" s="580">
        <f>AZ20*AZ32</f>
        <v/>
      </c>
      <c r="BA36" s="580">
        <f>BA20*BA32</f>
        <v/>
      </c>
    </row>
    <row r="37">
      <c r="A37" s="532" t="n"/>
      <c r="B37" s="532" t="n"/>
      <c r="C37" s="27">
        <f>C153&amp;"Movements"</f>
        <v/>
      </c>
      <c r="D37" s="28" t="inlineStr">
        <is>
          <t>float0</t>
        </is>
      </c>
      <c r="E37" s="28" t="n"/>
      <c r="F37" s="24">
        <f>C153&amp;"운항횟수"</f>
        <v/>
      </c>
      <c r="G37" s="99" t="n"/>
      <c r="H37" s="580">
        <f>VLOOKUP($F37,raw_data_pax!$1:$1048576,MATCH(H$1,raw_data_pax!$1:$1,0),FALSE)</f>
        <v/>
      </c>
      <c r="I37" s="580">
        <f>VLOOKUP($F37,raw_data_pax!$1:$1048576,MATCH(I$1,raw_data_pax!$1:$1,0),FALSE)</f>
        <v/>
      </c>
      <c r="J37" s="580">
        <f>VLOOKUP($F37,raw_data_pax!$1:$1048576,MATCH(J$1,raw_data_pax!$1:$1,0),FALSE)</f>
        <v/>
      </c>
      <c r="K37" s="580">
        <f>VLOOKUP($F37,raw_data_pax!$1:$1048576,MATCH(K$1,raw_data_pax!$1:$1,0),FALSE)</f>
        <v/>
      </c>
      <c r="L37" s="580">
        <f>VLOOKUP($F37,raw_data_pax!$1:$1048576,MATCH(L$1,raw_data_pax!$1:$1,0),FALSE)</f>
        <v/>
      </c>
      <c r="M37" s="580">
        <f>VLOOKUP($F37,raw_data_pax!$1:$1048576,MATCH(M$1,raw_data_pax!$1:$1,0),FALSE)</f>
        <v/>
      </c>
      <c r="N37" s="580">
        <f>VLOOKUP($F37,raw_data_pax!$1:$1048576,MATCH(N$1,raw_data_pax!$1:$1,0),FALSE)</f>
        <v/>
      </c>
      <c r="O37" s="580">
        <f>VLOOKUP($F37,raw_data_pax!$1:$1048576,MATCH(O$1,raw_data_pax!$1:$1,0),FALSE)</f>
        <v/>
      </c>
      <c r="P37" s="580">
        <f>VLOOKUP($F37,raw_data_pax!$1:$1048576,MATCH(P$1,raw_data_pax!$1:$1,0),FALSE)</f>
        <v/>
      </c>
      <c r="Q37" s="580">
        <f>VLOOKUP($F37,raw_data_pax!$1:$1048576,MATCH(Q$1,raw_data_pax!$1:$1,0),FALSE)</f>
        <v/>
      </c>
      <c r="R37" s="580">
        <f>R20*R33</f>
        <v/>
      </c>
      <c r="S37" s="580">
        <f>S20*S33</f>
        <v/>
      </c>
      <c r="T37" s="580">
        <f>T20*T33</f>
        <v/>
      </c>
      <c r="U37" s="580">
        <f>U20*U33</f>
        <v/>
      </c>
      <c r="V37" s="580">
        <f>V20*V33</f>
        <v/>
      </c>
      <c r="W37" s="580">
        <f>W20*W33</f>
        <v/>
      </c>
      <c r="X37" s="580">
        <f>X20*X33</f>
        <v/>
      </c>
      <c r="Y37" s="580">
        <f>Y20*Y33</f>
        <v/>
      </c>
      <c r="Z37" s="580">
        <f>Z20*Z33</f>
        <v/>
      </c>
      <c r="AA37" s="580">
        <f>AA20*AA33</f>
        <v/>
      </c>
      <c r="AB37" s="580">
        <f>AB20*AB33</f>
        <v/>
      </c>
      <c r="AC37" s="580">
        <f>AC20*AC33</f>
        <v/>
      </c>
      <c r="AD37" s="580">
        <f>AD20*AD33</f>
        <v/>
      </c>
      <c r="AE37" s="580">
        <f>AE20*AE33</f>
        <v/>
      </c>
      <c r="AF37" s="580">
        <f>AF20*AF33</f>
        <v/>
      </c>
      <c r="AG37" s="580">
        <f>AG20*AG33</f>
        <v/>
      </c>
      <c r="AH37" s="580">
        <f>AH20*AH33</f>
        <v/>
      </c>
      <c r="AI37" s="580">
        <f>AI20*AI33</f>
        <v/>
      </c>
      <c r="AJ37" s="580">
        <f>AJ20*AJ33</f>
        <v/>
      </c>
      <c r="AK37" s="580">
        <f>AK20*AK33</f>
        <v/>
      </c>
      <c r="AL37" s="580">
        <f>AL20*AL33</f>
        <v/>
      </c>
      <c r="AM37" s="580">
        <f>AM20*AM33</f>
        <v/>
      </c>
      <c r="AN37" s="580">
        <f>AN20*AN33</f>
        <v/>
      </c>
      <c r="AO37" s="580">
        <f>AO20*AO33</f>
        <v/>
      </c>
      <c r="AP37" s="580">
        <f>AP20*AP33</f>
        <v/>
      </c>
      <c r="AQ37" s="580">
        <f>AQ20*AQ33</f>
        <v/>
      </c>
      <c r="AR37" s="580">
        <f>AR20*AR33</f>
        <v/>
      </c>
      <c r="AS37" s="580">
        <f>AS20*AS33</f>
        <v/>
      </c>
      <c r="AT37" s="580">
        <f>AT20*AT33</f>
        <v/>
      </c>
      <c r="AU37" s="580">
        <f>AU20*AU33</f>
        <v/>
      </c>
      <c r="AV37" s="580">
        <f>AV20*AV33</f>
        <v/>
      </c>
      <c r="AW37" s="580">
        <f>AW20*AW33</f>
        <v/>
      </c>
      <c r="AX37" s="580">
        <f>AX20*AX33</f>
        <v/>
      </c>
      <c r="AY37" s="580">
        <f>AY20*AY33</f>
        <v/>
      </c>
      <c r="AZ37" s="580">
        <f>AZ20*AZ33</f>
        <v/>
      </c>
      <c r="BA37" s="580">
        <f>BA20*BA33</f>
        <v/>
      </c>
    </row>
    <row r="38">
      <c r="A38" s="532" t="n"/>
      <c r="B38" s="533" t="n"/>
      <c r="C38" s="31">
        <f>C154&amp;"Movements"</f>
        <v/>
      </c>
      <c r="D38" s="32" t="inlineStr">
        <is>
          <t>float0</t>
        </is>
      </c>
      <c r="E38" s="32" t="n"/>
      <c r="F38" s="25">
        <f>C154&amp;"운항횟수"</f>
        <v/>
      </c>
      <c r="G38" s="100" t="n"/>
      <c r="H38" s="584">
        <f>VLOOKUP($F38,raw_data_pax!$1:$1048576,MATCH(H$1,raw_data_pax!$1:$1,0),FALSE)</f>
        <v/>
      </c>
      <c r="I38" s="584">
        <f>VLOOKUP($F38,raw_data_pax!$1:$1048576,MATCH(I$1,raw_data_pax!$1:$1,0),FALSE)</f>
        <v/>
      </c>
      <c r="J38" s="584">
        <f>VLOOKUP($F38,raw_data_pax!$1:$1048576,MATCH(J$1,raw_data_pax!$1:$1,0),FALSE)</f>
        <v/>
      </c>
      <c r="K38" s="584">
        <f>VLOOKUP($F38,raw_data_pax!$1:$1048576,MATCH(K$1,raw_data_pax!$1:$1,0),FALSE)</f>
        <v/>
      </c>
      <c r="L38" s="584">
        <f>VLOOKUP($F38,raw_data_pax!$1:$1048576,MATCH(L$1,raw_data_pax!$1:$1,0),FALSE)</f>
        <v/>
      </c>
      <c r="M38" s="584">
        <f>VLOOKUP($F38,raw_data_pax!$1:$1048576,MATCH(M$1,raw_data_pax!$1:$1,0),FALSE)</f>
        <v/>
      </c>
      <c r="N38" s="584">
        <f>VLOOKUP($F38,raw_data_pax!$1:$1048576,MATCH(N$1,raw_data_pax!$1:$1,0),FALSE)</f>
        <v/>
      </c>
      <c r="O38" s="584">
        <f>VLOOKUP($F38,raw_data_pax!$1:$1048576,MATCH(O$1,raw_data_pax!$1:$1,0),FALSE)</f>
        <v/>
      </c>
      <c r="P38" s="584">
        <f>VLOOKUP($F38,raw_data_pax!$1:$1048576,MATCH(P$1,raw_data_pax!$1:$1,0),FALSE)</f>
        <v/>
      </c>
      <c r="Q38" s="584">
        <f>VLOOKUP($F38,raw_data_pax!$1:$1048576,MATCH(Q$1,raw_data_pax!$1:$1,0),FALSE)</f>
        <v/>
      </c>
      <c r="R38" s="584">
        <f>R20*R34</f>
        <v/>
      </c>
      <c r="S38" s="584">
        <f>S20*S34</f>
        <v/>
      </c>
      <c r="T38" s="584">
        <f>T20*T34</f>
        <v/>
      </c>
      <c r="U38" s="584">
        <f>U20*U34</f>
        <v/>
      </c>
      <c r="V38" s="584">
        <f>V20*V34</f>
        <v/>
      </c>
      <c r="W38" s="584">
        <f>W20*W34</f>
        <v/>
      </c>
      <c r="X38" s="584">
        <f>X20*X34</f>
        <v/>
      </c>
      <c r="Y38" s="584">
        <f>Y20*Y34</f>
        <v/>
      </c>
      <c r="Z38" s="584">
        <f>Z20*Z34</f>
        <v/>
      </c>
      <c r="AA38" s="584">
        <f>AA20*AA34</f>
        <v/>
      </c>
      <c r="AB38" s="584">
        <f>AB20*AB34</f>
        <v/>
      </c>
      <c r="AC38" s="584">
        <f>AC20*AC34</f>
        <v/>
      </c>
      <c r="AD38" s="584">
        <f>AD20*AD34</f>
        <v/>
      </c>
      <c r="AE38" s="584">
        <f>AE20*AE34</f>
        <v/>
      </c>
      <c r="AF38" s="584">
        <f>AF20*AF34</f>
        <v/>
      </c>
      <c r="AG38" s="584">
        <f>AG20*AG34</f>
        <v/>
      </c>
      <c r="AH38" s="584">
        <f>AH20*AH34</f>
        <v/>
      </c>
      <c r="AI38" s="584">
        <f>AI20*AI34</f>
        <v/>
      </c>
      <c r="AJ38" s="584">
        <f>AJ20*AJ34</f>
        <v/>
      </c>
      <c r="AK38" s="584">
        <f>AK20*AK34</f>
        <v/>
      </c>
      <c r="AL38" s="584">
        <f>AL20*AL34</f>
        <v/>
      </c>
      <c r="AM38" s="584">
        <f>AM20*AM34</f>
        <v/>
      </c>
      <c r="AN38" s="584">
        <f>AN20*AN34</f>
        <v/>
      </c>
      <c r="AO38" s="584">
        <f>AO20*AO34</f>
        <v/>
      </c>
      <c r="AP38" s="584">
        <f>AP20*AP34</f>
        <v/>
      </c>
      <c r="AQ38" s="584">
        <f>AQ20*AQ34</f>
        <v/>
      </c>
      <c r="AR38" s="584">
        <f>AR20*AR34</f>
        <v/>
      </c>
      <c r="AS38" s="584">
        <f>AS20*AS34</f>
        <v/>
      </c>
      <c r="AT38" s="584">
        <f>AT20*AT34</f>
        <v/>
      </c>
      <c r="AU38" s="584">
        <f>AU20*AU34</f>
        <v/>
      </c>
      <c r="AV38" s="584">
        <f>AV20*AV34</f>
        <v/>
      </c>
      <c r="AW38" s="584">
        <f>AW20*AW34</f>
        <v/>
      </c>
      <c r="AX38" s="584">
        <f>AX20*AX34</f>
        <v/>
      </c>
      <c r="AY38" s="584">
        <f>AY20*AY34</f>
        <v/>
      </c>
      <c r="AZ38" s="584">
        <f>AZ20*AZ34</f>
        <v/>
      </c>
      <c r="BA38" s="584">
        <f>BA20*BA34</f>
        <v/>
      </c>
    </row>
    <row r="39">
      <c r="A39" s="532" t="n"/>
      <c r="B39" s="593" t="inlineStr">
        <is>
          <t>MTOW by Class</t>
        </is>
      </c>
      <c r="C39" s="41">
        <f>C151&amp;"MTOW"</f>
        <v/>
      </c>
      <c r="D39" s="42" t="inlineStr">
        <is>
          <t>float0</t>
        </is>
      </c>
      <c r="E39" s="42" t="n"/>
      <c r="F39" s="574">
        <f>C151&amp;"대당최대이륙중량"</f>
        <v/>
      </c>
      <c r="G39" s="575">
        <f>IFERROR(SUMIF($H$172:$Q$172,"O",H39:Q39)/COUNTIFS($H$172:$Q$172,"O",H39:Q39,"&lt;&gt;0"),0)</f>
        <v/>
      </c>
      <c r="H39" s="576">
        <f>VLOOKUP($F39,raw_data_pax!$1:$1048576,MATCH(H$1,raw_data_pax!$1:$1,0),FALSE)</f>
        <v/>
      </c>
      <c r="I39" s="576">
        <f>VLOOKUP($F39,raw_data_pax!$1:$1048576,MATCH(I$1,raw_data_pax!$1:$1,0),FALSE)</f>
        <v/>
      </c>
      <c r="J39" s="576">
        <f>VLOOKUP($F39,raw_data_pax!$1:$1048576,MATCH(J$1,raw_data_pax!$1:$1,0),FALSE)</f>
        <v/>
      </c>
      <c r="K39" s="576">
        <f>VLOOKUP($F39,raw_data_pax!$1:$1048576,MATCH(K$1,raw_data_pax!$1:$1,0),FALSE)</f>
        <v/>
      </c>
      <c r="L39" s="576">
        <f>VLOOKUP($F39,raw_data_pax!$1:$1048576,MATCH(L$1,raw_data_pax!$1:$1,0),FALSE)</f>
        <v/>
      </c>
      <c r="M39" s="576">
        <f>VLOOKUP($F39,raw_data_pax!$1:$1048576,MATCH(M$1,raw_data_pax!$1:$1,0),FALSE)</f>
        <v/>
      </c>
      <c r="N39" s="576">
        <f>VLOOKUP($F39,raw_data_pax!$1:$1048576,MATCH(N$1,raw_data_pax!$1:$1,0),FALSE)</f>
        <v/>
      </c>
      <c r="O39" s="576">
        <f>VLOOKUP($F39,raw_data_pax!$1:$1048576,MATCH(O$1,raw_data_pax!$1:$1,0),FALSE)</f>
        <v/>
      </c>
      <c r="P39" s="576">
        <f>VLOOKUP($F39,raw_data_pax!$1:$1048576,MATCH(P$1,raw_data_pax!$1:$1,0),FALSE)</f>
        <v/>
      </c>
      <c r="Q39" s="576">
        <f>VLOOKUP($F39,raw_data_pax!$1:$1048576,MATCH(Q$1,raw_data_pax!$1:$1,0),FALSE)</f>
        <v/>
      </c>
      <c r="R39" s="580">
        <f>G39</f>
        <v/>
      </c>
      <c r="S39" s="580">
        <f>R39</f>
        <v/>
      </c>
      <c r="T39" s="580">
        <f>S39</f>
        <v/>
      </c>
      <c r="U39" s="580">
        <f>T39</f>
        <v/>
      </c>
      <c r="V39" s="580">
        <f>U39</f>
        <v/>
      </c>
      <c r="W39" s="580">
        <f>V39</f>
        <v/>
      </c>
      <c r="X39" s="580">
        <f>W39</f>
        <v/>
      </c>
      <c r="Y39" s="580">
        <f>X39</f>
        <v/>
      </c>
      <c r="Z39" s="580">
        <f>Y39</f>
        <v/>
      </c>
      <c r="AA39" s="580">
        <f>Z39</f>
        <v/>
      </c>
      <c r="AB39" s="580">
        <f>AA39</f>
        <v/>
      </c>
      <c r="AC39" s="580">
        <f>AB39</f>
        <v/>
      </c>
      <c r="AD39" s="580">
        <f>AC39</f>
        <v/>
      </c>
      <c r="AE39" s="580">
        <f>AD39</f>
        <v/>
      </c>
      <c r="AF39" s="580">
        <f>AE39</f>
        <v/>
      </c>
      <c r="AG39" s="580">
        <f>AF39</f>
        <v/>
      </c>
      <c r="AH39" s="580">
        <f>AG39</f>
        <v/>
      </c>
      <c r="AI39" s="580">
        <f>AH39</f>
        <v/>
      </c>
      <c r="AJ39" s="580">
        <f>AI39</f>
        <v/>
      </c>
      <c r="AK39" s="580">
        <f>AJ39</f>
        <v/>
      </c>
      <c r="AL39" s="580">
        <f>AK39</f>
        <v/>
      </c>
      <c r="AM39" s="580">
        <f>AL39</f>
        <v/>
      </c>
      <c r="AN39" s="580">
        <f>AM39</f>
        <v/>
      </c>
      <c r="AO39" s="580">
        <f>AN39</f>
        <v/>
      </c>
      <c r="AP39" s="580">
        <f>AO39</f>
        <v/>
      </c>
      <c r="AQ39" s="580">
        <f>AP39</f>
        <v/>
      </c>
      <c r="AR39" s="580">
        <f>AQ39</f>
        <v/>
      </c>
      <c r="AS39" s="580">
        <f>AR39</f>
        <v/>
      </c>
      <c r="AT39" s="580">
        <f>AS39</f>
        <v/>
      </c>
      <c r="AU39" s="580">
        <f>AT39</f>
        <v/>
      </c>
      <c r="AV39" s="580">
        <f>AU39</f>
        <v/>
      </c>
      <c r="AW39" s="580">
        <f>AV39</f>
        <v/>
      </c>
      <c r="AX39" s="580">
        <f>AW39</f>
        <v/>
      </c>
      <c r="AY39" s="580">
        <f>AX39</f>
        <v/>
      </c>
      <c r="AZ39" s="580">
        <f>AY39</f>
        <v/>
      </c>
      <c r="BA39" s="580">
        <f>AZ39</f>
        <v/>
      </c>
    </row>
    <row r="40">
      <c r="A40" s="532" t="n"/>
      <c r="B40" s="532" t="n"/>
      <c r="C40" s="27">
        <f>C152&amp;"MTOW"</f>
        <v/>
      </c>
      <c r="D40" s="28" t="inlineStr">
        <is>
          <t>float0</t>
        </is>
      </c>
      <c r="E40" s="28" t="n"/>
      <c r="F40" s="578">
        <f>C152&amp;"대당최대이륙중량"</f>
        <v/>
      </c>
      <c r="G40" s="579">
        <f>IFERROR(SUMIF($H$172:$Q$172,"O",H40:Q40)/COUNTIFS($H$172:$Q$172,"O",H40:Q40,"&lt;&gt;0"),0)</f>
        <v/>
      </c>
      <c r="H40" s="580">
        <f>VLOOKUP($F40,raw_data_pax!$1:$1048576,MATCH(H$1,raw_data_pax!$1:$1,0),FALSE)</f>
        <v/>
      </c>
      <c r="I40" s="580">
        <f>VLOOKUP($F40,raw_data_pax!$1:$1048576,MATCH(I$1,raw_data_pax!$1:$1,0),FALSE)</f>
        <v/>
      </c>
      <c r="J40" s="580">
        <f>VLOOKUP($F40,raw_data_pax!$1:$1048576,MATCH(J$1,raw_data_pax!$1:$1,0),FALSE)</f>
        <v/>
      </c>
      <c r="K40" s="580">
        <f>VLOOKUP($F40,raw_data_pax!$1:$1048576,MATCH(K$1,raw_data_pax!$1:$1,0),FALSE)</f>
        <v/>
      </c>
      <c r="L40" s="580">
        <f>VLOOKUP($F40,raw_data_pax!$1:$1048576,MATCH(L$1,raw_data_pax!$1:$1,0),FALSE)</f>
        <v/>
      </c>
      <c r="M40" s="580">
        <f>VLOOKUP($F40,raw_data_pax!$1:$1048576,MATCH(M$1,raw_data_pax!$1:$1,0),FALSE)</f>
        <v/>
      </c>
      <c r="N40" s="580">
        <f>VLOOKUP($F40,raw_data_pax!$1:$1048576,MATCH(N$1,raw_data_pax!$1:$1,0),FALSE)</f>
        <v/>
      </c>
      <c r="O40" s="580">
        <f>VLOOKUP($F40,raw_data_pax!$1:$1048576,MATCH(O$1,raw_data_pax!$1:$1,0),FALSE)</f>
        <v/>
      </c>
      <c r="P40" s="580">
        <f>VLOOKUP($F40,raw_data_pax!$1:$1048576,MATCH(P$1,raw_data_pax!$1:$1,0),FALSE)</f>
        <v/>
      </c>
      <c r="Q40" s="580">
        <f>VLOOKUP($F40,raw_data_pax!$1:$1048576,MATCH(Q$1,raw_data_pax!$1:$1,0),FALSE)</f>
        <v/>
      </c>
      <c r="R40" s="580">
        <f>G40</f>
        <v/>
      </c>
      <c r="S40" s="580">
        <f>R40</f>
        <v/>
      </c>
      <c r="T40" s="580">
        <f>S40</f>
        <v/>
      </c>
      <c r="U40" s="580">
        <f>T40</f>
        <v/>
      </c>
      <c r="V40" s="580">
        <f>U40</f>
        <v/>
      </c>
      <c r="W40" s="580">
        <f>V40</f>
        <v/>
      </c>
      <c r="X40" s="580">
        <f>W40</f>
        <v/>
      </c>
      <c r="Y40" s="580">
        <f>X40</f>
        <v/>
      </c>
      <c r="Z40" s="580">
        <f>Y40</f>
        <v/>
      </c>
      <c r="AA40" s="580">
        <f>Z40</f>
        <v/>
      </c>
      <c r="AB40" s="580">
        <f>AA40</f>
        <v/>
      </c>
      <c r="AC40" s="580">
        <f>AB40</f>
        <v/>
      </c>
      <c r="AD40" s="580">
        <f>AC40</f>
        <v/>
      </c>
      <c r="AE40" s="580">
        <f>AD40</f>
        <v/>
      </c>
      <c r="AF40" s="580">
        <f>AE40</f>
        <v/>
      </c>
      <c r="AG40" s="580">
        <f>AF40</f>
        <v/>
      </c>
      <c r="AH40" s="580">
        <f>AG40</f>
        <v/>
      </c>
      <c r="AI40" s="580">
        <f>AH40</f>
        <v/>
      </c>
      <c r="AJ40" s="580">
        <f>AI40</f>
        <v/>
      </c>
      <c r="AK40" s="580">
        <f>AJ40</f>
        <v/>
      </c>
      <c r="AL40" s="580">
        <f>AK40</f>
        <v/>
      </c>
      <c r="AM40" s="580">
        <f>AL40</f>
        <v/>
      </c>
      <c r="AN40" s="580">
        <f>AM40</f>
        <v/>
      </c>
      <c r="AO40" s="580">
        <f>AN40</f>
        <v/>
      </c>
      <c r="AP40" s="580">
        <f>AO40</f>
        <v/>
      </c>
      <c r="AQ40" s="580">
        <f>AP40</f>
        <v/>
      </c>
      <c r="AR40" s="580">
        <f>AQ40</f>
        <v/>
      </c>
      <c r="AS40" s="580">
        <f>AR40</f>
        <v/>
      </c>
      <c r="AT40" s="580">
        <f>AS40</f>
        <v/>
      </c>
      <c r="AU40" s="580">
        <f>AT40</f>
        <v/>
      </c>
      <c r="AV40" s="580">
        <f>AU40</f>
        <v/>
      </c>
      <c r="AW40" s="580">
        <f>AV40</f>
        <v/>
      </c>
      <c r="AX40" s="580">
        <f>AW40</f>
        <v/>
      </c>
      <c r="AY40" s="580">
        <f>AX40</f>
        <v/>
      </c>
      <c r="AZ40" s="580">
        <f>AY40</f>
        <v/>
      </c>
      <c r="BA40" s="580">
        <f>AZ40</f>
        <v/>
      </c>
    </row>
    <row r="41">
      <c r="A41" s="532" t="n"/>
      <c r="B41" s="532" t="n"/>
      <c r="C41" s="27">
        <f>C153&amp;"MTOW"</f>
        <v/>
      </c>
      <c r="D41" s="28" t="inlineStr">
        <is>
          <t>float0</t>
        </is>
      </c>
      <c r="E41" s="28" t="n"/>
      <c r="F41" s="578">
        <f>C153&amp;"대당최대이륙중량"</f>
        <v/>
      </c>
      <c r="G41" s="579">
        <f>IFERROR(SUMIF($H$172:$Q$172,"O",H41:Q41)/COUNTIFS($H$172:$Q$172,"O",H41:Q41,"&lt;&gt;0"),0)</f>
        <v/>
      </c>
      <c r="H41" s="580">
        <f>VLOOKUP($F41,raw_data_pax!$1:$1048576,MATCH(H$1,raw_data_pax!$1:$1,0),FALSE)</f>
        <v/>
      </c>
      <c r="I41" s="580">
        <f>VLOOKUP($F41,raw_data_pax!$1:$1048576,MATCH(I$1,raw_data_pax!$1:$1,0),FALSE)</f>
        <v/>
      </c>
      <c r="J41" s="580">
        <f>VLOOKUP($F41,raw_data_pax!$1:$1048576,MATCH(J$1,raw_data_pax!$1:$1,0),FALSE)</f>
        <v/>
      </c>
      <c r="K41" s="580">
        <f>VLOOKUP($F41,raw_data_pax!$1:$1048576,MATCH(K$1,raw_data_pax!$1:$1,0),FALSE)</f>
        <v/>
      </c>
      <c r="L41" s="580">
        <f>VLOOKUP($F41,raw_data_pax!$1:$1048576,MATCH(L$1,raw_data_pax!$1:$1,0),FALSE)</f>
        <v/>
      </c>
      <c r="M41" s="580">
        <f>VLOOKUP($F41,raw_data_pax!$1:$1048576,MATCH(M$1,raw_data_pax!$1:$1,0),FALSE)</f>
        <v/>
      </c>
      <c r="N41" s="580">
        <f>VLOOKUP($F41,raw_data_pax!$1:$1048576,MATCH(N$1,raw_data_pax!$1:$1,0),FALSE)</f>
        <v/>
      </c>
      <c r="O41" s="580">
        <f>VLOOKUP($F41,raw_data_pax!$1:$1048576,MATCH(O$1,raw_data_pax!$1:$1,0),FALSE)</f>
        <v/>
      </c>
      <c r="P41" s="580">
        <f>VLOOKUP($F41,raw_data_pax!$1:$1048576,MATCH(P$1,raw_data_pax!$1:$1,0),FALSE)</f>
        <v/>
      </c>
      <c r="Q41" s="580">
        <f>VLOOKUP($F41,raw_data_pax!$1:$1048576,MATCH(Q$1,raw_data_pax!$1:$1,0),FALSE)</f>
        <v/>
      </c>
      <c r="R41" s="580">
        <f>G41</f>
        <v/>
      </c>
      <c r="S41" s="580">
        <f>R41</f>
        <v/>
      </c>
      <c r="T41" s="580">
        <f>S41</f>
        <v/>
      </c>
      <c r="U41" s="580">
        <f>T41</f>
        <v/>
      </c>
      <c r="V41" s="580">
        <f>U41</f>
        <v/>
      </c>
      <c r="W41" s="580">
        <f>V41</f>
        <v/>
      </c>
      <c r="X41" s="580">
        <f>W41</f>
        <v/>
      </c>
      <c r="Y41" s="580">
        <f>X41</f>
        <v/>
      </c>
      <c r="Z41" s="580">
        <f>Y41</f>
        <v/>
      </c>
      <c r="AA41" s="580">
        <f>Z41</f>
        <v/>
      </c>
      <c r="AB41" s="580">
        <f>AA41</f>
        <v/>
      </c>
      <c r="AC41" s="580">
        <f>AB41</f>
        <v/>
      </c>
      <c r="AD41" s="580">
        <f>AC41</f>
        <v/>
      </c>
      <c r="AE41" s="580">
        <f>AD41</f>
        <v/>
      </c>
      <c r="AF41" s="580">
        <f>AE41</f>
        <v/>
      </c>
      <c r="AG41" s="580">
        <f>AF41</f>
        <v/>
      </c>
      <c r="AH41" s="580">
        <f>AG41</f>
        <v/>
      </c>
      <c r="AI41" s="580">
        <f>AH41</f>
        <v/>
      </c>
      <c r="AJ41" s="580">
        <f>AI41</f>
        <v/>
      </c>
      <c r="AK41" s="580">
        <f>AJ41</f>
        <v/>
      </c>
      <c r="AL41" s="580">
        <f>AK41</f>
        <v/>
      </c>
      <c r="AM41" s="580">
        <f>AL41</f>
        <v/>
      </c>
      <c r="AN41" s="580">
        <f>AM41</f>
        <v/>
      </c>
      <c r="AO41" s="580">
        <f>AN41</f>
        <v/>
      </c>
      <c r="AP41" s="580">
        <f>AO41</f>
        <v/>
      </c>
      <c r="AQ41" s="580">
        <f>AP41</f>
        <v/>
      </c>
      <c r="AR41" s="580">
        <f>AQ41</f>
        <v/>
      </c>
      <c r="AS41" s="580">
        <f>AR41</f>
        <v/>
      </c>
      <c r="AT41" s="580">
        <f>AS41</f>
        <v/>
      </c>
      <c r="AU41" s="580">
        <f>AT41</f>
        <v/>
      </c>
      <c r="AV41" s="580">
        <f>AU41</f>
        <v/>
      </c>
      <c r="AW41" s="580">
        <f>AV41</f>
        <v/>
      </c>
      <c r="AX41" s="580">
        <f>AW41</f>
        <v/>
      </c>
      <c r="AY41" s="580">
        <f>AX41</f>
        <v/>
      </c>
      <c r="AZ41" s="580">
        <f>AY41</f>
        <v/>
      </c>
      <c r="BA41" s="580">
        <f>AZ41</f>
        <v/>
      </c>
    </row>
    <row r="42">
      <c r="A42" s="532" t="n"/>
      <c r="B42" s="533" t="n"/>
      <c r="C42" s="31">
        <f>C154&amp;"MTOW"</f>
        <v/>
      </c>
      <c r="D42" s="32" t="inlineStr">
        <is>
          <t>float0</t>
        </is>
      </c>
      <c r="E42" s="32" t="n"/>
      <c r="F42" s="582">
        <f>C154&amp;"대당최대이륙중량"</f>
        <v/>
      </c>
      <c r="G42" s="583">
        <f>IFERROR(SUMIF($H$172:$Q$172,"O",H42:Q42)/COUNTIFS($H$172:$Q$172,"O",H42:Q42,"&lt;&gt;0"),0)</f>
        <v/>
      </c>
      <c r="H42" s="584">
        <f>VLOOKUP($F42,raw_data_pax!$1:$1048576,MATCH(H$1,raw_data_pax!$1:$1,0),FALSE)</f>
        <v/>
      </c>
      <c r="I42" s="584">
        <f>VLOOKUP($F42,raw_data_pax!$1:$1048576,MATCH(I$1,raw_data_pax!$1:$1,0),FALSE)</f>
        <v/>
      </c>
      <c r="J42" s="584">
        <f>VLOOKUP($F42,raw_data_pax!$1:$1048576,MATCH(J$1,raw_data_pax!$1:$1,0),FALSE)</f>
        <v/>
      </c>
      <c r="K42" s="584">
        <f>VLOOKUP($F42,raw_data_pax!$1:$1048576,MATCH(K$1,raw_data_pax!$1:$1,0),FALSE)</f>
        <v/>
      </c>
      <c r="L42" s="584">
        <f>VLOOKUP($F42,raw_data_pax!$1:$1048576,MATCH(L$1,raw_data_pax!$1:$1,0),FALSE)</f>
        <v/>
      </c>
      <c r="M42" s="584">
        <f>VLOOKUP($F42,raw_data_pax!$1:$1048576,MATCH(M$1,raw_data_pax!$1:$1,0),FALSE)</f>
        <v/>
      </c>
      <c r="N42" s="584">
        <f>VLOOKUP($F42,raw_data_pax!$1:$1048576,MATCH(N$1,raw_data_pax!$1:$1,0),FALSE)</f>
        <v/>
      </c>
      <c r="O42" s="584">
        <f>VLOOKUP($F42,raw_data_pax!$1:$1048576,MATCH(O$1,raw_data_pax!$1:$1,0),FALSE)</f>
        <v/>
      </c>
      <c r="P42" s="584">
        <f>VLOOKUP($F42,raw_data_pax!$1:$1048576,MATCH(P$1,raw_data_pax!$1:$1,0),FALSE)</f>
        <v/>
      </c>
      <c r="Q42" s="584">
        <f>VLOOKUP($F42,raw_data_pax!$1:$1048576,MATCH(Q$1,raw_data_pax!$1:$1,0),FALSE)</f>
        <v/>
      </c>
      <c r="R42" s="584">
        <f>G42</f>
        <v/>
      </c>
      <c r="S42" s="584">
        <f>R42</f>
        <v/>
      </c>
      <c r="T42" s="584">
        <f>S42</f>
        <v/>
      </c>
      <c r="U42" s="584">
        <f>T42</f>
        <v/>
      </c>
      <c r="V42" s="584">
        <f>U42</f>
        <v/>
      </c>
      <c r="W42" s="584">
        <f>V42</f>
        <v/>
      </c>
      <c r="X42" s="584">
        <f>W42</f>
        <v/>
      </c>
      <c r="Y42" s="584">
        <f>X42</f>
        <v/>
      </c>
      <c r="Z42" s="584">
        <f>Y42</f>
        <v/>
      </c>
      <c r="AA42" s="584">
        <f>Z42</f>
        <v/>
      </c>
      <c r="AB42" s="584">
        <f>AA42</f>
        <v/>
      </c>
      <c r="AC42" s="584">
        <f>AB42</f>
        <v/>
      </c>
      <c r="AD42" s="584">
        <f>AC42</f>
        <v/>
      </c>
      <c r="AE42" s="584">
        <f>AD42</f>
        <v/>
      </c>
      <c r="AF42" s="584">
        <f>AE42</f>
        <v/>
      </c>
      <c r="AG42" s="584">
        <f>AF42</f>
        <v/>
      </c>
      <c r="AH42" s="584">
        <f>AG42</f>
        <v/>
      </c>
      <c r="AI42" s="584">
        <f>AH42</f>
        <v/>
      </c>
      <c r="AJ42" s="584">
        <f>AI42</f>
        <v/>
      </c>
      <c r="AK42" s="584">
        <f>AJ42</f>
        <v/>
      </c>
      <c r="AL42" s="584">
        <f>AK42</f>
        <v/>
      </c>
      <c r="AM42" s="584">
        <f>AL42</f>
        <v/>
      </c>
      <c r="AN42" s="584">
        <f>AM42</f>
        <v/>
      </c>
      <c r="AO42" s="584">
        <f>AN42</f>
        <v/>
      </c>
      <c r="AP42" s="584">
        <f>AO42</f>
        <v/>
      </c>
      <c r="AQ42" s="584">
        <f>AP42</f>
        <v/>
      </c>
      <c r="AR42" s="584">
        <f>AQ42</f>
        <v/>
      </c>
      <c r="AS42" s="584">
        <f>AR42</f>
        <v/>
      </c>
      <c r="AT42" s="584">
        <f>AS42</f>
        <v/>
      </c>
      <c r="AU42" s="584">
        <f>AT42</f>
        <v/>
      </c>
      <c r="AV42" s="584">
        <f>AU42</f>
        <v/>
      </c>
      <c r="AW42" s="584">
        <f>AV42</f>
        <v/>
      </c>
      <c r="AX42" s="584">
        <f>AW42</f>
        <v/>
      </c>
      <c r="AY42" s="584">
        <f>AX42</f>
        <v/>
      </c>
      <c r="AZ42" s="584">
        <f>AY42</f>
        <v/>
      </c>
      <c r="BA42" s="584">
        <f>AZ42</f>
        <v/>
      </c>
    </row>
    <row r="43">
      <c r="A43" s="532" t="n"/>
      <c r="B43" s="593" t="inlineStr">
        <is>
          <t>Standing Time by Class</t>
        </is>
      </c>
      <c r="C43" s="41">
        <f>C151&amp;"Average PeakTime TurnAround Standing Time📝"</f>
        <v/>
      </c>
      <c r="D43" s="42" t="inlineStr">
        <is>
          <t>float0</t>
        </is>
      </c>
      <c r="E43" s="28" t="inlineStr">
        <is>
          <t>O</t>
        </is>
      </c>
      <c r="F43" s="578">
        <f>C151&amp;"피크시간 턴어라운드편 평균주기시간(분)"</f>
        <v/>
      </c>
      <c r="G43" s="579">
        <f>IFERROR(SUMIF($H$173:$Q$173,"O",H43:Q43)/COUNTIFS($H$173:$Q$173,"O",H43:Q43,"&lt;&gt;0"),0)</f>
        <v/>
      </c>
      <c r="H43" s="580">
        <f>VLOOKUP($F43,raw_data_pax!$1:$1048576,MATCH(H$1,raw_data_pax!$1:$1,0),FALSE)</f>
        <v/>
      </c>
      <c r="I43" s="580">
        <f>VLOOKUP($F43,raw_data_pax!$1:$1048576,MATCH(I$1,raw_data_pax!$1:$1,0),FALSE)</f>
        <v/>
      </c>
      <c r="J43" s="580">
        <f>VLOOKUP($F43,raw_data_pax!$1:$1048576,MATCH(J$1,raw_data_pax!$1:$1,0),FALSE)</f>
        <v/>
      </c>
      <c r="K43" s="580">
        <f>VLOOKUP($F43,raw_data_pax!$1:$1048576,MATCH(K$1,raw_data_pax!$1:$1,0),FALSE)</f>
        <v/>
      </c>
      <c r="L43" s="580">
        <f>VLOOKUP($F43,raw_data_pax!$1:$1048576,MATCH(L$1,raw_data_pax!$1:$1,0),FALSE)</f>
        <v/>
      </c>
      <c r="M43" s="580">
        <f>VLOOKUP($F43,raw_data_pax!$1:$1048576,MATCH(M$1,raw_data_pax!$1:$1,0),FALSE)</f>
        <v/>
      </c>
      <c r="N43" s="580">
        <f>VLOOKUP($F43,raw_data_pax!$1:$1048576,MATCH(N$1,raw_data_pax!$1:$1,0),FALSE)</f>
        <v/>
      </c>
      <c r="O43" s="580">
        <f>VLOOKUP($F43,raw_data_pax!$1:$1048576,MATCH(O$1,raw_data_pax!$1:$1,0),FALSE)</f>
        <v/>
      </c>
      <c r="P43" s="580">
        <f>VLOOKUP($F43,raw_data_pax!$1:$1048576,MATCH(P$1,raw_data_pax!$1:$1,0),FALSE)</f>
        <v/>
      </c>
      <c r="Q43" s="580">
        <f>VLOOKUP($F43,raw_data_pax!$1:$1048576,MATCH(Q$1,raw_data_pax!$1:$1,0),FALSE)</f>
        <v/>
      </c>
      <c r="R43" s="595">
        <f>G43</f>
        <v/>
      </c>
      <c r="S43" s="595">
        <f>R43</f>
        <v/>
      </c>
      <c r="T43" s="595">
        <f>S43</f>
        <v/>
      </c>
      <c r="U43" s="595">
        <f>T43</f>
        <v/>
      </c>
      <c r="V43" s="595">
        <f>U43</f>
        <v/>
      </c>
      <c r="W43" s="595">
        <f>V43</f>
        <v/>
      </c>
      <c r="X43" s="595">
        <f>W43</f>
        <v/>
      </c>
      <c r="Y43" s="595">
        <f>X43</f>
        <v/>
      </c>
      <c r="Z43" s="595">
        <f>Y43</f>
        <v/>
      </c>
      <c r="AA43" s="595">
        <f>Z43</f>
        <v/>
      </c>
      <c r="AB43" s="595">
        <f>AA43</f>
        <v/>
      </c>
      <c r="AC43" s="595">
        <f>AB43</f>
        <v/>
      </c>
      <c r="AD43" s="595">
        <f>AC43</f>
        <v/>
      </c>
      <c r="AE43" s="595">
        <f>AD43</f>
        <v/>
      </c>
      <c r="AF43" s="595">
        <f>AE43</f>
        <v/>
      </c>
      <c r="AG43" s="595">
        <f>AF43</f>
        <v/>
      </c>
      <c r="AH43" s="595">
        <f>AG43</f>
        <v/>
      </c>
      <c r="AI43" s="595">
        <f>AH43</f>
        <v/>
      </c>
      <c r="AJ43" s="595">
        <f>AI43</f>
        <v/>
      </c>
      <c r="AK43" s="595">
        <f>AJ43</f>
        <v/>
      </c>
      <c r="AL43" s="595">
        <f>AK43</f>
        <v/>
      </c>
      <c r="AM43" s="595">
        <f>AL43</f>
        <v/>
      </c>
      <c r="AN43" s="595">
        <f>AM43</f>
        <v/>
      </c>
      <c r="AO43" s="595">
        <f>AN43</f>
        <v/>
      </c>
      <c r="AP43" s="595">
        <f>AO43</f>
        <v/>
      </c>
      <c r="AQ43" s="595">
        <f>AP43</f>
        <v/>
      </c>
      <c r="AR43" s="595">
        <f>AQ43</f>
        <v/>
      </c>
      <c r="AS43" s="595">
        <f>AR43</f>
        <v/>
      </c>
      <c r="AT43" s="595">
        <f>AS43</f>
        <v/>
      </c>
      <c r="AU43" s="595">
        <f>AT43</f>
        <v/>
      </c>
      <c r="AV43" s="595">
        <f>AU43</f>
        <v/>
      </c>
      <c r="AW43" s="595">
        <f>AV43</f>
        <v/>
      </c>
      <c r="AX43" s="595">
        <f>AW43</f>
        <v/>
      </c>
      <c r="AY43" s="595">
        <f>AX43</f>
        <v/>
      </c>
      <c r="AZ43" s="595">
        <f>AY43</f>
        <v/>
      </c>
      <c r="BA43" s="595">
        <f>AZ43</f>
        <v/>
      </c>
    </row>
    <row r="44">
      <c r="A44" s="532" t="n"/>
      <c r="B44" s="532" t="n"/>
      <c r="C44" s="27">
        <f>C152&amp;"Average PeakTime TurnAround Standing Time📝"</f>
        <v/>
      </c>
      <c r="D44" s="28" t="inlineStr">
        <is>
          <t>float0</t>
        </is>
      </c>
      <c r="E44" s="28" t="inlineStr">
        <is>
          <t>O</t>
        </is>
      </c>
      <c r="F44" s="578">
        <f>C152&amp;"피크시간 턴어라운드편 평균주기시간(분)"</f>
        <v/>
      </c>
      <c r="G44" s="579">
        <f>IFERROR(SUMIF($H$173:$Q$173,"O",H44:Q44)/COUNTIFS($H$173:$Q$173,"O",H44:Q44,"&lt;&gt;0"),0)</f>
        <v/>
      </c>
      <c r="H44" s="580">
        <f>VLOOKUP($F44,raw_data_pax!$1:$1048576,MATCH(H$1,raw_data_pax!$1:$1,0),FALSE)</f>
        <v/>
      </c>
      <c r="I44" s="580">
        <f>VLOOKUP($F44,raw_data_pax!$1:$1048576,MATCH(I$1,raw_data_pax!$1:$1,0),FALSE)</f>
        <v/>
      </c>
      <c r="J44" s="580">
        <f>VLOOKUP($F44,raw_data_pax!$1:$1048576,MATCH(J$1,raw_data_pax!$1:$1,0),FALSE)</f>
        <v/>
      </c>
      <c r="K44" s="580">
        <f>VLOOKUP($F44,raw_data_pax!$1:$1048576,MATCH(K$1,raw_data_pax!$1:$1,0),FALSE)</f>
        <v/>
      </c>
      <c r="L44" s="580">
        <f>VLOOKUP($F44,raw_data_pax!$1:$1048576,MATCH(L$1,raw_data_pax!$1:$1,0),FALSE)</f>
        <v/>
      </c>
      <c r="M44" s="580">
        <f>VLOOKUP($F44,raw_data_pax!$1:$1048576,MATCH(M$1,raw_data_pax!$1:$1,0),FALSE)</f>
        <v/>
      </c>
      <c r="N44" s="580">
        <f>VLOOKUP($F44,raw_data_pax!$1:$1048576,MATCH(N$1,raw_data_pax!$1:$1,0),FALSE)</f>
        <v/>
      </c>
      <c r="O44" s="580">
        <f>VLOOKUP($F44,raw_data_pax!$1:$1048576,MATCH(O$1,raw_data_pax!$1:$1,0),FALSE)</f>
        <v/>
      </c>
      <c r="P44" s="580">
        <f>VLOOKUP($F44,raw_data_pax!$1:$1048576,MATCH(P$1,raw_data_pax!$1:$1,0),FALSE)</f>
        <v/>
      </c>
      <c r="Q44" s="580">
        <f>VLOOKUP($F44,raw_data_pax!$1:$1048576,MATCH(Q$1,raw_data_pax!$1:$1,0),FALSE)</f>
        <v/>
      </c>
      <c r="R44" s="596">
        <f>G44</f>
        <v/>
      </c>
      <c r="S44" s="596">
        <f>R44</f>
        <v/>
      </c>
      <c r="T44" s="596">
        <f>S44</f>
        <v/>
      </c>
      <c r="U44" s="596">
        <f>T44</f>
        <v/>
      </c>
      <c r="V44" s="596">
        <f>U44</f>
        <v/>
      </c>
      <c r="W44" s="596">
        <f>V44</f>
        <v/>
      </c>
      <c r="X44" s="596">
        <f>W44</f>
        <v/>
      </c>
      <c r="Y44" s="596">
        <f>X44</f>
        <v/>
      </c>
      <c r="Z44" s="596">
        <f>Y44</f>
        <v/>
      </c>
      <c r="AA44" s="596">
        <f>Z44</f>
        <v/>
      </c>
      <c r="AB44" s="596">
        <f>AA44</f>
        <v/>
      </c>
      <c r="AC44" s="596">
        <f>AB44</f>
        <v/>
      </c>
      <c r="AD44" s="596">
        <f>AC44</f>
        <v/>
      </c>
      <c r="AE44" s="596">
        <f>AD44</f>
        <v/>
      </c>
      <c r="AF44" s="596">
        <f>AE44</f>
        <v/>
      </c>
      <c r="AG44" s="596">
        <f>AF44</f>
        <v/>
      </c>
      <c r="AH44" s="596">
        <f>AG44</f>
        <v/>
      </c>
      <c r="AI44" s="596">
        <f>AH44</f>
        <v/>
      </c>
      <c r="AJ44" s="596">
        <f>AI44</f>
        <v/>
      </c>
      <c r="AK44" s="596">
        <f>AJ44</f>
        <v/>
      </c>
      <c r="AL44" s="596">
        <f>AK44</f>
        <v/>
      </c>
      <c r="AM44" s="596">
        <f>AL44</f>
        <v/>
      </c>
      <c r="AN44" s="596">
        <f>AM44</f>
        <v/>
      </c>
      <c r="AO44" s="596">
        <f>AN44</f>
        <v/>
      </c>
      <c r="AP44" s="596">
        <f>AO44</f>
        <v/>
      </c>
      <c r="AQ44" s="596">
        <f>AP44</f>
        <v/>
      </c>
      <c r="AR44" s="596">
        <f>AQ44</f>
        <v/>
      </c>
      <c r="AS44" s="596">
        <f>AR44</f>
        <v/>
      </c>
      <c r="AT44" s="596">
        <f>AS44</f>
        <v/>
      </c>
      <c r="AU44" s="596">
        <f>AT44</f>
        <v/>
      </c>
      <c r="AV44" s="596">
        <f>AU44</f>
        <v/>
      </c>
      <c r="AW44" s="596">
        <f>AV44</f>
        <v/>
      </c>
      <c r="AX44" s="596">
        <f>AW44</f>
        <v/>
      </c>
      <c r="AY44" s="596">
        <f>AX44</f>
        <v/>
      </c>
      <c r="AZ44" s="596">
        <f>AY44</f>
        <v/>
      </c>
      <c r="BA44" s="596">
        <f>AZ44</f>
        <v/>
      </c>
    </row>
    <row r="45">
      <c r="A45" s="532" t="n"/>
      <c r="B45" s="532" t="n"/>
      <c r="C45" s="27">
        <f>C153&amp;"Average PeakTime TurnAround Standing Time📝"</f>
        <v/>
      </c>
      <c r="D45" s="28" t="inlineStr">
        <is>
          <t>float0</t>
        </is>
      </c>
      <c r="E45" s="28" t="inlineStr">
        <is>
          <t>O</t>
        </is>
      </c>
      <c r="F45" s="578">
        <f>C153&amp;"피크시간 턴어라운드편 평균주기시간(분)"</f>
        <v/>
      </c>
      <c r="G45" s="579">
        <f>IFERROR(SUMIF($H$173:$Q$173,"O",H45:Q45)/COUNTIFS($H$173:$Q$173,"O",H45:Q45,"&lt;&gt;0"),0)</f>
        <v/>
      </c>
      <c r="H45" s="580">
        <f>VLOOKUP($F45,raw_data_pax!$1:$1048576,MATCH(H$1,raw_data_pax!$1:$1,0),FALSE)</f>
        <v/>
      </c>
      <c r="I45" s="580">
        <f>VLOOKUP($F45,raw_data_pax!$1:$1048576,MATCH(I$1,raw_data_pax!$1:$1,0),FALSE)</f>
        <v/>
      </c>
      <c r="J45" s="580">
        <f>VLOOKUP($F45,raw_data_pax!$1:$1048576,MATCH(J$1,raw_data_pax!$1:$1,0),FALSE)</f>
        <v/>
      </c>
      <c r="K45" s="580">
        <f>VLOOKUP($F45,raw_data_pax!$1:$1048576,MATCH(K$1,raw_data_pax!$1:$1,0),FALSE)</f>
        <v/>
      </c>
      <c r="L45" s="580">
        <f>VLOOKUP($F45,raw_data_pax!$1:$1048576,MATCH(L$1,raw_data_pax!$1:$1,0),FALSE)</f>
        <v/>
      </c>
      <c r="M45" s="580">
        <f>VLOOKUP($F45,raw_data_pax!$1:$1048576,MATCH(M$1,raw_data_pax!$1:$1,0),FALSE)</f>
        <v/>
      </c>
      <c r="N45" s="580">
        <f>VLOOKUP($F45,raw_data_pax!$1:$1048576,MATCH(N$1,raw_data_pax!$1:$1,0),FALSE)</f>
        <v/>
      </c>
      <c r="O45" s="580">
        <f>VLOOKUP($F45,raw_data_pax!$1:$1048576,MATCH(O$1,raw_data_pax!$1:$1,0),FALSE)</f>
        <v/>
      </c>
      <c r="P45" s="580">
        <f>VLOOKUP($F45,raw_data_pax!$1:$1048576,MATCH(P$1,raw_data_pax!$1:$1,0),FALSE)</f>
        <v/>
      </c>
      <c r="Q45" s="580">
        <f>VLOOKUP($F45,raw_data_pax!$1:$1048576,MATCH(Q$1,raw_data_pax!$1:$1,0),FALSE)</f>
        <v/>
      </c>
      <c r="R45" s="596">
        <f>G45</f>
        <v/>
      </c>
      <c r="S45" s="596">
        <f>R45</f>
        <v/>
      </c>
      <c r="T45" s="596">
        <f>S45</f>
        <v/>
      </c>
      <c r="U45" s="596">
        <f>T45</f>
        <v/>
      </c>
      <c r="V45" s="596">
        <f>U45</f>
        <v/>
      </c>
      <c r="W45" s="596">
        <f>V45</f>
        <v/>
      </c>
      <c r="X45" s="596">
        <f>W45</f>
        <v/>
      </c>
      <c r="Y45" s="596">
        <f>X45</f>
        <v/>
      </c>
      <c r="Z45" s="596">
        <f>Y45</f>
        <v/>
      </c>
      <c r="AA45" s="596">
        <f>Z45</f>
        <v/>
      </c>
      <c r="AB45" s="596">
        <f>AA45</f>
        <v/>
      </c>
      <c r="AC45" s="596">
        <f>AB45</f>
        <v/>
      </c>
      <c r="AD45" s="596">
        <f>AC45</f>
        <v/>
      </c>
      <c r="AE45" s="596">
        <f>AD45</f>
        <v/>
      </c>
      <c r="AF45" s="596">
        <f>AE45</f>
        <v/>
      </c>
      <c r="AG45" s="596">
        <f>AF45</f>
        <v/>
      </c>
      <c r="AH45" s="596">
        <f>AG45</f>
        <v/>
      </c>
      <c r="AI45" s="596">
        <f>AH45</f>
        <v/>
      </c>
      <c r="AJ45" s="596">
        <f>AI45</f>
        <v/>
      </c>
      <c r="AK45" s="596">
        <f>AJ45</f>
        <v/>
      </c>
      <c r="AL45" s="596">
        <f>AK45</f>
        <v/>
      </c>
      <c r="AM45" s="596">
        <f>AL45</f>
        <v/>
      </c>
      <c r="AN45" s="596">
        <f>AM45</f>
        <v/>
      </c>
      <c r="AO45" s="596">
        <f>AN45</f>
        <v/>
      </c>
      <c r="AP45" s="596">
        <f>AO45</f>
        <v/>
      </c>
      <c r="AQ45" s="596">
        <f>AP45</f>
        <v/>
      </c>
      <c r="AR45" s="596">
        <f>AQ45</f>
        <v/>
      </c>
      <c r="AS45" s="596">
        <f>AR45</f>
        <v/>
      </c>
      <c r="AT45" s="596">
        <f>AS45</f>
        <v/>
      </c>
      <c r="AU45" s="596">
        <f>AT45</f>
        <v/>
      </c>
      <c r="AV45" s="596">
        <f>AU45</f>
        <v/>
      </c>
      <c r="AW45" s="596">
        <f>AV45</f>
        <v/>
      </c>
      <c r="AX45" s="596">
        <f>AW45</f>
        <v/>
      </c>
      <c r="AY45" s="596">
        <f>AX45</f>
        <v/>
      </c>
      <c r="AZ45" s="596">
        <f>AY45</f>
        <v/>
      </c>
      <c r="BA45" s="596">
        <f>AZ45</f>
        <v/>
      </c>
    </row>
    <row r="46">
      <c r="A46" s="532" t="n"/>
      <c r="B46" s="533" t="n"/>
      <c r="C46" s="31">
        <f>C154&amp;"Average PeakTime TurnAround Standing Time📝"</f>
        <v/>
      </c>
      <c r="D46" s="32" t="inlineStr">
        <is>
          <t>float0</t>
        </is>
      </c>
      <c r="E46" s="32" t="inlineStr">
        <is>
          <t>O</t>
        </is>
      </c>
      <c r="F46" s="582">
        <f>C154&amp;"피크시간 턴어라운드편 평균주기시간(분)"</f>
        <v/>
      </c>
      <c r="G46" s="583">
        <f>IFERROR(SUMIF($H$173:$Q$173,"O",H46:Q46)/COUNTIFS($H$173:$Q$173,"O",H46:Q46,"&lt;&gt;0"),0)</f>
        <v/>
      </c>
      <c r="H46" s="584">
        <f>VLOOKUP($F46,raw_data_pax!$1:$1048576,MATCH(H$1,raw_data_pax!$1:$1,0),FALSE)</f>
        <v/>
      </c>
      <c r="I46" s="584">
        <f>VLOOKUP($F46,raw_data_pax!$1:$1048576,MATCH(I$1,raw_data_pax!$1:$1,0),FALSE)</f>
        <v/>
      </c>
      <c r="J46" s="584">
        <f>VLOOKUP($F46,raw_data_pax!$1:$1048576,MATCH(J$1,raw_data_pax!$1:$1,0),FALSE)</f>
        <v/>
      </c>
      <c r="K46" s="584">
        <f>VLOOKUP($F46,raw_data_pax!$1:$1048576,MATCH(K$1,raw_data_pax!$1:$1,0),FALSE)</f>
        <v/>
      </c>
      <c r="L46" s="584">
        <f>VLOOKUP($F46,raw_data_pax!$1:$1048576,MATCH(L$1,raw_data_pax!$1:$1,0),FALSE)</f>
        <v/>
      </c>
      <c r="M46" s="584">
        <f>VLOOKUP($F46,raw_data_pax!$1:$1048576,MATCH(M$1,raw_data_pax!$1:$1,0),FALSE)</f>
        <v/>
      </c>
      <c r="N46" s="584">
        <f>VLOOKUP($F46,raw_data_pax!$1:$1048576,MATCH(N$1,raw_data_pax!$1:$1,0),FALSE)</f>
        <v/>
      </c>
      <c r="O46" s="584">
        <f>VLOOKUP($F46,raw_data_pax!$1:$1048576,MATCH(O$1,raw_data_pax!$1:$1,0),FALSE)</f>
        <v/>
      </c>
      <c r="P46" s="584">
        <f>VLOOKUP($F46,raw_data_pax!$1:$1048576,MATCH(P$1,raw_data_pax!$1:$1,0),FALSE)</f>
        <v/>
      </c>
      <c r="Q46" s="584">
        <f>VLOOKUP($F46,raw_data_pax!$1:$1048576,MATCH(Q$1,raw_data_pax!$1:$1,0),FALSE)</f>
        <v/>
      </c>
      <c r="R46" s="597">
        <f>G46</f>
        <v/>
      </c>
      <c r="S46" s="597">
        <f>R46</f>
        <v/>
      </c>
      <c r="T46" s="597">
        <f>S46</f>
        <v/>
      </c>
      <c r="U46" s="597">
        <f>T46</f>
        <v/>
      </c>
      <c r="V46" s="597">
        <f>U46</f>
        <v/>
      </c>
      <c r="W46" s="597">
        <f>V46</f>
        <v/>
      </c>
      <c r="X46" s="597">
        <f>W46</f>
        <v/>
      </c>
      <c r="Y46" s="597">
        <f>X46</f>
        <v/>
      </c>
      <c r="Z46" s="597">
        <f>Y46</f>
        <v/>
      </c>
      <c r="AA46" s="597">
        <f>Z46</f>
        <v/>
      </c>
      <c r="AB46" s="597">
        <f>AA46</f>
        <v/>
      </c>
      <c r="AC46" s="597">
        <f>AB46</f>
        <v/>
      </c>
      <c r="AD46" s="597">
        <f>AC46</f>
        <v/>
      </c>
      <c r="AE46" s="597">
        <f>AD46</f>
        <v/>
      </c>
      <c r="AF46" s="597">
        <f>AE46</f>
        <v/>
      </c>
      <c r="AG46" s="597">
        <f>AF46</f>
        <v/>
      </c>
      <c r="AH46" s="597">
        <f>AG46</f>
        <v/>
      </c>
      <c r="AI46" s="597">
        <f>AH46</f>
        <v/>
      </c>
      <c r="AJ46" s="597">
        <f>AI46</f>
        <v/>
      </c>
      <c r="AK46" s="597">
        <f>AJ46</f>
        <v/>
      </c>
      <c r="AL46" s="597">
        <f>AK46</f>
        <v/>
      </c>
      <c r="AM46" s="597">
        <f>AL46</f>
        <v/>
      </c>
      <c r="AN46" s="597">
        <f>AM46</f>
        <v/>
      </c>
      <c r="AO46" s="597">
        <f>AN46</f>
        <v/>
      </c>
      <c r="AP46" s="597">
        <f>AO46</f>
        <v/>
      </c>
      <c r="AQ46" s="597">
        <f>AP46</f>
        <v/>
      </c>
      <c r="AR46" s="597">
        <f>AQ46</f>
        <v/>
      </c>
      <c r="AS46" s="597">
        <f>AR46</f>
        <v/>
      </c>
      <c r="AT46" s="597">
        <f>AS46</f>
        <v/>
      </c>
      <c r="AU46" s="597">
        <f>AT46</f>
        <v/>
      </c>
      <c r="AV46" s="597">
        <f>AU46</f>
        <v/>
      </c>
      <c r="AW46" s="597">
        <f>AV46</f>
        <v/>
      </c>
      <c r="AX46" s="597">
        <f>AW46</f>
        <v/>
      </c>
      <c r="AY46" s="597">
        <f>AX46</f>
        <v/>
      </c>
      <c r="AZ46" s="597">
        <f>AY46</f>
        <v/>
      </c>
      <c r="BA46" s="597">
        <f>AZ46</f>
        <v/>
      </c>
    </row>
    <row r="47">
      <c r="A47" s="532" t="n"/>
      <c r="B47" s="593" t="inlineStr">
        <is>
          <t>Standing(Total) Time by Class</t>
        </is>
      </c>
      <c r="C47" s="41">
        <f>C151&amp;"Average Peak Standing Time📝"</f>
        <v/>
      </c>
      <c r="D47" s="42" t="inlineStr">
        <is>
          <t>float0</t>
        </is>
      </c>
      <c r="E47" s="28" t="inlineStr">
        <is>
          <t>O</t>
        </is>
      </c>
      <c r="F47" s="578">
        <f>C151&amp;"(오버나잇, 소산 포함) 피크시간 평균주기시간(분)"</f>
        <v/>
      </c>
      <c r="G47" s="579">
        <f>IFERROR(SUMIF($H$173:$Q$173,"O",H47:Q47)/COUNTIFS($H$173:$Q$173,"O",H47:Q47,"&lt;&gt;0"),0)</f>
        <v/>
      </c>
      <c r="H47" s="580">
        <f>VLOOKUP($F47,raw_data_pax!$1:$1048576,MATCH(H$1,raw_data_pax!$1:$1,0),FALSE)</f>
        <v/>
      </c>
      <c r="I47" s="580">
        <f>VLOOKUP($F47,raw_data_pax!$1:$1048576,MATCH(I$1,raw_data_pax!$1:$1,0),FALSE)</f>
        <v/>
      </c>
      <c r="J47" s="580">
        <f>VLOOKUP($F47,raw_data_pax!$1:$1048576,MATCH(J$1,raw_data_pax!$1:$1,0),FALSE)</f>
        <v/>
      </c>
      <c r="K47" s="580">
        <f>VLOOKUP($F47,raw_data_pax!$1:$1048576,MATCH(K$1,raw_data_pax!$1:$1,0),FALSE)</f>
        <v/>
      </c>
      <c r="L47" s="580">
        <f>VLOOKUP($F47,raw_data_pax!$1:$1048576,MATCH(L$1,raw_data_pax!$1:$1,0),FALSE)</f>
        <v/>
      </c>
      <c r="M47" s="580">
        <f>VLOOKUP($F47,raw_data_pax!$1:$1048576,MATCH(M$1,raw_data_pax!$1:$1,0),FALSE)</f>
        <v/>
      </c>
      <c r="N47" s="580">
        <f>VLOOKUP($F47,raw_data_pax!$1:$1048576,MATCH(N$1,raw_data_pax!$1:$1,0),FALSE)</f>
        <v/>
      </c>
      <c r="O47" s="580">
        <f>VLOOKUP($F47,raw_data_pax!$1:$1048576,MATCH(O$1,raw_data_pax!$1:$1,0),FALSE)</f>
        <v/>
      </c>
      <c r="P47" s="580">
        <f>VLOOKUP($F47,raw_data_pax!$1:$1048576,MATCH(P$1,raw_data_pax!$1:$1,0),FALSE)</f>
        <v/>
      </c>
      <c r="Q47" s="580">
        <f>VLOOKUP($F47,raw_data_pax!$1:$1048576,MATCH(Q$1,raw_data_pax!$1:$1,0),FALSE)</f>
        <v/>
      </c>
      <c r="R47" s="596">
        <f>G47</f>
        <v/>
      </c>
      <c r="S47" s="596">
        <f>R47</f>
        <v/>
      </c>
      <c r="T47" s="596">
        <f>S47</f>
        <v/>
      </c>
      <c r="U47" s="596">
        <f>T47</f>
        <v/>
      </c>
      <c r="V47" s="596">
        <f>U47</f>
        <v/>
      </c>
      <c r="W47" s="596">
        <f>V47</f>
        <v/>
      </c>
      <c r="X47" s="596">
        <f>W47</f>
        <v/>
      </c>
      <c r="Y47" s="596">
        <f>X47</f>
        <v/>
      </c>
      <c r="Z47" s="596">
        <f>Y47</f>
        <v/>
      </c>
      <c r="AA47" s="596">
        <f>Z47</f>
        <v/>
      </c>
      <c r="AB47" s="596">
        <f>AA47</f>
        <v/>
      </c>
      <c r="AC47" s="596">
        <f>AB47</f>
        <v/>
      </c>
      <c r="AD47" s="596">
        <f>AC47</f>
        <v/>
      </c>
      <c r="AE47" s="596">
        <f>AD47</f>
        <v/>
      </c>
      <c r="AF47" s="596">
        <f>AE47</f>
        <v/>
      </c>
      <c r="AG47" s="596">
        <f>AF47</f>
        <v/>
      </c>
      <c r="AH47" s="596">
        <f>AG47</f>
        <v/>
      </c>
      <c r="AI47" s="596">
        <f>AH47</f>
        <v/>
      </c>
      <c r="AJ47" s="596">
        <f>AI47</f>
        <v/>
      </c>
      <c r="AK47" s="596">
        <f>AJ47</f>
        <v/>
      </c>
      <c r="AL47" s="596">
        <f>AK47</f>
        <v/>
      </c>
      <c r="AM47" s="596">
        <f>AL47</f>
        <v/>
      </c>
      <c r="AN47" s="596">
        <f>AM47</f>
        <v/>
      </c>
      <c r="AO47" s="596">
        <f>AN47</f>
        <v/>
      </c>
      <c r="AP47" s="596">
        <f>AO47</f>
        <v/>
      </c>
      <c r="AQ47" s="596">
        <f>AP47</f>
        <v/>
      </c>
      <c r="AR47" s="596">
        <f>AQ47</f>
        <v/>
      </c>
      <c r="AS47" s="596">
        <f>AR47</f>
        <v/>
      </c>
      <c r="AT47" s="596">
        <f>AS47</f>
        <v/>
      </c>
      <c r="AU47" s="596">
        <f>AT47</f>
        <v/>
      </c>
      <c r="AV47" s="596">
        <f>AU47</f>
        <v/>
      </c>
      <c r="AW47" s="596">
        <f>AV47</f>
        <v/>
      </c>
      <c r="AX47" s="596">
        <f>AW47</f>
        <v/>
      </c>
      <c r="AY47" s="596">
        <f>AX47</f>
        <v/>
      </c>
      <c r="AZ47" s="596">
        <f>AY47</f>
        <v/>
      </c>
      <c r="BA47" s="596">
        <f>AZ47</f>
        <v/>
      </c>
    </row>
    <row r="48">
      <c r="A48" s="532" t="n"/>
      <c r="B48" s="532" t="n"/>
      <c r="C48" s="27">
        <f>C152&amp;"Average Peak Standing Time📝"</f>
        <v/>
      </c>
      <c r="D48" s="28" t="inlineStr">
        <is>
          <t>float0</t>
        </is>
      </c>
      <c r="E48" s="28" t="inlineStr">
        <is>
          <t>O</t>
        </is>
      </c>
      <c r="F48" s="578">
        <f>C152&amp;"(오버나잇, 소산 포함) 피크시간 평균주기시간(분)"</f>
        <v/>
      </c>
      <c r="G48" s="579">
        <f>IFERROR(SUMIF($H$173:$Q$173,"O",H48:Q48)/COUNTIFS($H$173:$Q$173,"O",H48:Q48,"&lt;&gt;0"),0)</f>
        <v/>
      </c>
      <c r="H48" s="580">
        <f>VLOOKUP($F48,raw_data_pax!$1:$1048576,MATCH(H$1,raw_data_pax!$1:$1,0),FALSE)</f>
        <v/>
      </c>
      <c r="I48" s="580">
        <f>VLOOKUP($F48,raw_data_pax!$1:$1048576,MATCH(I$1,raw_data_pax!$1:$1,0),FALSE)</f>
        <v/>
      </c>
      <c r="J48" s="580">
        <f>VLOOKUP($F48,raw_data_pax!$1:$1048576,MATCH(J$1,raw_data_pax!$1:$1,0),FALSE)</f>
        <v/>
      </c>
      <c r="K48" s="580">
        <f>VLOOKUP($F48,raw_data_pax!$1:$1048576,MATCH(K$1,raw_data_pax!$1:$1,0),FALSE)</f>
        <v/>
      </c>
      <c r="L48" s="580">
        <f>VLOOKUP($F48,raw_data_pax!$1:$1048576,MATCH(L$1,raw_data_pax!$1:$1,0),FALSE)</f>
        <v/>
      </c>
      <c r="M48" s="580">
        <f>VLOOKUP($F48,raw_data_pax!$1:$1048576,MATCH(M$1,raw_data_pax!$1:$1,0),FALSE)</f>
        <v/>
      </c>
      <c r="N48" s="580">
        <f>VLOOKUP($F48,raw_data_pax!$1:$1048576,MATCH(N$1,raw_data_pax!$1:$1,0),FALSE)</f>
        <v/>
      </c>
      <c r="O48" s="580">
        <f>VLOOKUP($F48,raw_data_pax!$1:$1048576,MATCH(O$1,raw_data_pax!$1:$1,0),FALSE)</f>
        <v/>
      </c>
      <c r="P48" s="580">
        <f>VLOOKUP($F48,raw_data_pax!$1:$1048576,MATCH(P$1,raw_data_pax!$1:$1,0),FALSE)</f>
        <v/>
      </c>
      <c r="Q48" s="580">
        <f>VLOOKUP($F48,raw_data_pax!$1:$1048576,MATCH(Q$1,raw_data_pax!$1:$1,0),FALSE)</f>
        <v/>
      </c>
      <c r="R48" s="596">
        <f>G48</f>
        <v/>
      </c>
      <c r="S48" s="596">
        <f>R48</f>
        <v/>
      </c>
      <c r="T48" s="596">
        <f>S48</f>
        <v/>
      </c>
      <c r="U48" s="596">
        <f>T48</f>
        <v/>
      </c>
      <c r="V48" s="596">
        <f>U48</f>
        <v/>
      </c>
      <c r="W48" s="596">
        <f>V48</f>
        <v/>
      </c>
      <c r="X48" s="596">
        <f>W48</f>
        <v/>
      </c>
      <c r="Y48" s="596">
        <f>X48</f>
        <v/>
      </c>
      <c r="Z48" s="596">
        <f>Y48</f>
        <v/>
      </c>
      <c r="AA48" s="596">
        <f>Z48</f>
        <v/>
      </c>
      <c r="AB48" s="596">
        <f>AA48</f>
        <v/>
      </c>
      <c r="AC48" s="596">
        <f>AB48</f>
        <v/>
      </c>
      <c r="AD48" s="596">
        <f>AC48</f>
        <v/>
      </c>
      <c r="AE48" s="596">
        <f>AD48</f>
        <v/>
      </c>
      <c r="AF48" s="596">
        <f>AE48</f>
        <v/>
      </c>
      <c r="AG48" s="596">
        <f>AF48</f>
        <v/>
      </c>
      <c r="AH48" s="596">
        <f>AG48</f>
        <v/>
      </c>
      <c r="AI48" s="596">
        <f>AH48</f>
        <v/>
      </c>
      <c r="AJ48" s="596">
        <f>AI48</f>
        <v/>
      </c>
      <c r="AK48" s="596">
        <f>AJ48</f>
        <v/>
      </c>
      <c r="AL48" s="596">
        <f>AK48</f>
        <v/>
      </c>
      <c r="AM48" s="596">
        <f>AL48</f>
        <v/>
      </c>
      <c r="AN48" s="596">
        <f>AM48</f>
        <v/>
      </c>
      <c r="AO48" s="596">
        <f>AN48</f>
        <v/>
      </c>
      <c r="AP48" s="596">
        <f>AO48</f>
        <v/>
      </c>
      <c r="AQ48" s="596">
        <f>AP48</f>
        <v/>
      </c>
      <c r="AR48" s="596">
        <f>AQ48</f>
        <v/>
      </c>
      <c r="AS48" s="596">
        <f>AR48</f>
        <v/>
      </c>
      <c r="AT48" s="596">
        <f>AS48</f>
        <v/>
      </c>
      <c r="AU48" s="596">
        <f>AT48</f>
        <v/>
      </c>
      <c r="AV48" s="596">
        <f>AU48</f>
        <v/>
      </c>
      <c r="AW48" s="596">
        <f>AV48</f>
        <v/>
      </c>
      <c r="AX48" s="596">
        <f>AW48</f>
        <v/>
      </c>
      <c r="AY48" s="596">
        <f>AX48</f>
        <v/>
      </c>
      <c r="AZ48" s="596">
        <f>AY48</f>
        <v/>
      </c>
      <c r="BA48" s="596">
        <f>AZ48</f>
        <v/>
      </c>
    </row>
    <row r="49">
      <c r="A49" s="532" t="n"/>
      <c r="B49" s="532" t="n"/>
      <c r="C49" s="27">
        <f>C153&amp;"Average Peak Standing Time📝"</f>
        <v/>
      </c>
      <c r="D49" s="28" t="inlineStr">
        <is>
          <t>float0</t>
        </is>
      </c>
      <c r="E49" s="28" t="inlineStr">
        <is>
          <t>O</t>
        </is>
      </c>
      <c r="F49" s="578">
        <f>C153&amp;"(오버나잇, 소산 포함) 피크시간 평균주기시간(분)"</f>
        <v/>
      </c>
      <c r="G49" s="579">
        <f>IFERROR(SUMIF($H$173:$Q$173,"O",H49:Q49)/COUNTIFS($H$173:$Q$173,"O",H49:Q49,"&lt;&gt;0"),0)</f>
        <v/>
      </c>
      <c r="H49" s="580">
        <f>VLOOKUP($F49,raw_data_pax!$1:$1048576,MATCH(H$1,raw_data_pax!$1:$1,0),FALSE)</f>
        <v/>
      </c>
      <c r="I49" s="580">
        <f>VLOOKUP($F49,raw_data_pax!$1:$1048576,MATCH(I$1,raw_data_pax!$1:$1,0),FALSE)</f>
        <v/>
      </c>
      <c r="J49" s="580">
        <f>VLOOKUP($F49,raw_data_pax!$1:$1048576,MATCH(J$1,raw_data_pax!$1:$1,0),FALSE)</f>
        <v/>
      </c>
      <c r="K49" s="580">
        <f>VLOOKUP($F49,raw_data_pax!$1:$1048576,MATCH(K$1,raw_data_pax!$1:$1,0),FALSE)</f>
        <v/>
      </c>
      <c r="L49" s="580">
        <f>VLOOKUP($F49,raw_data_pax!$1:$1048576,MATCH(L$1,raw_data_pax!$1:$1,0),FALSE)</f>
        <v/>
      </c>
      <c r="M49" s="580">
        <f>VLOOKUP($F49,raw_data_pax!$1:$1048576,MATCH(M$1,raw_data_pax!$1:$1,0),FALSE)</f>
        <v/>
      </c>
      <c r="N49" s="580">
        <f>VLOOKUP($F49,raw_data_pax!$1:$1048576,MATCH(N$1,raw_data_pax!$1:$1,0),FALSE)</f>
        <v/>
      </c>
      <c r="O49" s="580">
        <f>VLOOKUP($F49,raw_data_pax!$1:$1048576,MATCH(O$1,raw_data_pax!$1:$1,0),FALSE)</f>
        <v/>
      </c>
      <c r="P49" s="580">
        <f>VLOOKUP($F49,raw_data_pax!$1:$1048576,MATCH(P$1,raw_data_pax!$1:$1,0),FALSE)</f>
        <v/>
      </c>
      <c r="Q49" s="580">
        <f>VLOOKUP($F49,raw_data_pax!$1:$1048576,MATCH(Q$1,raw_data_pax!$1:$1,0),FALSE)</f>
        <v/>
      </c>
      <c r="R49" s="596">
        <f>G49</f>
        <v/>
      </c>
      <c r="S49" s="596">
        <f>R49</f>
        <v/>
      </c>
      <c r="T49" s="596">
        <f>S49</f>
        <v/>
      </c>
      <c r="U49" s="596">
        <f>T49</f>
        <v/>
      </c>
      <c r="V49" s="596">
        <f>U49</f>
        <v/>
      </c>
      <c r="W49" s="596">
        <f>V49</f>
        <v/>
      </c>
      <c r="X49" s="596">
        <f>W49</f>
        <v/>
      </c>
      <c r="Y49" s="596">
        <f>X49</f>
        <v/>
      </c>
      <c r="Z49" s="596">
        <f>Y49</f>
        <v/>
      </c>
      <c r="AA49" s="596">
        <f>Z49</f>
        <v/>
      </c>
      <c r="AB49" s="596">
        <f>AA49</f>
        <v/>
      </c>
      <c r="AC49" s="596">
        <f>AB49</f>
        <v/>
      </c>
      <c r="AD49" s="596">
        <f>AC49</f>
        <v/>
      </c>
      <c r="AE49" s="596">
        <f>AD49</f>
        <v/>
      </c>
      <c r="AF49" s="596">
        <f>AE49</f>
        <v/>
      </c>
      <c r="AG49" s="596">
        <f>AF49</f>
        <v/>
      </c>
      <c r="AH49" s="596">
        <f>AG49</f>
        <v/>
      </c>
      <c r="AI49" s="596">
        <f>AH49</f>
        <v/>
      </c>
      <c r="AJ49" s="596">
        <f>AI49</f>
        <v/>
      </c>
      <c r="AK49" s="596">
        <f>AJ49</f>
        <v/>
      </c>
      <c r="AL49" s="596">
        <f>AK49</f>
        <v/>
      </c>
      <c r="AM49" s="596">
        <f>AL49</f>
        <v/>
      </c>
      <c r="AN49" s="596">
        <f>AM49</f>
        <v/>
      </c>
      <c r="AO49" s="596">
        <f>AN49</f>
        <v/>
      </c>
      <c r="AP49" s="596">
        <f>AO49</f>
        <v/>
      </c>
      <c r="AQ49" s="596">
        <f>AP49</f>
        <v/>
      </c>
      <c r="AR49" s="596">
        <f>AQ49</f>
        <v/>
      </c>
      <c r="AS49" s="596">
        <f>AR49</f>
        <v/>
      </c>
      <c r="AT49" s="596">
        <f>AS49</f>
        <v/>
      </c>
      <c r="AU49" s="596">
        <f>AT49</f>
        <v/>
      </c>
      <c r="AV49" s="596">
        <f>AU49</f>
        <v/>
      </c>
      <c r="AW49" s="596">
        <f>AV49</f>
        <v/>
      </c>
      <c r="AX49" s="596">
        <f>AW49</f>
        <v/>
      </c>
      <c r="AY49" s="596">
        <f>AX49</f>
        <v/>
      </c>
      <c r="AZ49" s="596">
        <f>AY49</f>
        <v/>
      </c>
      <c r="BA49" s="596">
        <f>AZ49</f>
        <v/>
      </c>
    </row>
    <row r="50">
      <c r="A50" s="532" t="n"/>
      <c r="B50" s="533" t="n"/>
      <c r="C50" s="31">
        <f>C154&amp;"Average Peak Standing Time📝"</f>
        <v/>
      </c>
      <c r="D50" s="32" t="inlineStr">
        <is>
          <t>float0</t>
        </is>
      </c>
      <c r="E50" s="32" t="inlineStr">
        <is>
          <t>O</t>
        </is>
      </c>
      <c r="F50" s="578">
        <f>C154&amp;"(오버나잇, 소산 포함) 피크시간 평균주기시간(분)"</f>
        <v/>
      </c>
      <c r="G50" s="583">
        <f>IFERROR(SUMIF($H$173:$Q$173,"O",H50:Q50)/COUNTIFS($H$173:$Q$173,"O",H50:Q50,"&lt;&gt;0"),0)</f>
        <v/>
      </c>
      <c r="H50" s="584">
        <f>VLOOKUP($F50,raw_data_pax!$1:$1048576,MATCH(H$1,raw_data_pax!$1:$1,0),FALSE)</f>
        <v/>
      </c>
      <c r="I50" s="584">
        <f>VLOOKUP($F50,raw_data_pax!$1:$1048576,MATCH(I$1,raw_data_pax!$1:$1,0),FALSE)</f>
        <v/>
      </c>
      <c r="J50" s="584">
        <f>VLOOKUP($F50,raw_data_pax!$1:$1048576,MATCH(J$1,raw_data_pax!$1:$1,0),FALSE)</f>
        <v/>
      </c>
      <c r="K50" s="584">
        <f>VLOOKUP($F50,raw_data_pax!$1:$1048576,MATCH(K$1,raw_data_pax!$1:$1,0),FALSE)</f>
        <v/>
      </c>
      <c r="L50" s="584">
        <f>VLOOKUP($F50,raw_data_pax!$1:$1048576,MATCH(L$1,raw_data_pax!$1:$1,0),FALSE)</f>
        <v/>
      </c>
      <c r="M50" s="584">
        <f>VLOOKUP($F50,raw_data_pax!$1:$1048576,MATCH(M$1,raw_data_pax!$1:$1,0),FALSE)</f>
        <v/>
      </c>
      <c r="N50" s="584">
        <f>VLOOKUP($F50,raw_data_pax!$1:$1048576,MATCH(N$1,raw_data_pax!$1:$1,0),FALSE)</f>
        <v/>
      </c>
      <c r="O50" s="584">
        <f>VLOOKUP($F50,raw_data_pax!$1:$1048576,MATCH(O$1,raw_data_pax!$1:$1,0),FALSE)</f>
        <v/>
      </c>
      <c r="P50" s="584">
        <f>VLOOKUP($F50,raw_data_pax!$1:$1048576,MATCH(P$1,raw_data_pax!$1:$1,0),FALSE)</f>
        <v/>
      </c>
      <c r="Q50" s="584">
        <f>VLOOKUP($F50,raw_data_pax!$1:$1048576,MATCH(Q$1,raw_data_pax!$1:$1,0),FALSE)</f>
        <v/>
      </c>
      <c r="R50" s="597">
        <f>G50</f>
        <v/>
      </c>
      <c r="S50" s="597">
        <f>R50</f>
        <v/>
      </c>
      <c r="T50" s="597">
        <f>S50</f>
        <v/>
      </c>
      <c r="U50" s="597">
        <f>T50</f>
        <v/>
      </c>
      <c r="V50" s="597">
        <f>U50</f>
        <v/>
      </c>
      <c r="W50" s="597">
        <f>V50</f>
        <v/>
      </c>
      <c r="X50" s="597">
        <f>W50</f>
        <v/>
      </c>
      <c r="Y50" s="597">
        <f>X50</f>
        <v/>
      </c>
      <c r="Z50" s="597">
        <f>Y50</f>
        <v/>
      </c>
      <c r="AA50" s="597">
        <f>Z50</f>
        <v/>
      </c>
      <c r="AB50" s="597">
        <f>AA50</f>
        <v/>
      </c>
      <c r="AC50" s="597">
        <f>AB50</f>
        <v/>
      </c>
      <c r="AD50" s="597">
        <f>AC50</f>
        <v/>
      </c>
      <c r="AE50" s="597">
        <f>AD50</f>
        <v/>
      </c>
      <c r="AF50" s="597">
        <f>AE50</f>
        <v/>
      </c>
      <c r="AG50" s="597">
        <f>AF50</f>
        <v/>
      </c>
      <c r="AH50" s="597">
        <f>AG50</f>
        <v/>
      </c>
      <c r="AI50" s="597">
        <f>AH50</f>
        <v/>
      </c>
      <c r="AJ50" s="597">
        <f>AI50</f>
        <v/>
      </c>
      <c r="AK50" s="597">
        <f>AJ50</f>
        <v/>
      </c>
      <c r="AL50" s="597">
        <f>AK50</f>
        <v/>
      </c>
      <c r="AM50" s="597">
        <f>AL50</f>
        <v/>
      </c>
      <c r="AN50" s="597">
        <f>AM50</f>
        <v/>
      </c>
      <c r="AO50" s="597">
        <f>AN50</f>
        <v/>
      </c>
      <c r="AP50" s="597">
        <f>AO50</f>
        <v/>
      </c>
      <c r="AQ50" s="597">
        <f>AP50</f>
        <v/>
      </c>
      <c r="AR50" s="597">
        <f>AQ50</f>
        <v/>
      </c>
      <c r="AS50" s="597">
        <f>AR50</f>
        <v/>
      </c>
      <c r="AT50" s="597">
        <f>AS50</f>
        <v/>
      </c>
      <c r="AU50" s="597">
        <f>AT50</f>
        <v/>
      </c>
      <c r="AV50" s="597">
        <f>AU50</f>
        <v/>
      </c>
      <c r="AW50" s="597">
        <f>AV50</f>
        <v/>
      </c>
      <c r="AX50" s="597">
        <f>AW50</f>
        <v/>
      </c>
      <c r="AY50" s="597">
        <f>AX50</f>
        <v/>
      </c>
      <c r="AZ50" s="597">
        <f>AY50</f>
        <v/>
      </c>
      <c r="BA50" s="597">
        <f>AZ50</f>
        <v/>
      </c>
    </row>
    <row r="51">
      <c r="A51" s="532" t="n"/>
      <c r="B51" s="593" t="inlineStr">
        <is>
          <t>Seats by Class</t>
        </is>
      </c>
      <c r="C51" s="27">
        <f>C151&amp;"Seats"</f>
        <v/>
      </c>
      <c r="D51" s="28" t="inlineStr">
        <is>
          <t>float0</t>
        </is>
      </c>
      <c r="E51" s="28" t="n"/>
      <c r="F51" s="578">
        <f>C151&amp;"대당좌석수"</f>
        <v/>
      </c>
      <c r="G51" s="579">
        <f>IFERROR(SUMIF($H$163:$Q$163,"O",H51:Q51)/COUNTIFS($H$163:$Q$163,"O",H51:Q51,"&lt;&gt;0"),0)</f>
        <v/>
      </c>
      <c r="H51" s="580">
        <f>VLOOKUP($F51,raw_data_pax!$1:$1048576,MATCH(H$1,raw_data_pax!$1:$1,0),FALSE)</f>
        <v/>
      </c>
      <c r="I51" s="580">
        <f>VLOOKUP($F51,raw_data_pax!$1:$1048576,MATCH(I$1,raw_data_pax!$1:$1,0),FALSE)</f>
        <v/>
      </c>
      <c r="J51" s="580">
        <f>VLOOKUP($F51,raw_data_pax!$1:$1048576,MATCH(J$1,raw_data_pax!$1:$1,0),FALSE)</f>
        <v/>
      </c>
      <c r="K51" s="580">
        <f>VLOOKUP($F51,raw_data_pax!$1:$1048576,MATCH(K$1,raw_data_pax!$1:$1,0),FALSE)</f>
        <v/>
      </c>
      <c r="L51" s="580">
        <f>VLOOKUP($F51,raw_data_pax!$1:$1048576,MATCH(L$1,raw_data_pax!$1:$1,0),FALSE)</f>
        <v/>
      </c>
      <c r="M51" s="580">
        <f>VLOOKUP($F51,raw_data_pax!$1:$1048576,MATCH(M$1,raw_data_pax!$1:$1,0),FALSE)</f>
        <v/>
      </c>
      <c r="N51" s="580">
        <f>VLOOKUP($F51,raw_data_pax!$1:$1048576,MATCH(N$1,raw_data_pax!$1:$1,0),FALSE)</f>
        <v/>
      </c>
      <c r="O51" s="580">
        <f>VLOOKUP($F51,raw_data_pax!$1:$1048576,MATCH(O$1,raw_data_pax!$1:$1,0),FALSE)</f>
        <v/>
      </c>
      <c r="P51" s="580">
        <f>VLOOKUP($F51,raw_data_pax!$1:$1048576,MATCH(P$1,raw_data_pax!$1:$1,0),FALSE)</f>
        <v/>
      </c>
      <c r="Q51" s="580">
        <f>VLOOKUP($F51,raw_data_pax!$1:$1048576,MATCH(Q$1,raw_data_pax!$1:$1,0),FALSE)</f>
        <v/>
      </c>
      <c r="R51" s="586">
        <f>G51</f>
        <v/>
      </c>
      <c r="S51" s="586">
        <f>R51</f>
        <v/>
      </c>
      <c r="T51" s="586">
        <f>S51</f>
        <v/>
      </c>
      <c r="U51" s="586">
        <f>T51</f>
        <v/>
      </c>
      <c r="V51" s="586">
        <f>U51</f>
        <v/>
      </c>
      <c r="W51" s="586">
        <f>V51</f>
        <v/>
      </c>
      <c r="X51" s="586">
        <f>W51</f>
        <v/>
      </c>
      <c r="Y51" s="586">
        <f>X51</f>
        <v/>
      </c>
      <c r="Z51" s="586">
        <f>Y51</f>
        <v/>
      </c>
      <c r="AA51" s="586">
        <f>Z51</f>
        <v/>
      </c>
      <c r="AB51" s="586">
        <f>AA51</f>
        <v/>
      </c>
      <c r="AC51" s="586">
        <f>AB51</f>
        <v/>
      </c>
      <c r="AD51" s="586">
        <f>AC51</f>
        <v/>
      </c>
      <c r="AE51" s="586">
        <f>AD51</f>
        <v/>
      </c>
      <c r="AF51" s="586">
        <f>AE51</f>
        <v/>
      </c>
      <c r="AG51" s="586">
        <f>AF51</f>
        <v/>
      </c>
      <c r="AH51" s="586">
        <f>AG51</f>
        <v/>
      </c>
      <c r="AI51" s="586">
        <f>AH51</f>
        <v/>
      </c>
      <c r="AJ51" s="586">
        <f>AI51</f>
        <v/>
      </c>
      <c r="AK51" s="586">
        <f>AJ51</f>
        <v/>
      </c>
      <c r="AL51" s="586">
        <f>AK51</f>
        <v/>
      </c>
      <c r="AM51" s="586">
        <f>AL51</f>
        <v/>
      </c>
      <c r="AN51" s="586">
        <f>AM51</f>
        <v/>
      </c>
      <c r="AO51" s="586">
        <f>AN51</f>
        <v/>
      </c>
      <c r="AP51" s="586">
        <f>AO51</f>
        <v/>
      </c>
      <c r="AQ51" s="586">
        <f>AP51</f>
        <v/>
      </c>
      <c r="AR51" s="586">
        <f>AQ51</f>
        <v/>
      </c>
      <c r="AS51" s="586">
        <f>AR51</f>
        <v/>
      </c>
      <c r="AT51" s="586">
        <f>AS51</f>
        <v/>
      </c>
      <c r="AU51" s="586">
        <f>AT51</f>
        <v/>
      </c>
      <c r="AV51" s="586">
        <f>AU51</f>
        <v/>
      </c>
      <c r="AW51" s="586">
        <f>AV51</f>
        <v/>
      </c>
      <c r="AX51" s="586">
        <f>AW51</f>
        <v/>
      </c>
      <c r="AY51" s="586">
        <f>AX51</f>
        <v/>
      </c>
      <c r="AZ51" s="586">
        <f>AY51</f>
        <v/>
      </c>
      <c r="BA51" s="586">
        <f>AZ51</f>
        <v/>
      </c>
    </row>
    <row r="52">
      <c r="A52" s="532" t="n"/>
      <c r="B52" s="532" t="n"/>
      <c r="C52" s="27">
        <f>C152&amp;"Seats"</f>
        <v/>
      </c>
      <c r="D52" s="28" t="inlineStr">
        <is>
          <t>float0</t>
        </is>
      </c>
      <c r="E52" s="28" t="n"/>
      <c r="F52" s="578">
        <f>C152&amp;"대당좌석수"</f>
        <v/>
      </c>
      <c r="G52" s="579">
        <f>IFERROR(SUMIF($H$163:$Q$163,"O",H52:Q52)/COUNTIFS($H$163:$Q$163,"O",H52:Q52,"&lt;&gt;0"),0)</f>
        <v/>
      </c>
      <c r="H52" s="580">
        <f>VLOOKUP($F52,raw_data_pax!$1:$1048576,MATCH(H$1,raw_data_pax!$1:$1,0),FALSE)</f>
        <v/>
      </c>
      <c r="I52" s="580">
        <f>VLOOKUP($F52,raw_data_pax!$1:$1048576,MATCH(I$1,raw_data_pax!$1:$1,0),FALSE)</f>
        <v/>
      </c>
      <c r="J52" s="580">
        <f>VLOOKUP($F52,raw_data_pax!$1:$1048576,MATCH(J$1,raw_data_pax!$1:$1,0),FALSE)</f>
        <v/>
      </c>
      <c r="K52" s="580">
        <f>VLOOKUP($F52,raw_data_pax!$1:$1048576,MATCH(K$1,raw_data_pax!$1:$1,0),FALSE)</f>
        <v/>
      </c>
      <c r="L52" s="580">
        <f>VLOOKUP($F52,raw_data_pax!$1:$1048576,MATCH(L$1,raw_data_pax!$1:$1,0),FALSE)</f>
        <v/>
      </c>
      <c r="M52" s="580">
        <f>VLOOKUP($F52,raw_data_pax!$1:$1048576,MATCH(M$1,raw_data_pax!$1:$1,0),FALSE)</f>
        <v/>
      </c>
      <c r="N52" s="580">
        <f>VLOOKUP($F52,raw_data_pax!$1:$1048576,MATCH(N$1,raw_data_pax!$1:$1,0),FALSE)</f>
        <v/>
      </c>
      <c r="O52" s="580">
        <f>VLOOKUP($F52,raw_data_pax!$1:$1048576,MATCH(O$1,raw_data_pax!$1:$1,0),FALSE)</f>
        <v/>
      </c>
      <c r="P52" s="580">
        <f>VLOOKUP($F52,raw_data_pax!$1:$1048576,MATCH(P$1,raw_data_pax!$1:$1,0),FALSE)</f>
        <v/>
      </c>
      <c r="Q52" s="580">
        <f>VLOOKUP($F52,raw_data_pax!$1:$1048576,MATCH(Q$1,raw_data_pax!$1:$1,0),FALSE)</f>
        <v/>
      </c>
      <c r="R52" s="586">
        <f>G52</f>
        <v/>
      </c>
      <c r="S52" s="586">
        <f>R52</f>
        <v/>
      </c>
      <c r="T52" s="586">
        <f>S52</f>
        <v/>
      </c>
      <c r="U52" s="586">
        <f>T52</f>
        <v/>
      </c>
      <c r="V52" s="586">
        <f>U52</f>
        <v/>
      </c>
      <c r="W52" s="586">
        <f>V52</f>
        <v/>
      </c>
      <c r="X52" s="586">
        <f>W52</f>
        <v/>
      </c>
      <c r="Y52" s="586">
        <f>X52</f>
        <v/>
      </c>
      <c r="Z52" s="586">
        <f>Y52</f>
        <v/>
      </c>
      <c r="AA52" s="586">
        <f>Z52</f>
        <v/>
      </c>
      <c r="AB52" s="586">
        <f>AA52</f>
        <v/>
      </c>
      <c r="AC52" s="586">
        <f>AB52</f>
        <v/>
      </c>
      <c r="AD52" s="586">
        <f>AC52</f>
        <v/>
      </c>
      <c r="AE52" s="586">
        <f>AD52</f>
        <v/>
      </c>
      <c r="AF52" s="586">
        <f>AE52</f>
        <v/>
      </c>
      <c r="AG52" s="586">
        <f>AF52</f>
        <v/>
      </c>
      <c r="AH52" s="586">
        <f>AG52</f>
        <v/>
      </c>
      <c r="AI52" s="586">
        <f>AH52</f>
        <v/>
      </c>
      <c r="AJ52" s="586">
        <f>AI52</f>
        <v/>
      </c>
      <c r="AK52" s="586">
        <f>AJ52</f>
        <v/>
      </c>
      <c r="AL52" s="586">
        <f>AK52</f>
        <v/>
      </c>
      <c r="AM52" s="586">
        <f>AL52</f>
        <v/>
      </c>
      <c r="AN52" s="586">
        <f>AM52</f>
        <v/>
      </c>
      <c r="AO52" s="586">
        <f>AN52</f>
        <v/>
      </c>
      <c r="AP52" s="586">
        <f>AO52</f>
        <v/>
      </c>
      <c r="AQ52" s="586">
        <f>AP52</f>
        <v/>
      </c>
      <c r="AR52" s="586">
        <f>AQ52</f>
        <v/>
      </c>
      <c r="AS52" s="586">
        <f>AR52</f>
        <v/>
      </c>
      <c r="AT52" s="586">
        <f>AS52</f>
        <v/>
      </c>
      <c r="AU52" s="586">
        <f>AT52</f>
        <v/>
      </c>
      <c r="AV52" s="586">
        <f>AU52</f>
        <v/>
      </c>
      <c r="AW52" s="586">
        <f>AV52</f>
        <v/>
      </c>
      <c r="AX52" s="586">
        <f>AW52</f>
        <v/>
      </c>
      <c r="AY52" s="586">
        <f>AX52</f>
        <v/>
      </c>
      <c r="AZ52" s="586">
        <f>AY52</f>
        <v/>
      </c>
      <c r="BA52" s="586">
        <f>AZ52</f>
        <v/>
      </c>
    </row>
    <row r="53">
      <c r="A53" s="532" t="n"/>
      <c r="B53" s="532" t="n"/>
      <c r="C53" s="27">
        <f>C153&amp;"Seats"</f>
        <v/>
      </c>
      <c r="D53" s="28" t="inlineStr">
        <is>
          <t>float0</t>
        </is>
      </c>
      <c r="E53" s="28" t="n"/>
      <c r="F53" s="578">
        <f>C153&amp;"대당좌석수"</f>
        <v/>
      </c>
      <c r="G53" s="579">
        <f>IFERROR(SUMIF($H$163:$Q$163,"O",H53:Q53)/COUNTIFS($H$163:$Q$163,"O",H53:Q53,"&lt;&gt;0"),0)</f>
        <v/>
      </c>
      <c r="H53" s="580">
        <f>VLOOKUP($F53,raw_data_pax!$1:$1048576,MATCH(H$1,raw_data_pax!$1:$1,0),FALSE)</f>
        <v/>
      </c>
      <c r="I53" s="580">
        <f>VLOOKUP($F53,raw_data_pax!$1:$1048576,MATCH(I$1,raw_data_pax!$1:$1,0),FALSE)</f>
        <v/>
      </c>
      <c r="J53" s="580">
        <f>VLOOKUP($F53,raw_data_pax!$1:$1048576,MATCH(J$1,raw_data_pax!$1:$1,0),FALSE)</f>
        <v/>
      </c>
      <c r="K53" s="580">
        <f>VLOOKUP($F53,raw_data_pax!$1:$1048576,MATCH(K$1,raw_data_pax!$1:$1,0),FALSE)</f>
        <v/>
      </c>
      <c r="L53" s="580">
        <f>VLOOKUP($F53,raw_data_pax!$1:$1048576,MATCH(L$1,raw_data_pax!$1:$1,0),FALSE)</f>
        <v/>
      </c>
      <c r="M53" s="580">
        <f>VLOOKUP($F53,raw_data_pax!$1:$1048576,MATCH(M$1,raw_data_pax!$1:$1,0),FALSE)</f>
        <v/>
      </c>
      <c r="N53" s="580">
        <f>VLOOKUP($F53,raw_data_pax!$1:$1048576,MATCH(N$1,raw_data_pax!$1:$1,0),FALSE)</f>
        <v/>
      </c>
      <c r="O53" s="580">
        <f>VLOOKUP($F53,raw_data_pax!$1:$1048576,MATCH(O$1,raw_data_pax!$1:$1,0),FALSE)</f>
        <v/>
      </c>
      <c r="P53" s="580">
        <f>VLOOKUP($F53,raw_data_pax!$1:$1048576,MATCH(P$1,raw_data_pax!$1:$1,0),FALSE)</f>
        <v/>
      </c>
      <c r="Q53" s="580">
        <f>VLOOKUP($F53,raw_data_pax!$1:$1048576,MATCH(Q$1,raw_data_pax!$1:$1,0),FALSE)</f>
        <v/>
      </c>
      <c r="R53" s="586">
        <f>G53</f>
        <v/>
      </c>
      <c r="S53" s="586">
        <f>R53</f>
        <v/>
      </c>
      <c r="T53" s="586">
        <f>S53</f>
        <v/>
      </c>
      <c r="U53" s="586">
        <f>T53</f>
        <v/>
      </c>
      <c r="V53" s="586">
        <f>U53</f>
        <v/>
      </c>
      <c r="W53" s="586">
        <f>V53</f>
        <v/>
      </c>
      <c r="X53" s="586">
        <f>W53</f>
        <v/>
      </c>
      <c r="Y53" s="586">
        <f>X53</f>
        <v/>
      </c>
      <c r="Z53" s="586">
        <f>Y53</f>
        <v/>
      </c>
      <c r="AA53" s="586">
        <f>Z53</f>
        <v/>
      </c>
      <c r="AB53" s="586">
        <f>AA53</f>
        <v/>
      </c>
      <c r="AC53" s="586">
        <f>AB53</f>
        <v/>
      </c>
      <c r="AD53" s="586">
        <f>AC53</f>
        <v/>
      </c>
      <c r="AE53" s="586">
        <f>AD53</f>
        <v/>
      </c>
      <c r="AF53" s="586">
        <f>AE53</f>
        <v/>
      </c>
      <c r="AG53" s="586">
        <f>AF53</f>
        <v/>
      </c>
      <c r="AH53" s="586">
        <f>AG53</f>
        <v/>
      </c>
      <c r="AI53" s="586">
        <f>AH53</f>
        <v/>
      </c>
      <c r="AJ53" s="586">
        <f>AI53</f>
        <v/>
      </c>
      <c r="AK53" s="586">
        <f>AJ53</f>
        <v/>
      </c>
      <c r="AL53" s="586">
        <f>AK53</f>
        <v/>
      </c>
      <c r="AM53" s="586">
        <f>AL53</f>
        <v/>
      </c>
      <c r="AN53" s="586">
        <f>AM53</f>
        <v/>
      </c>
      <c r="AO53" s="586">
        <f>AN53</f>
        <v/>
      </c>
      <c r="AP53" s="586">
        <f>AO53</f>
        <v/>
      </c>
      <c r="AQ53" s="586">
        <f>AP53</f>
        <v/>
      </c>
      <c r="AR53" s="586">
        <f>AQ53</f>
        <v/>
      </c>
      <c r="AS53" s="586">
        <f>AR53</f>
        <v/>
      </c>
      <c r="AT53" s="586">
        <f>AS53</f>
        <v/>
      </c>
      <c r="AU53" s="586">
        <f>AT53</f>
        <v/>
      </c>
      <c r="AV53" s="586">
        <f>AU53</f>
        <v/>
      </c>
      <c r="AW53" s="586">
        <f>AV53</f>
        <v/>
      </c>
      <c r="AX53" s="586">
        <f>AW53</f>
        <v/>
      </c>
      <c r="AY53" s="586">
        <f>AX53</f>
        <v/>
      </c>
      <c r="AZ53" s="586">
        <f>AY53</f>
        <v/>
      </c>
      <c r="BA53" s="586">
        <f>AZ53</f>
        <v/>
      </c>
    </row>
    <row r="54" customFormat="1" s="38">
      <c r="A54" s="532" t="n"/>
      <c r="B54" s="533" t="n"/>
      <c r="C54" s="31">
        <f>C154&amp;"Seats"</f>
        <v/>
      </c>
      <c r="D54" s="32" t="inlineStr">
        <is>
          <t>float0</t>
        </is>
      </c>
      <c r="E54" s="32" t="n"/>
      <c r="F54" s="582">
        <f>C154&amp;"대당좌석수"</f>
        <v/>
      </c>
      <c r="G54" s="583">
        <f>IFERROR(SUMIF($H$163:$Q$163,"O",H54:Q54)/COUNTIFS($H$163:$Q$163,"O",H54:Q54,"&lt;&gt;0"),0)</f>
        <v/>
      </c>
      <c r="H54" s="584">
        <f>VLOOKUP($F54,raw_data_pax!$1:$1048576,MATCH(H$1,raw_data_pax!$1:$1,0),FALSE)</f>
        <v/>
      </c>
      <c r="I54" s="584">
        <f>VLOOKUP($F54,raw_data_pax!$1:$1048576,MATCH(I$1,raw_data_pax!$1:$1,0),FALSE)</f>
        <v/>
      </c>
      <c r="J54" s="584">
        <f>VLOOKUP($F54,raw_data_pax!$1:$1048576,MATCH(J$1,raw_data_pax!$1:$1,0),FALSE)</f>
        <v/>
      </c>
      <c r="K54" s="584">
        <f>VLOOKUP($F54,raw_data_pax!$1:$1048576,MATCH(K$1,raw_data_pax!$1:$1,0),FALSE)</f>
        <v/>
      </c>
      <c r="L54" s="584">
        <f>VLOOKUP($F54,raw_data_pax!$1:$1048576,MATCH(L$1,raw_data_pax!$1:$1,0),FALSE)</f>
        <v/>
      </c>
      <c r="M54" s="584">
        <f>VLOOKUP($F54,raw_data_pax!$1:$1048576,MATCH(M$1,raw_data_pax!$1:$1,0),FALSE)</f>
        <v/>
      </c>
      <c r="N54" s="584">
        <f>VLOOKUP($F54,raw_data_pax!$1:$1048576,MATCH(N$1,raw_data_pax!$1:$1,0),FALSE)</f>
        <v/>
      </c>
      <c r="O54" s="584">
        <f>VLOOKUP($F54,raw_data_pax!$1:$1048576,MATCH(O$1,raw_data_pax!$1:$1,0),FALSE)</f>
        <v/>
      </c>
      <c r="P54" s="584">
        <f>VLOOKUP($F54,raw_data_pax!$1:$1048576,MATCH(P$1,raw_data_pax!$1:$1,0),FALSE)</f>
        <v/>
      </c>
      <c r="Q54" s="584">
        <f>VLOOKUP($F54,raw_data_pax!$1:$1048576,MATCH(Q$1,raw_data_pax!$1:$1,0),FALSE)</f>
        <v/>
      </c>
      <c r="R54" s="598">
        <f>G54</f>
        <v/>
      </c>
      <c r="S54" s="598">
        <f>R54</f>
        <v/>
      </c>
      <c r="T54" s="598">
        <f>S54</f>
        <v/>
      </c>
      <c r="U54" s="598">
        <f>T54</f>
        <v/>
      </c>
      <c r="V54" s="598">
        <f>U54</f>
        <v/>
      </c>
      <c r="W54" s="598">
        <f>V54</f>
        <v/>
      </c>
      <c r="X54" s="598">
        <f>W54</f>
        <v/>
      </c>
      <c r="Y54" s="598">
        <f>X54</f>
        <v/>
      </c>
      <c r="Z54" s="598">
        <f>Y54</f>
        <v/>
      </c>
      <c r="AA54" s="598">
        <f>Z54</f>
        <v/>
      </c>
      <c r="AB54" s="598">
        <f>AA54</f>
        <v/>
      </c>
      <c r="AC54" s="598">
        <f>AB54</f>
        <v/>
      </c>
      <c r="AD54" s="598">
        <f>AC54</f>
        <v/>
      </c>
      <c r="AE54" s="598">
        <f>AD54</f>
        <v/>
      </c>
      <c r="AF54" s="598">
        <f>AE54</f>
        <v/>
      </c>
      <c r="AG54" s="598">
        <f>AF54</f>
        <v/>
      </c>
      <c r="AH54" s="598">
        <f>AG54</f>
        <v/>
      </c>
      <c r="AI54" s="598">
        <f>AH54</f>
        <v/>
      </c>
      <c r="AJ54" s="598">
        <f>AI54</f>
        <v/>
      </c>
      <c r="AK54" s="598">
        <f>AJ54</f>
        <v/>
      </c>
      <c r="AL54" s="598">
        <f>AK54</f>
        <v/>
      </c>
      <c r="AM54" s="598">
        <f>AL54</f>
        <v/>
      </c>
      <c r="AN54" s="598">
        <f>AM54</f>
        <v/>
      </c>
      <c r="AO54" s="598">
        <f>AN54</f>
        <v/>
      </c>
      <c r="AP54" s="598">
        <f>AO54</f>
        <v/>
      </c>
      <c r="AQ54" s="598">
        <f>AP54</f>
        <v/>
      </c>
      <c r="AR54" s="598">
        <f>AQ54</f>
        <v/>
      </c>
      <c r="AS54" s="598">
        <f>AR54</f>
        <v/>
      </c>
      <c r="AT54" s="598">
        <f>AS54</f>
        <v/>
      </c>
      <c r="AU54" s="598">
        <f>AT54</f>
        <v/>
      </c>
      <c r="AV54" s="598">
        <f>AU54</f>
        <v/>
      </c>
      <c r="AW54" s="598">
        <f>AV54</f>
        <v/>
      </c>
      <c r="AX54" s="598">
        <f>AW54</f>
        <v/>
      </c>
      <c r="AY54" s="598">
        <f>AX54</f>
        <v/>
      </c>
      <c r="AZ54" s="598">
        <f>AY54</f>
        <v/>
      </c>
      <c r="BA54" s="598">
        <f>AZ54</f>
        <v/>
      </c>
    </row>
    <row r="55">
      <c r="A55" s="532" t="n"/>
      <c r="B55" s="599" t="inlineStr">
        <is>
          <t>Load Factor by Class</t>
        </is>
      </c>
      <c r="C55" s="11" t="inlineStr">
        <is>
          <t>Load Factor Adjustment By Class</t>
        </is>
      </c>
      <c r="D55" s="12" t="inlineStr">
        <is>
          <t>percent1</t>
        </is>
      </c>
      <c r="E55" s="12" t="n"/>
      <c r="F55" s="12" t="n"/>
      <c r="G55" s="101" t="n"/>
      <c r="H55" s="580" t="n"/>
      <c r="I55" s="580" t="n"/>
      <c r="J55" s="580" t="n"/>
      <c r="K55" s="580" t="n"/>
      <c r="L55" s="580" t="n"/>
      <c r="M55" s="580" t="n"/>
      <c r="N55" s="580" t="n"/>
      <c r="O55" s="580" t="n"/>
      <c r="P55" s="580" t="n"/>
      <c r="Q55" s="580" t="n"/>
      <c r="R55" s="600">
        <f>R2/SUMPRODUCT(R35:R38,R51:R54,$G56:$G59)</f>
        <v/>
      </c>
      <c r="S55" s="600">
        <f>S2/SUMPRODUCT(S35:S38,S51:S54,$G56:$G59)</f>
        <v/>
      </c>
      <c r="T55" s="600">
        <f>T2/SUMPRODUCT(T35:T38,T51:T54,$G56:$G59)</f>
        <v/>
      </c>
      <c r="U55" s="600">
        <f>U2/SUMPRODUCT(U35:U38,U51:U54,$G56:$G59)</f>
        <v/>
      </c>
      <c r="V55" s="600">
        <f>V2/SUMPRODUCT(V35:V38,V51:V54,$G56:$G59)</f>
        <v/>
      </c>
      <c r="W55" s="600">
        <f>W2/SUMPRODUCT(W35:W38,W51:W54,$G56:$G59)</f>
        <v/>
      </c>
      <c r="X55" s="600">
        <f>X2/SUMPRODUCT(X35:X38,X51:X54,$G56:$G59)</f>
        <v/>
      </c>
      <c r="Y55" s="600">
        <f>Y2/SUMPRODUCT(Y35:Y38,Y51:Y54,$G56:$G59)</f>
        <v/>
      </c>
      <c r="Z55" s="600">
        <f>Z2/SUMPRODUCT(Z35:Z38,Z51:Z54,$G56:$G59)</f>
        <v/>
      </c>
      <c r="AA55" s="600">
        <f>AA2/SUMPRODUCT(AA35:AA38,AA51:AA54,$G56:$G59)</f>
        <v/>
      </c>
      <c r="AB55" s="600">
        <f>AB2/SUMPRODUCT(AB35:AB38,AB51:AB54,$G56:$G59)</f>
        <v/>
      </c>
      <c r="AC55" s="600">
        <f>AC2/SUMPRODUCT(AC35:AC38,AC51:AC54,$G56:$G59)</f>
        <v/>
      </c>
      <c r="AD55" s="600">
        <f>AD2/SUMPRODUCT(AD35:AD38,AD51:AD54,$G56:$G59)</f>
        <v/>
      </c>
      <c r="AE55" s="600">
        <f>AE2/SUMPRODUCT(AE35:AE38,AE51:AE54,$G56:$G59)</f>
        <v/>
      </c>
      <c r="AF55" s="600">
        <f>AF2/SUMPRODUCT(AF35:AF38,AF51:AF54,$G56:$G59)</f>
        <v/>
      </c>
      <c r="AG55" s="600">
        <f>AG2/SUMPRODUCT(AG35:AG38,AG51:AG54,$G56:$G59)</f>
        <v/>
      </c>
      <c r="AH55" s="600">
        <f>AH2/SUMPRODUCT(AH35:AH38,AH51:AH54,$G56:$G59)</f>
        <v/>
      </c>
      <c r="AI55" s="600">
        <f>AI2/SUMPRODUCT(AI35:AI38,AI51:AI54,$G56:$G59)</f>
        <v/>
      </c>
      <c r="AJ55" s="600">
        <f>AJ2/SUMPRODUCT(AJ35:AJ38,AJ51:AJ54,$G56:$G59)</f>
        <v/>
      </c>
      <c r="AK55" s="600">
        <f>AK2/SUMPRODUCT(AK35:AK38,AK51:AK54,$G56:$G59)</f>
        <v/>
      </c>
      <c r="AL55" s="600">
        <f>AL2/SUMPRODUCT(AL35:AL38,AL51:AL54,$G56:$G59)</f>
        <v/>
      </c>
      <c r="AM55" s="600">
        <f>AM2/SUMPRODUCT(AM35:AM38,AM51:AM54,$G56:$G59)</f>
        <v/>
      </c>
      <c r="AN55" s="600">
        <f>AN2/SUMPRODUCT(AN35:AN38,AN51:AN54,$G56:$G59)</f>
        <v/>
      </c>
      <c r="AO55" s="600">
        <f>AO2/SUMPRODUCT(AO35:AO38,AO51:AO54,$G56:$G59)</f>
        <v/>
      </c>
      <c r="AP55" s="600">
        <f>AP2/SUMPRODUCT(AP35:AP38,AP51:AP54,$G56:$G59)</f>
        <v/>
      </c>
      <c r="AQ55" s="600">
        <f>AQ2/SUMPRODUCT(AQ35:AQ38,AQ51:AQ54,$G56:$G59)</f>
        <v/>
      </c>
      <c r="AR55" s="600">
        <f>AR2/SUMPRODUCT(AR35:AR38,AR51:AR54,$G56:$G59)</f>
        <v/>
      </c>
      <c r="AS55" s="600">
        <f>AS2/SUMPRODUCT(AS35:AS38,AS51:AS54,$G56:$G59)</f>
        <v/>
      </c>
      <c r="AT55" s="600">
        <f>AT2/SUMPRODUCT(AT35:AT38,AT51:AT54,$G56:$G59)</f>
        <v/>
      </c>
      <c r="AU55" s="600">
        <f>AU2/SUMPRODUCT(AU35:AU38,AU51:AU54,$G56:$G59)</f>
        <v/>
      </c>
      <c r="AV55" s="600">
        <f>AV2/SUMPRODUCT(AV35:AV38,AV51:AV54,$G56:$G59)</f>
        <v/>
      </c>
      <c r="AW55" s="600">
        <f>AW2/SUMPRODUCT(AW35:AW38,AW51:AW54,$G56:$G59)</f>
        <v/>
      </c>
      <c r="AX55" s="600">
        <f>AX2/SUMPRODUCT(AX35:AX38,AX51:AX54,$G56:$G59)</f>
        <v/>
      </c>
      <c r="AY55" s="600">
        <f>AY2/SUMPRODUCT(AY35:AY38,AY51:AY54,$G56:$G59)</f>
        <v/>
      </c>
      <c r="AZ55" s="600">
        <f>AZ2/SUMPRODUCT(AZ35:AZ38,AZ51:AZ54,$G56:$G59)</f>
        <v/>
      </c>
      <c r="BA55" s="600">
        <f>BA2/SUMPRODUCT(BA35:BA38,BA51:BA54,$G56:$G59)</f>
        <v/>
      </c>
    </row>
    <row r="56">
      <c r="A56" s="532" t="n"/>
      <c r="B56" s="532" t="n"/>
      <c r="C56" s="27">
        <f>C151&amp;"Load Factor"</f>
        <v/>
      </c>
      <c r="D56" s="28" t="inlineStr">
        <is>
          <t>percent1</t>
        </is>
      </c>
      <c r="E56" s="28" t="n"/>
      <c r="F56" s="24">
        <f>C151&amp;"탑승율"</f>
        <v/>
      </c>
      <c r="G56" s="99">
        <f>IFERROR(SUMIF($H$164:$Q$164,"O",H56:Q56)/COUNTIFS($H$164:$Q$164,"O",H56:Q56,"&lt;&gt;0"),0)</f>
        <v/>
      </c>
      <c r="H56" s="49">
        <f>VLOOKUP($F56,raw_data_pax!$1:$1048576,MATCH(H$1,raw_data_pax!$1:$1,0),FALSE)</f>
        <v/>
      </c>
      <c r="I56" s="49">
        <f>VLOOKUP($F56,raw_data_pax!$1:$1048576,MATCH(I$1,raw_data_pax!$1:$1,0),FALSE)</f>
        <v/>
      </c>
      <c r="J56" s="49">
        <f>VLOOKUP($F56,raw_data_pax!$1:$1048576,MATCH(J$1,raw_data_pax!$1:$1,0),FALSE)</f>
        <v/>
      </c>
      <c r="K56" s="49">
        <f>VLOOKUP($F56,raw_data_pax!$1:$1048576,MATCH(K$1,raw_data_pax!$1:$1,0),FALSE)</f>
        <v/>
      </c>
      <c r="L56" s="49">
        <f>VLOOKUP($F56,raw_data_pax!$1:$1048576,MATCH(L$1,raw_data_pax!$1:$1,0),FALSE)</f>
        <v/>
      </c>
      <c r="M56" s="49">
        <f>VLOOKUP($F56,raw_data_pax!$1:$1048576,MATCH(M$1,raw_data_pax!$1:$1,0),FALSE)</f>
        <v/>
      </c>
      <c r="N56" s="49">
        <f>VLOOKUP($F56,raw_data_pax!$1:$1048576,MATCH(N$1,raw_data_pax!$1:$1,0),FALSE)</f>
        <v/>
      </c>
      <c r="O56" s="49">
        <f>VLOOKUP($F56,raw_data_pax!$1:$1048576,MATCH(O$1,raw_data_pax!$1:$1,0),FALSE)</f>
        <v/>
      </c>
      <c r="P56" s="49">
        <f>VLOOKUP($F56,raw_data_pax!$1:$1048576,MATCH(P$1,raw_data_pax!$1:$1,0),FALSE)</f>
        <v/>
      </c>
      <c r="Q56" s="49">
        <f>VLOOKUP($F56,raw_data_pax!$1:$1048576,MATCH(Q$1,raw_data_pax!$1:$1,0),FALSE)</f>
        <v/>
      </c>
      <c r="R56" s="49">
        <f>$G56*R$55</f>
        <v/>
      </c>
      <c r="S56" s="49">
        <f>$G56*S$55</f>
        <v/>
      </c>
      <c r="T56" s="49">
        <f>$G56*T$55</f>
        <v/>
      </c>
      <c r="U56" s="49">
        <f>$G56*U$55</f>
        <v/>
      </c>
      <c r="V56" s="49">
        <f>$G56*V$55</f>
        <v/>
      </c>
      <c r="W56" s="49">
        <f>$G56*W$55</f>
        <v/>
      </c>
      <c r="X56" s="49">
        <f>$G56*X$55</f>
        <v/>
      </c>
      <c r="Y56" s="49">
        <f>$G56*Y$55</f>
        <v/>
      </c>
      <c r="Z56" s="49">
        <f>$G56*Z$55</f>
        <v/>
      </c>
      <c r="AA56" s="49">
        <f>$G56*AA$55</f>
        <v/>
      </c>
      <c r="AB56" s="49">
        <f>$G56*AB$55</f>
        <v/>
      </c>
      <c r="AC56" s="49">
        <f>$G56*AC$55</f>
        <v/>
      </c>
      <c r="AD56" s="49">
        <f>$G56*AD$55</f>
        <v/>
      </c>
      <c r="AE56" s="49">
        <f>$G56*AE$55</f>
        <v/>
      </c>
      <c r="AF56" s="49">
        <f>$G56*AF$55</f>
        <v/>
      </c>
      <c r="AG56" s="49">
        <f>$G56*AG$55</f>
        <v/>
      </c>
      <c r="AH56" s="49">
        <f>$G56*AH$55</f>
        <v/>
      </c>
      <c r="AI56" s="49">
        <f>$G56*AI$55</f>
        <v/>
      </c>
      <c r="AJ56" s="49">
        <f>$G56*AJ$55</f>
        <v/>
      </c>
      <c r="AK56" s="49">
        <f>$G56*AK$55</f>
        <v/>
      </c>
      <c r="AL56" s="49">
        <f>$G56*AL$55</f>
        <v/>
      </c>
      <c r="AM56" s="49">
        <f>$G56*AM$55</f>
        <v/>
      </c>
      <c r="AN56" s="49">
        <f>$G56*AN$55</f>
        <v/>
      </c>
      <c r="AO56" s="49">
        <f>$G56*AO$55</f>
        <v/>
      </c>
      <c r="AP56" s="49">
        <f>$G56*AP$55</f>
        <v/>
      </c>
      <c r="AQ56" s="49">
        <f>$G56*AQ$55</f>
        <v/>
      </c>
      <c r="AR56" s="49">
        <f>$G56*AR$55</f>
        <v/>
      </c>
      <c r="AS56" s="49">
        <f>$G56*AS$55</f>
        <v/>
      </c>
      <c r="AT56" s="49">
        <f>$G56*AT$55</f>
        <v/>
      </c>
      <c r="AU56" s="49">
        <f>$G56*AU$55</f>
        <v/>
      </c>
      <c r="AV56" s="49">
        <f>$G56*AV$55</f>
        <v/>
      </c>
      <c r="AW56" s="49">
        <f>$G56*AW$55</f>
        <v/>
      </c>
      <c r="AX56" s="49">
        <f>$G56*AX$55</f>
        <v/>
      </c>
      <c r="AY56" s="49">
        <f>$G56*AY$55</f>
        <v/>
      </c>
      <c r="AZ56" s="49">
        <f>$G56*AZ$55</f>
        <v/>
      </c>
      <c r="BA56" s="49">
        <f>$G56*BA$55</f>
        <v/>
      </c>
    </row>
    <row r="57">
      <c r="A57" s="532" t="n"/>
      <c r="B57" s="532" t="n"/>
      <c r="C57" s="27">
        <f>C152&amp;"Load Factor"</f>
        <v/>
      </c>
      <c r="D57" s="28" t="inlineStr">
        <is>
          <t>percent1</t>
        </is>
      </c>
      <c r="E57" s="28" t="n"/>
      <c r="F57" s="24">
        <f>C152&amp;"탑승율"</f>
        <v/>
      </c>
      <c r="G57" s="99">
        <f>IFERROR(SUMIF($H$164:$Q$164,"O",H57:Q57)/COUNTIFS($H$164:$Q$164,"O",H57:Q57,"&lt;&gt;0"),0)</f>
        <v/>
      </c>
      <c r="H57" s="49">
        <f>VLOOKUP($F57,raw_data_pax!$1:$1048576,MATCH(H$1,raw_data_pax!$1:$1,0),FALSE)</f>
        <v/>
      </c>
      <c r="I57" s="49">
        <f>VLOOKUP($F57,raw_data_pax!$1:$1048576,MATCH(I$1,raw_data_pax!$1:$1,0),FALSE)</f>
        <v/>
      </c>
      <c r="J57" s="49">
        <f>VLOOKUP($F57,raw_data_pax!$1:$1048576,MATCH(J$1,raw_data_pax!$1:$1,0),FALSE)</f>
        <v/>
      </c>
      <c r="K57" s="49">
        <f>VLOOKUP($F57,raw_data_pax!$1:$1048576,MATCH(K$1,raw_data_pax!$1:$1,0),FALSE)</f>
        <v/>
      </c>
      <c r="L57" s="49">
        <f>VLOOKUP($F57,raw_data_pax!$1:$1048576,MATCH(L$1,raw_data_pax!$1:$1,0),FALSE)</f>
        <v/>
      </c>
      <c r="M57" s="49">
        <f>VLOOKUP($F57,raw_data_pax!$1:$1048576,MATCH(M$1,raw_data_pax!$1:$1,0),FALSE)</f>
        <v/>
      </c>
      <c r="N57" s="49">
        <f>VLOOKUP($F57,raw_data_pax!$1:$1048576,MATCH(N$1,raw_data_pax!$1:$1,0),FALSE)</f>
        <v/>
      </c>
      <c r="O57" s="49">
        <f>VLOOKUP($F57,raw_data_pax!$1:$1048576,MATCH(O$1,raw_data_pax!$1:$1,0),FALSE)</f>
        <v/>
      </c>
      <c r="P57" s="49">
        <f>VLOOKUP($F57,raw_data_pax!$1:$1048576,MATCH(P$1,raw_data_pax!$1:$1,0),FALSE)</f>
        <v/>
      </c>
      <c r="Q57" s="49">
        <f>VLOOKUP($F57,raw_data_pax!$1:$1048576,MATCH(Q$1,raw_data_pax!$1:$1,0),FALSE)</f>
        <v/>
      </c>
      <c r="R57" s="49">
        <f>$G57*R$55</f>
        <v/>
      </c>
      <c r="S57" s="49">
        <f>$G57*S$55</f>
        <v/>
      </c>
      <c r="T57" s="49">
        <f>$G57*T$55</f>
        <v/>
      </c>
      <c r="U57" s="49">
        <f>$G57*U$55</f>
        <v/>
      </c>
      <c r="V57" s="49">
        <f>$G57*V$55</f>
        <v/>
      </c>
      <c r="W57" s="49">
        <f>$G57*W$55</f>
        <v/>
      </c>
      <c r="X57" s="49">
        <f>$G57*X$55</f>
        <v/>
      </c>
      <c r="Y57" s="49">
        <f>$G57*Y$55</f>
        <v/>
      </c>
      <c r="Z57" s="49">
        <f>$G57*Z$55</f>
        <v/>
      </c>
      <c r="AA57" s="49">
        <f>$G57*AA$55</f>
        <v/>
      </c>
      <c r="AB57" s="49">
        <f>$G57*AB$55</f>
        <v/>
      </c>
      <c r="AC57" s="49">
        <f>$G57*AC$55</f>
        <v/>
      </c>
      <c r="AD57" s="49">
        <f>$G57*AD$55</f>
        <v/>
      </c>
      <c r="AE57" s="49">
        <f>$G57*AE$55</f>
        <v/>
      </c>
      <c r="AF57" s="49">
        <f>$G57*AF$55</f>
        <v/>
      </c>
      <c r="AG57" s="49">
        <f>$G57*AG$55</f>
        <v/>
      </c>
      <c r="AH57" s="49">
        <f>$G57*AH$55</f>
        <v/>
      </c>
      <c r="AI57" s="49">
        <f>$G57*AI$55</f>
        <v/>
      </c>
      <c r="AJ57" s="49">
        <f>$G57*AJ$55</f>
        <v/>
      </c>
      <c r="AK57" s="49">
        <f>$G57*AK$55</f>
        <v/>
      </c>
      <c r="AL57" s="49">
        <f>$G57*AL$55</f>
        <v/>
      </c>
      <c r="AM57" s="49">
        <f>$G57*AM$55</f>
        <v/>
      </c>
      <c r="AN57" s="49">
        <f>$G57*AN$55</f>
        <v/>
      </c>
      <c r="AO57" s="49">
        <f>$G57*AO$55</f>
        <v/>
      </c>
      <c r="AP57" s="49">
        <f>$G57*AP$55</f>
        <v/>
      </c>
      <c r="AQ57" s="49">
        <f>$G57*AQ$55</f>
        <v/>
      </c>
      <c r="AR57" s="49">
        <f>$G57*AR$55</f>
        <v/>
      </c>
      <c r="AS57" s="49">
        <f>$G57*AS$55</f>
        <v/>
      </c>
      <c r="AT57" s="49">
        <f>$G57*AT$55</f>
        <v/>
      </c>
      <c r="AU57" s="49">
        <f>$G57*AU$55</f>
        <v/>
      </c>
      <c r="AV57" s="49">
        <f>$G57*AV$55</f>
        <v/>
      </c>
      <c r="AW57" s="49">
        <f>$G57*AW$55</f>
        <v/>
      </c>
      <c r="AX57" s="49">
        <f>$G57*AX$55</f>
        <v/>
      </c>
      <c r="AY57" s="49">
        <f>$G57*AY$55</f>
        <v/>
      </c>
      <c r="AZ57" s="49">
        <f>$G57*AZ$55</f>
        <v/>
      </c>
      <c r="BA57" s="49">
        <f>$G57*BA$55</f>
        <v/>
      </c>
    </row>
    <row r="58">
      <c r="A58" s="532" t="n"/>
      <c r="B58" s="532" t="n"/>
      <c r="C58" s="27">
        <f>C153&amp;"Load Factor"</f>
        <v/>
      </c>
      <c r="D58" s="28" t="inlineStr">
        <is>
          <t>percent1</t>
        </is>
      </c>
      <c r="E58" s="28" t="n"/>
      <c r="F58" s="24">
        <f>C153&amp;"탑승율"</f>
        <v/>
      </c>
      <c r="G58" s="99">
        <f>IFERROR(SUMIF($H$164:$Q$164,"O",H58:Q58)/COUNTIFS($H$164:$Q$164,"O",H58:Q58,"&lt;&gt;0"),0)</f>
        <v/>
      </c>
      <c r="H58" s="49">
        <f>VLOOKUP($F58,raw_data_pax!$1:$1048576,MATCH(H$1,raw_data_pax!$1:$1,0),FALSE)</f>
        <v/>
      </c>
      <c r="I58" s="49">
        <f>VLOOKUP($F58,raw_data_pax!$1:$1048576,MATCH(I$1,raw_data_pax!$1:$1,0),FALSE)</f>
        <v/>
      </c>
      <c r="J58" s="49">
        <f>VLOOKUP($F58,raw_data_pax!$1:$1048576,MATCH(J$1,raw_data_pax!$1:$1,0),FALSE)</f>
        <v/>
      </c>
      <c r="K58" s="49">
        <f>VLOOKUP($F58,raw_data_pax!$1:$1048576,MATCH(K$1,raw_data_pax!$1:$1,0),FALSE)</f>
        <v/>
      </c>
      <c r="L58" s="49">
        <f>VLOOKUP($F58,raw_data_pax!$1:$1048576,MATCH(L$1,raw_data_pax!$1:$1,0),FALSE)</f>
        <v/>
      </c>
      <c r="M58" s="49">
        <f>VLOOKUP($F58,raw_data_pax!$1:$1048576,MATCH(M$1,raw_data_pax!$1:$1,0),FALSE)</f>
        <v/>
      </c>
      <c r="N58" s="49">
        <f>VLOOKUP($F58,raw_data_pax!$1:$1048576,MATCH(N$1,raw_data_pax!$1:$1,0),FALSE)</f>
        <v/>
      </c>
      <c r="O58" s="49">
        <f>VLOOKUP($F58,raw_data_pax!$1:$1048576,MATCH(O$1,raw_data_pax!$1:$1,0),FALSE)</f>
        <v/>
      </c>
      <c r="P58" s="49">
        <f>VLOOKUP($F58,raw_data_pax!$1:$1048576,MATCH(P$1,raw_data_pax!$1:$1,0),FALSE)</f>
        <v/>
      </c>
      <c r="Q58" s="49">
        <f>VLOOKUP($F58,raw_data_pax!$1:$1048576,MATCH(Q$1,raw_data_pax!$1:$1,0),FALSE)</f>
        <v/>
      </c>
      <c r="R58" s="49">
        <f>$G58*R$55</f>
        <v/>
      </c>
      <c r="S58" s="49">
        <f>$G58*S$55</f>
        <v/>
      </c>
      <c r="T58" s="49">
        <f>$G58*T$55</f>
        <v/>
      </c>
      <c r="U58" s="49">
        <f>$G58*U$55</f>
        <v/>
      </c>
      <c r="V58" s="49">
        <f>$G58*V$55</f>
        <v/>
      </c>
      <c r="W58" s="49">
        <f>$G58*W$55</f>
        <v/>
      </c>
      <c r="X58" s="49">
        <f>$G58*X$55</f>
        <v/>
      </c>
      <c r="Y58" s="49">
        <f>$G58*Y$55</f>
        <v/>
      </c>
      <c r="Z58" s="49">
        <f>$G58*Z$55</f>
        <v/>
      </c>
      <c r="AA58" s="49">
        <f>$G58*AA$55</f>
        <v/>
      </c>
      <c r="AB58" s="49">
        <f>$G58*AB$55</f>
        <v/>
      </c>
      <c r="AC58" s="49">
        <f>$G58*AC$55</f>
        <v/>
      </c>
      <c r="AD58" s="49">
        <f>$G58*AD$55</f>
        <v/>
      </c>
      <c r="AE58" s="49">
        <f>$G58*AE$55</f>
        <v/>
      </c>
      <c r="AF58" s="49">
        <f>$G58*AF$55</f>
        <v/>
      </c>
      <c r="AG58" s="49">
        <f>$G58*AG$55</f>
        <v/>
      </c>
      <c r="AH58" s="49">
        <f>$G58*AH$55</f>
        <v/>
      </c>
      <c r="AI58" s="49">
        <f>$G58*AI$55</f>
        <v/>
      </c>
      <c r="AJ58" s="49">
        <f>$G58*AJ$55</f>
        <v/>
      </c>
      <c r="AK58" s="49">
        <f>$G58*AK$55</f>
        <v/>
      </c>
      <c r="AL58" s="49">
        <f>$G58*AL$55</f>
        <v/>
      </c>
      <c r="AM58" s="49">
        <f>$G58*AM$55</f>
        <v/>
      </c>
      <c r="AN58" s="49">
        <f>$G58*AN$55</f>
        <v/>
      </c>
      <c r="AO58" s="49">
        <f>$G58*AO$55</f>
        <v/>
      </c>
      <c r="AP58" s="49">
        <f>$G58*AP$55</f>
        <v/>
      </c>
      <c r="AQ58" s="49">
        <f>$G58*AQ$55</f>
        <v/>
      </c>
      <c r="AR58" s="49">
        <f>$G58*AR$55</f>
        <v/>
      </c>
      <c r="AS58" s="49">
        <f>$G58*AS$55</f>
        <v/>
      </c>
      <c r="AT58" s="49">
        <f>$G58*AT$55</f>
        <v/>
      </c>
      <c r="AU58" s="49">
        <f>$G58*AU$55</f>
        <v/>
      </c>
      <c r="AV58" s="49">
        <f>$G58*AV$55</f>
        <v/>
      </c>
      <c r="AW58" s="49">
        <f>$G58*AW$55</f>
        <v/>
      </c>
      <c r="AX58" s="49">
        <f>$G58*AX$55</f>
        <v/>
      </c>
      <c r="AY58" s="49">
        <f>$G58*AY$55</f>
        <v/>
      </c>
      <c r="AZ58" s="49">
        <f>$G58*AZ$55</f>
        <v/>
      </c>
      <c r="BA58" s="49">
        <f>$G58*BA$55</f>
        <v/>
      </c>
    </row>
    <row r="59">
      <c r="A59" s="532" t="n"/>
      <c r="B59" s="533" t="n"/>
      <c r="C59" s="31">
        <f>C154&amp;"Load Factor"</f>
        <v/>
      </c>
      <c r="D59" s="32" t="inlineStr">
        <is>
          <t>percent1</t>
        </is>
      </c>
      <c r="E59" s="32" t="n"/>
      <c r="F59" s="24">
        <f>C154&amp;"탑승율"</f>
        <v/>
      </c>
      <c r="G59" s="99">
        <f>IFERROR(SUMIF($H$164:$Q$164,"O",H59:Q59)/COUNTIFS($H$164:$Q$164,"O",H59:Q59,"&lt;&gt;0"),0)</f>
        <v/>
      </c>
      <c r="H59" s="49">
        <f>VLOOKUP($F59,raw_data_pax!$1:$1048576,MATCH(H$1,raw_data_pax!$1:$1,0),FALSE)</f>
        <v/>
      </c>
      <c r="I59" s="49">
        <f>VLOOKUP($F59,raw_data_pax!$1:$1048576,MATCH(I$1,raw_data_pax!$1:$1,0),FALSE)</f>
        <v/>
      </c>
      <c r="J59" s="49">
        <f>VLOOKUP($F59,raw_data_pax!$1:$1048576,MATCH(J$1,raw_data_pax!$1:$1,0),FALSE)</f>
        <v/>
      </c>
      <c r="K59" s="49">
        <f>VLOOKUP($F59,raw_data_pax!$1:$1048576,MATCH(K$1,raw_data_pax!$1:$1,0),FALSE)</f>
        <v/>
      </c>
      <c r="L59" s="49">
        <f>VLOOKUP($F59,raw_data_pax!$1:$1048576,MATCH(L$1,raw_data_pax!$1:$1,0),FALSE)</f>
        <v/>
      </c>
      <c r="M59" s="49">
        <f>VLOOKUP($F59,raw_data_pax!$1:$1048576,MATCH(M$1,raw_data_pax!$1:$1,0),FALSE)</f>
        <v/>
      </c>
      <c r="N59" s="49">
        <f>VLOOKUP($F59,raw_data_pax!$1:$1048576,MATCH(N$1,raw_data_pax!$1:$1,0),FALSE)</f>
        <v/>
      </c>
      <c r="O59" s="49">
        <f>VLOOKUP($F59,raw_data_pax!$1:$1048576,MATCH(O$1,raw_data_pax!$1:$1,0),FALSE)</f>
        <v/>
      </c>
      <c r="P59" s="49">
        <f>VLOOKUP($F59,raw_data_pax!$1:$1048576,MATCH(P$1,raw_data_pax!$1:$1,0),FALSE)</f>
        <v/>
      </c>
      <c r="Q59" s="49">
        <f>VLOOKUP($F59,raw_data_pax!$1:$1048576,MATCH(Q$1,raw_data_pax!$1:$1,0),FALSE)</f>
        <v/>
      </c>
      <c r="R59" s="50">
        <f>$G59*R$55</f>
        <v/>
      </c>
      <c r="S59" s="50">
        <f>$G59*S$55</f>
        <v/>
      </c>
      <c r="T59" s="50">
        <f>$G59*T$55</f>
        <v/>
      </c>
      <c r="U59" s="50">
        <f>$G59*U$55</f>
        <v/>
      </c>
      <c r="V59" s="50">
        <f>$G59*V$55</f>
        <v/>
      </c>
      <c r="W59" s="50">
        <f>$G59*W$55</f>
        <v/>
      </c>
      <c r="X59" s="50">
        <f>$G59*X$55</f>
        <v/>
      </c>
      <c r="Y59" s="50">
        <f>$G59*Y$55</f>
        <v/>
      </c>
      <c r="Z59" s="50">
        <f>$G59*Z$55</f>
        <v/>
      </c>
      <c r="AA59" s="50">
        <f>$G59*AA$55</f>
        <v/>
      </c>
      <c r="AB59" s="50">
        <f>$G59*AB$55</f>
        <v/>
      </c>
      <c r="AC59" s="50">
        <f>$G59*AC$55</f>
        <v/>
      </c>
      <c r="AD59" s="50">
        <f>$G59*AD$55</f>
        <v/>
      </c>
      <c r="AE59" s="50">
        <f>$G59*AE$55</f>
        <v/>
      </c>
      <c r="AF59" s="50">
        <f>$G59*AF$55</f>
        <v/>
      </c>
      <c r="AG59" s="50">
        <f>$G59*AG$55</f>
        <v/>
      </c>
      <c r="AH59" s="50">
        <f>$G59*AH$55</f>
        <v/>
      </c>
      <c r="AI59" s="50">
        <f>$G59*AI$55</f>
        <v/>
      </c>
      <c r="AJ59" s="50">
        <f>$G59*AJ$55</f>
        <v/>
      </c>
      <c r="AK59" s="50">
        <f>$G59*AK$55</f>
        <v/>
      </c>
      <c r="AL59" s="50">
        <f>$G59*AL$55</f>
        <v/>
      </c>
      <c r="AM59" s="50">
        <f>$G59*AM$55</f>
        <v/>
      </c>
      <c r="AN59" s="50">
        <f>$G59*AN$55</f>
        <v/>
      </c>
      <c r="AO59" s="50">
        <f>$G59*AO$55</f>
        <v/>
      </c>
      <c r="AP59" s="50">
        <f>$G59*AP$55</f>
        <v/>
      </c>
      <c r="AQ59" s="50">
        <f>$G59*AQ$55</f>
        <v/>
      </c>
      <c r="AR59" s="50">
        <f>$G59*AR$55</f>
        <v/>
      </c>
      <c r="AS59" s="50">
        <f>$G59*AS$55</f>
        <v/>
      </c>
      <c r="AT59" s="50">
        <f>$G59*AT$55</f>
        <v/>
      </c>
      <c r="AU59" s="50">
        <f>$G59*AU$55</f>
        <v/>
      </c>
      <c r="AV59" s="50">
        <f>$G59*AV$55</f>
        <v/>
      </c>
      <c r="AW59" s="50">
        <f>$G59*AW$55</f>
        <v/>
      </c>
      <c r="AX59" s="50">
        <f>$G59*AX$55</f>
        <v/>
      </c>
      <c r="AY59" s="50">
        <f>$G59*AY$55</f>
        <v/>
      </c>
      <c r="AZ59" s="50">
        <f>$G59*AZ$55</f>
        <v/>
      </c>
      <c r="BA59" s="50">
        <f>$G59*BA$55</f>
        <v/>
      </c>
    </row>
    <row r="60">
      <c r="A60" s="532" t="n"/>
      <c r="B60" s="599" t="inlineStr">
        <is>
          <t>Transfer Rate(%) by Class</t>
        </is>
      </c>
      <c r="C60" s="4" t="inlineStr">
        <is>
          <t>Transfer Rate Adjustment By Class</t>
        </is>
      </c>
      <c r="D60" s="5" t="inlineStr">
        <is>
          <t>percent1</t>
        </is>
      </c>
      <c r="E60" s="5" t="n"/>
      <c r="F60" s="5" t="n"/>
      <c r="G60" s="103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601">
        <f>IFERROR(R16/SUMPRODUCT(R35:R38,R51:R54,R56:R59,$G61:$G64),0)</f>
        <v/>
      </c>
      <c r="S60" s="601">
        <f>IFERROR(S16/SUMPRODUCT(S35:S38,S51:S54,S56:S59,$G61:$G64),0)</f>
        <v/>
      </c>
      <c r="T60" s="601">
        <f>IFERROR(T16/SUMPRODUCT(T35:T38,T51:T54,T56:T59,$G61:$G64),0)</f>
        <v/>
      </c>
      <c r="U60" s="601">
        <f>IFERROR(U16/SUMPRODUCT(U35:U38,U51:U54,U56:U59,$G61:$G64),0)</f>
        <v/>
      </c>
      <c r="V60" s="601">
        <f>IFERROR(V16/SUMPRODUCT(V35:V38,V51:V54,V56:V59,$G61:$G64),0)</f>
        <v/>
      </c>
      <c r="W60" s="601">
        <f>IFERROR(W16/SUMPRODUCT(W35:W38,W51:W54,W56:W59,$G61:$G64),0)</f>
        <v/>
      </c>
      <c r="X60" s="601">
        <f>IFERROR(X16/SUMPRODUCT(X35:X38,X51:X54,X56:X59,$G61:$G64),0)</f>
        <v/>
      </c>
      <c r="Y60" s="601">
        <f>IFERROR(Y16/SUMPRODUCT(Y35:Y38,Y51:Y54,Y56:Y59,$G61:$G64),0)</f>
        <v/>
      </c>
      <c r="Z60" s="601">
        <f>IFERROR(Z16/SUMPRODUCT(Z35:Z38,Z51:Z54,Z56:Z59,$G61:$G64),0)</f>
        <v/>
      </c>
      <c r="AA60" s="601">
        <f>IFERROR(AA16/SUMPRODUCT(AA35:AA38,AA51:AA54,AA56:AA59,$G61:$G64),0)</f>
        <v/>
      </c>
      <c r="AB60" s="601">
        <f>IFERROR(AB16/SUMPRODUCT(AB35:AB38,AB51:AB54,AB56:AB59,$G61:$G64),0)</f>
        <v/>
      </c>
      <c r="AC60" s="601">
        <f>IFERROR(AC16/SUMPRODUCT(AC35:AC38,AC51:AC54,AC56:AC59,$G61:$G64),0)</f>
        <v/>
      </c>
      <c r="AD60" s="601">
        <f>IFERROR(AD16/SUMPRODUCT(AD35:AD38,AD51:AD54,AD56:AD59,$G61:$G64),0)</f>
        <v/>
      </c>
      <c r="AE60" s="601">
        <f>IFERROR(AE16/SUMPRODUCT(AE35:AE38,AE51:AE54,AE56:AE59,$G61:$G64),0)</f>
        <v/>
      </c>
      <c r="AF60" s="601">
        <f>IFERROR(AF16/SUMPRODUCT(AF35:AF38,AF51:AF54,AF56:AF59,$G61:$G64),0)</f>
        <v/>
      </c>
      <c r="AG60" s="601">
        <f>IFERROR(AG16/SUMPRODUCT(AG35:AG38,AG51:AG54,AG56:AG59,$G61:$G64),0)</f>
        <v/>
      </c>
      <c r="AH60" s="601">
        <f>IFERROR(AH16/SUMPRODUCT(AH35:AH38,AH51:AH54,AH56:AH59,$G61:$G64),0)</f>
        <v/>
      </c>
      <c r="AI60" s="601">
        <f>IFERROR(AI16/SUMPRODUCT(AI35:AI38,AI51:AI54,AI56:AI59,$G61:$G64),0)</f>
        <v/>
      </c>
      <c r="AJ60" s="601">
        <f>IFERROR(AJ16/SUMPRODUCT(AJ35:AJ38,AJ51:AJ54,AJ56:AJ59,$G61:$G64),0)</f>
        <v/>
      </c>
      <c r="AK60" s="601">
        <f>IFERROR(AK16/SUMPRODUCT(AK35:AK38,AK51:AK54,AK56:AK59,$G61:$G64),0)</f>
        <v/>
      </c>
      <c r="AL60" s="601">
        <f>IFERROR(AL16/SUMPRODUCT(AL35:AL38,AL51:AL54,AL56:AL59,$G61:$G64),0)</f>
        <v/>
      </c>
      <c r="AM60" s="601">
        <f>IFERROR(AM16/SUMPRODUCT(AM35:AM38,AM51:AM54,AM56:AM59,$G61:$G64),0)</f>
        <v/>
      </c>
      <c r="AN60" s="601">
        <f>IFERROR(AN16/SUMPRODUCT(AN35:AN38,AN51:AN54,AN56:AN59,$G61:$G64),0)</f>
        <v/>
      </c>
      <c r="AO60" s="601">
        <f>IFERROR(AO16/SUMPRODUCT(AO35:AO38,AO51:AO54,AO56:AO59,$G61:$G64),0)</f>
        <v/>
      </c>
      <c r="AP60" s="601">
        <f>IFERROR(AP16/SUMPRODUCT(AP35:AP38,AP51:AP54,AP56:AP59,$G61:$G64),0)</f>
        <v/>
      </c>
      <c r="AQ60" s="601">
        <f>IFERROR(AQ16/SUMPRODUCT(AQ35:AQ38,AQ51:AQ54,AQ56:AQ59,$G61:$G64),0)</f>
        <v/>
      </c>
      <c r="AR60" s="601">
        <f>IFERROR(AR16/SUMPRODUCT(AR35:AR38,AR51:AR54,AR56:AR59,$G61:$G64),0)</f>
        <v/>
      </c>
      <c r="AS60" s="601">
        <f>IFERROR(AS16/SUMPRODUCT(AS35:AS38,AS51:AS54,AS56:AS59,$G61:$G64),0)</f>
        <v/>
      </c>
      <c r="AT60" s="601">
        <f>IFERROR(AT16/SUMPRODUCT(AT35:AT38,AT51:AT54,AT56:AT59,$G61:$G64),0)</f>
        <v/>
      </c>
      <c r="AU60" s="601">
        <f>IFERROR(AU16/SUMPRODUCT(AU35:AU38,AU51:AU54,AU56:AU59,$G61:$G64),0)</f>
        <v/>
      </c>
      <c r="AV60" s="601">
        <f>IFERROR(AV16/SUMPRODUCT(AV35:AV38,AV51:AV54,AV56:AV59,$G61:$G64),0)</f>
        <v/>
      </c>
      <c r="AW60" s="601">
        <f>IFERROR(AW16/SUMPRODUCT(AW35:AW38,AW51:AW54,AW56:AW59,$G61:$G64),0)</f>
        <v/>
      </c>
      <c r="AX60" s="601">
        <f>IFERROR(AX16/SUMPRODUCT(AX35:AX38,AX51:AX54,AX56:AX59,$G61:$G64),0)</f>
        <v/>
      </c>
      <c r="AY60" s="601">
        <f>IFERROR(AY16/SUMPRODUCT(AY35:AY38,AY51:AY54,AY56:AY59,$G61:$G64),0)</f>
        <v/>
      </c>
      <c r="AZ60" s="601">
        <f>IFERROR(AZ16/SUMPRODUCT(AZ35:AZ38,AZ51:AZ54,AZ56:AZ59,$G61:$G64),0)</f>
        <v/>
      </c>
      <c r="BA60" s="601">
        <f>IFERROR(BA16/SUMPRODUCT(BA35:BA38,BA51:BA54,BA56:BA59,$G61:$G64),0)</f>
        <v/>
      </c>
    </row>
    <row r="61">
      <c r="A61" s="532" t="n"/>
      <c r="B61" s="532" t="n"/>
      <c r="C61" s="27">
        <f>C151&amp;"Transfer Rate"</f>
        <v/>
      </c>
      <c r="D61" s="28" t="inlineStr">
        <is>
          <t>percent1</t>
        </is>
      </c>
      <c r="E61" s="28" t="n"/>
      <c r="F61" s="24">
        <f>C151&amp;"환승율"</f>
        <v/>
      </c>
      <c r="G61" s="99">
        <f>IFERROR(SUMIF($H$165:$Q$165,"O",H61:Q61)/COUNTIFS($H$165:$Q$165,"O",H61:Q61,"&lt;&gt;0"),0)</f>
        <v/>
      </c>
      <c r="H61" s="587">
        <f>VLOOKUP($F61,raw_data_pax!$1:$1048576,MATCH(H$1,raw_data_pax!$1:$1,0),FALSE)</f>
        <v/>
      </c>
      <c r="I61" s="587">
        <f>VLOOKUP($F61,raw_data_pax!$1:$1048576,MATCH(I$1,raw_data_pax!$1:$1,0),FALSE)</f>
        <v/>
      </c>
      <c r="J61" s="587">
        <f>VLOOKUP($F61,raw_data_pax!$1:$1048576,MATCH(J$1,raw_data_pax!$1:$1,0),FALSE)</f>
        <v/>
      </c>
      <c r="K61" s="587">
        <f>VLOOKUP($F61,raw_data_pax!$1:$1048576,MATCH(K$1,raw_data_pax!$1:$1,0),FALSE)</f>
        <v/>
      </c>
      <c r="L61" s="587">
        <f>VLOOKUP($F61,raw_data_pax!$1:$1048576,MATCH(L$1,raw_data_pax!$1:$1,0),FALSE)</f>
        <v/>
      </c>
      <c r="M61" s="587">
        <f>VLOOKUP($F61,raw_data_pax!$1:$1048576,MATCH(M$1,raw_data_pax!$1:$1,0),FALSE)</f>
        <v/>
      </c>
      <c r="N61" s="587">
        <f>VLOOKUP($F61,raw_data_pax!$1:$1048576,MATCH(N$1,raw_data_pax!$1:$1,0),FALSE)</f>
        <v/>
      </c>
      <c r="O61" s="587">
        <f>VLOOKUP($F61,raw_data_pax!$1:$1048576,MATCH(O$1,raw_data_pax!$1:$1,0),FALSE)</f>
        <v/>
      </c>
      <c r="P61" s="587">
        <f>VLOOKUP($F61,raw_data_pax!$1:$1048576,MATCH(P$1,raw_data_pax!$1:$1,0),FALSE)</f>
        <v/>
      </c>
      <c r="Q61" s="587">
        <f>VLOOKUP($F61,raw_data_pax!$1:$1048576,MATCH(Q$1,raw_data_pax!$1:$1,0),FALSE)</f>
        <v/>
      </c>
      <c r="R61" s="602">
        <f>$G61*R$60</f>
        <v/>
      </c>
      <c r="S61" s="602">
        <f>$G61*S$60</f>
        <v/>
      </c>
      <c r="T61" s="602">
        <f>$G61*T$60</f>
        <v/>
      </c>
      <c r="U61" s="602">
        <f>$G61*U$60</f>
        <v/>
      </c>
      <c r="V61" s="602">
        <f>$G61*V$60</f>
        <v/>
      </c>
      <c r="W61" s="602">
        <f>$G61*W$60</f>
        <v/>
      </c>
      <c r="X61" s="602">
        <f>$G61*X$60</f>
        <v/>
      </c>
      <c r="Y61" s="602">
        <f>$G61*Y$60</f>
        <v/>
      </c>
      <c r="Z61" s="602">
        <f>$G61*Z$60</f>
        <v/>
      </c>
      <c r="AA61" s="602">
        <f>$G61*AA$60</f>
        <v/>
      </c>
      <c r="AB61" s="602">
        <f>$G61*AB$60</f>
        <v/>
      </c>
      <c r="AC61" s="602">
        <f>$G61*AC$60</f>
        <v/>
      </c>
      <c r="AD61" s="602">
        <f>$G61*AD$60</f>
        <v/>
      </c>
      <c r="AE61" s="602">
        <f>$G61*AE$60</f>
        <v/>
      </c>
      <c r="AF61" s="602">
        <f>$G61*AF$60</f>
        <v/>
      </c>
      <c r="AG61" s="602">
        <f>$G61*AG$60</f>
        <v/>
      </c>
      <c r="AH61" s="602">
        <f>$G61*AH$60</f>
        <v/>
      </c>
      <c r="AI61" s="602">
        <f>$G61*AI$60</f>
        <v/>
      </c>
      <c r="AJ61" s="602">
        <f>$G61*AJ$60</f>
        <v/>
      </c>
      <c r="AK61" s="602">
        <f>$G61*AK$60</f>
        <v/>
      </c>
      <c r="AL61" s="602">
        <f>$G61*AL$60</f>
        <v/>
      </c>
      <c r="AM61" s="602">
        <f>$G61*AM$60</f>
        <v/>
      </c>
      <c r="AN61" s="602">
        <f>$G61*AN$60</f>
        <v/>
      </c>
      <c r="AO61" s="602">
        <f>$G61*AO$60</f>
        <v/>
      </c>
      <c r="AP61" s="602">
        <f>$G61*AP$60</f>
        <v/>
      </c>
      <c r="AQ61" s="602">
        <f>$G61*AQ$60</f>
        <v/>
      </c>
      <c r="AR61" s="602">
        <f>$G61*AR$60</f>
        <v/>
      </c>
      <c r="AS61" s="602">
        <f>$G61*AS$60</f>
        <v/>
      </c>
      <c r="AT61" s="602">
        <f>$G61*AT$60</f>
        <v/>
      </c>
      <c r="AU61" s="602">
        <f>$G61*AU$60</f>
        <v/>
      </c>
      <c r="AV61" s="602">
        <f>$G61*AV$60</f>
        <v/>
      </c>
      <c r="AW61" s="602">
        <f>$G61*AW$60</f>
        <v/>
      </c>
      <c r="AX61" s="602">
        <f>$G61*AX$60</f>
        <v/>
      </c>
      <c r="AY61" s="602">
        <f>$G61*AY$60</f>
        <v/>
      </c>
      <c r="AZ61" s="602">
        <f>$G61*AZ$60</f>
        <v/>
      </c>
      <c r="BA61" s="602">
        <f>$G61*BA$60</f>
        <v/>
      </c>
    </row>
    <row r="62">
      <c r="A62" s="532" t="n"/>
      <c r="B62" s="532" t="n"/>
      <c r="C62" s="27">
        <f>C152&amp;"Transfer Rate"</f>
        <v/>
      </c>
      <c r="D62" s="28" t="inlineStr">
        <is>
          <t>percent1</t>
        </is>
      </c>
      <c r="E62" s="28" t="n"/>
      <c r="F62" s="24">
        <f>C152&amp;"환승율"</f>
        <v/>
      </c>
      <c r="G62" s="99">
        <f>IFERROR(SUMIF($H$165:$Q$165,"O",H62:Q62)/COUNTIFS($H$165:$Q$165,"O",H62:Q62,"&lt;&gt;0"),0)</f>
        <v/>
      </c>
      <c r="H62" s="587">
        <f>VLOOKUP($F62,raw_data_pax!$1:$1048576,MATCH(H$1,raw_data_pax!$1:$1,0),FALSE)</f>
        <v/>
      </c>
      <c r="I62" s="587">
        <f>VLOOKUP($F62,raw_data_pax!$1:$1048576,MATCH(I$1,raw_data_pax!$1:$1,0),FALSE)</f>
        <v/>
      </c>
      <c r="J62" s="587">
        <f>VLOOKUP($F62,raw_data_pax!$1:$1048576,MATCH(J$1,raw_data_pax!$1:$1,0),FALSE)</f>
        <v/>
      </c>
      <c r="K62" s="587">
        <f>VLOOKUP($F62,raw_data_pax!$1:$1048576,MATCH(K$1,raw_data_pax!$1:$1,0),FALSE)</f>
        <v/>
      </c>
      <c r="L62" s="587">
        <f>VLOOKUP($F62,raw_data_pax!$1:$1048576,MATCH(L$1,raw_data_pax!$1:$1,0),FALSE)</f>
        <v/>
      </c>
      <c r="M62" s="587">
        <f>VLOOKUP($F62,raw_data_pax!$1:$1048576,MATCH(M$1,raw_data_pax!$1:$1,0),FALSE)</f>
        <v/>
      </c>
      <c r="N62" s="587">
        <f>VLOOKUP($F62,raw_data_pax!$1:$1048576,MATCH(N$1,raw_data_pax!$1:$1,0),FALSE)</f>
        <v/>
      </c>
      <c r="O62" s="587">
        <f>VLOOKUP($F62,raw_data_pax!$1:$1048576,MATCH(O$1,raw_data_pax!$1:$1,0),FALSE)</f>
        <v/>
      </c>
      <c r="P62" s="587">
        <f>VLOOKUP($F62,raw_data_pax!$1:$1048576,MATCH(P$1,raw_data_pax!$1:$1,0),FALSE)</f>
        <v/>
      </c>
      <c r="Q62" s="587">
        <f>VLOOKUP($F62,raw_data_pax!$1:$1048576,MATCH(Q$1,raw_data_pax!$1:$1,0),FALSE)</f>
        <v/>
      </c>
      <c r="R62" s="602">
        <f>$G62*R$60</f>
        <v/>
      </c>
      <c r="S62" s="602">
        <f>$G62*S$60</f>
        <v/>
      </c>
      <c r="T62" s="602">
        <f>$G62*T$60</f>
        <v/>
      </c>
      <c r="U62" s="602">
        <f>$G62*U$60</f>
        <v/>
      </c>
      <c r="V62" s="602">
        <f>$G62*V$60</f>
        <v/>
      </c>
      <c r="W62" s="602">
        <f>$G62*W$60</f>
        <v/>
      </c>
      <c r="X62" s="602">
        <f>$G62*X$60</f>
        <v/>
      </c>
      <c r="Y62" s="602">
        <f>$G62*Y$60</f>
        <v/>
      </c>
      <c r="Z62" s="602">
        <f>$G62*Z$60</f>
        <v/>
      </c>
      <c r="AA62" s="602">
        <f>$G62*AA$60</f>
        <v/>
      </c>
      <c r="AB62" s="602">
        <f>$G62*AB$60</f>
        <v/>
      </c>
      <c r="AC62" s="602">
        <f>$G62*AC$60</f>
        <v/>
      </c>
      <c r="AD62" s="602">
        <f>$G62*AD$60</f>
        <v/>
      </c>
      <c r="AE62" s="602">
        <f>$G62*AE$60</f>
        <v/>
      </c>
      <c r="AF62" s="602">
        <f>$G62*AF$60</f>
        <v/>
      </c>
      <c r="AG62" s="602">
        <f>$G62*AG$60</f>
        <v/>
      </c>
      <c r="AH62" s="602">
        <f>$G62*AH$60</f>
        <v/>
      </c>
      <c r="AI62" s="602">
        <f>$G62*AI$60</f>
        <v/>
      </c>
      <c r="AJ62" s="602">
        <f>$G62*AJ$60</f>
        <v/>
      </c>
      <c r="AK62" s="602">
        <f>$G62*AK$60</f>
        <v/>
      </c>
      <c r="AL62" s="602">
        <f>$G62*AL$60</f>
        <v/>
      </c>
      <c r="AM62" s="602">
        <f>$G62*AM$60</f>
        <v/>
      </c>
      <c r="AN62" s="602">
        <f>$G62*AN$60</f>
        <v/>
      </c>
      <c r="AO62" s="602">
        <f>$G62*AO$60</f>
        <v/>
      </c>
      <c r="AP62" s="602">
        <f>$G62*AP$60</f>
        <v/>
      </c>
      <c r="AQ62" s="602">
        <f>$G62*AQ$60</f>
        <v/>
      </c>
      <c r="AR62" s="602">
        <f>$G62*AR$60</f>
        <v/>
      </c>
      <c r="AS62" s="602">
        <f>$G62*AS$60</f>
        <v/>
      </c>
      <c r="AT62" s="602">
        <f>$G62*AT$60</f>
        <v/>
      </c>
      <c r="AU62" s="602">
        <f>$G62*AU$60</f>
        <v/>
      </c>
      <c r="AV62" s="602">
        <f>$G62*AV$60</f>
        <v/>
      </c>
      <c r="AW62" s="602">
        <f>$G62*AW$60</f>
        <v/>
      </c>
      <c r="AX62" s="602">
        <f>$G62*AX$60</f>
        <v/>
      </c>
      <c r="AY62" s="602">
        <f>$G62*AY$60</f>
        <v/>
      </c>
      <c r="AZ62" s="602">
        <f>$G62*AZ$60</f>
        <v/>
      </c>
      <c r="BA62" s="602">
        <f>$G62*BA$60</f>
        <v/>
      </c>
    </row>
    <row r="63">
      <c r="A63" s="532" t="n"/>
      <c r="B63" s="532" t="n"/>
      <c r="C63" s="27">
        <f>C153&amp;"Transfer Rate"</f>
        <v/>
      </c>
      <c r="D63" s="28" t="inlineStr">
        <is>
          <t>percent1</t>
        </is>
      </c>
      <c r="E63" s="28" t="n"/>
      <c r="F63" s="24">
        <f>C153&amp;"환승율"</f>
        <v/>
      </c>
      <c r="G63" s="99">
        <f>IFERROR(SUMIF($H$165:$Q$165,"O",H63:Q63)/COUNTIFS($H$165:$Q$165,"O",H63:Q63,"&lt;&gt;0"),0)</f>
        <v/>
      </c>
      <c r="H63" s="587">
        <f>VLOOKUP($F63,raw_data_pax!$1:$1048576,MATCH(H$1,raw_data_pax!$1:$1,0),FALSE)</f>
        <v/>
      </c>
      <c r="I63" s="587">
        <f>VLOOKUP($F63,raw_data_pax!$1:$1048576,MATCH(I$1,raw_data_pax!$1:$1,0),FALSE)</f>
        <v/>
      </c>
      <c r="J63" s="587">
        <f>VLOOKUP($F63,raw_data_pax!$1:$1048576,MATCH(J$1,raw_data_pax!$1:$1,0),FALSE)</f>
        <v/>
      </c>
      <c r="K63" s="587">
        <f>VLOOKUP($F63,raw_data_pax!$1:$1048576,MATCH(K$1,raw_data_pax!$1:$1,0),FALSE)</f>
        <v/>
      </c>
      <c r="L63" s="587">
        <f>VLOOKUP($F63,raw_data_pax!$1:$1048576,MATCH(L$1,raw_data_pax!$1:$1,0),FALSE)</f>
        <v/>
      </c>
      <c r="M63" s="587">
        <f>VLOOKUP($F63,raw_data_pax!$1:$1048576,MATCH(M$1,raw_data_pax!$1:$1,0),FALSE)</f>
        <v/>
      </c>
      <c r="N63" s="587">
        <f>VLOOKUP($F63,raw_data_pax!$1:$1048576,MATCH(N$1,raw_data_pax!$1:$1,0),FALSE)</f>
        <v/>
      </c>
      <c r="O63" s="587">
        <f>VLOOKUP($F63,raw_data_pax!$1:$1048576,MATCH(O$1,raw_data_pax!$1:$1,0),FALSE)</f>
        <v/>
      </c>
      <c r="P63" s="587">
        <f>VLOOKUP($F63,raw_data_pax!$1:$1048576,MATCH(P$1,raw_data_pax!$1:$1,0),FALSE)</f>
        <v/>
      </c>
      <c r="Q63" s="587">
        <f>VLOOKUP($F63,raw_data_pax!$1:$1048576,MATCH(Q$1,raw_data_pax!$1:$1,0),FALSE)</f>
        <v/>
      </c>
      <c r="R63" s="602">
        <f>$G63*R$60</f>
        <v/>
      </c>
      <c r="S63" s="602">
        <f>$G63*S$60</f>
        <v/>
      </c>
      <c r="T63" s="602">
        <f>$G63*T$60</f>
        <v/>
      </c>
      <c r="U63" s="602">
        <f>$G63*U$60</f>
        <v/>
      </c>
      <c r="V63" s="602">
        <f>$G63*V$60</f>
        <v/>
      </c>
      <c r="W63" s="602">
        <f>$G63*W$60</f>
        <v/>
      </c>
      <c r="X63" s="602">
        <f>$G63*X$60</f>
        <v/>
      </c>
      <c r="Y63" s="602">
        <f>$G63*Y$60</f>
        <v/>
      </c>
      <c r="Z63" s="602">
        <f>$G63*Z$60</f>
        <v/>
      </c>
      <c r="AA63" s="602">
        <f>$G63*AA$60</f>
        <v/>
      </c>
      <c r="AB63" s="602">
        <f>$G63*AB$60</f>
        <v/>
      </c>
      <c r="AC63" s="602">
        <f>$G63*AC$60</f>
        <v/>
      </c>
      <c r="AD63" s="602">
        <f>$G63*AD$60</f>
        <v/>
      </c>
      <c r="AE63" s="602">
        <f>$G63*AE$60</f>
        <v/>
      </c>
      <c r="AF63" s="602">
        <f>$G63*AF$60</f>
        <v/>
      </c>
      <c r="AG63" s="602">
        <f>$G63*AG$60</f>
        <v/>
      </c>
      <c r="AH63" s="602">
        <f>$G63*AH$60</f>
        <v/>
      </c>
      <c r="AI63" s="602">
        <f>$G63*AI$60</f>
        <v/>
      </c>
      <c r="AJ63" s="602">
        <f>$G63*AJ$60</f>
        <v/>
      </c>
      <c r="AK63" s="602">
        <f>$G63*AK$60</f>
        <v/>
      </c>
      <c r="AL63" s="602">
        <f>$G63*AL$60</f>
        <v/>
      </c>
      <c r="AM63" s="602">
        <f>$G63*AM$60</f>
        <v/>
      </c>
      <c r="AN63" s="602">
        <f>$G63*AN$60</f>
        <v/>
      </c>
      <c r="AO63" s="602">
        <f>$G63*AO$60</f>
        <v/>
      </c>
      <c r="AP63" s="602">
        <f>$G63*AP$60</f>
        <v/>
      </c>
      <c r="AQ63" s="602">
        <f>$G63*AQ$60</f>
        <v/>
      </c>
      <c r="AR63" s="602">
        <f>$G63*AR$60</f>
        <v/>
      </c>
      <c r="AS63" s="602">
        <f>$G63*AS$60</f>
        <v/>
      </c>
      <c r="AT63" s="602">
        <f>$G63*AT$60</f>
        <v/>
      </c>
      <c r="AU63" s="602">
        <f>$G63*AU$60</f>
        <v/>
      </c>
      <c r="AV63" s="602">
        <f>$G63*AV$60</f>
        <v/>
      </c>
      <c r="AW63" s="602">
        <f>$G63*AW$60</f>
        <v/>
      </c>
      <c r="AX63" s="602">
        <f>$G63*AX$60</f>
        <v/>
      </c>
      <c r="AY63" s="602">
        <f>$G63*AY$60</f>
        <v/>
      </c>
      <c r="AZ63" s="602">
        <f>$G63*AZ$60</f>
        <v/>
      </c>
      <c r="BA63" s="602">
        <f>$G63*BA$60</f>
        <v/>
      </c>
    </row>
    <row r="64">
      <c r="A64" s="532" t="n"/>
      <c r="B64" s="533" t="n"/>
      <c r="C64" s="31">
        <f>C154&amp;"Transfer Rate"</f>
        <v/>
      </c>
      <c r="D64" s="32" t="inlineStr">
        <is>
          <t>percent1</t>
        </is>
      </c>
      <c r="E64" s="32" t="n"/>
      <c r="F64" s="24">
        <f>C154&amp;"환승율"</f>
        <v/>
      </c>
      <c r="G64" s="100">
        <f>IFERROR(SUMIF($H$165:$Q$165,"O",H64:Q64)/COUNTIFS($H$165:$Q$165,"O",H64:Q64,"&lt;&gt;0"),0)</f>
        <v/>
      </c>
      <c r="H64" s="588">
        <f>VLOOKUP($F64,raw_data_pax!$1:$1048576,MATCH(H$1,raw_data_pax!$1:$1,0),FALSE)</f>
        <v/>
      </c>
      <c r="I64" s="588">
        <f>VLOOKUP($F64,raw_data_pax!$1:$1048576,MATCH(I$1,raw_data_pax!$1:$1,0),FALSE)</f>
        <v/>
      </c>
      <c r="J64" s="588">
        <f>VLOOKUP($F64,raw_data_pax!$1:$1048576,MATCH(J$1,raw_data_pax!$1:$1,0),FALSE)</f>
        <v/>
      </c>
      <c r="K64" s="588">
        <f>VLOOKUP($F64,raw_data_pax!$1:$1048576,MATCH(K$1,raw_data_pax!$1:$1,0),FALSE)</f>
        <v/>
      </c>
      <c r="L64" s="588">
        <f>VLOOKUP($F64,raw_data_pax!$1:$1048576,MATCH(L$1,raw_data_pax!$1:$1,0),FALSE)</f>
        <v/>
      </c>
      <c r="M64" s="588">
        <f>VLOOKUP($F64,raw_data_pax!$1:$1048576,MATCH(M$1,raw_data_pax!$1:$1,0),FALSE)</f>
        <v/>
      </c>
      <c r="N64" s="588">
        <f>VLOOKUP($F64,raw_data_pax!$1:$1048576,MATCH(N$1,raw_data_pax!$1:$1,0),FALSE)</f>
        <v/>
      </c>
      <c r="O64" s="588">
        <f>VLOOKUP($F64,raw_data_pax!$1:$1048576,MATCH(O$1,raw_data_pax!$1:$1,0),FALSE)</f>
        <v/>
      </c>
      <c r="P64" s="588">
        <f>VLOOKUP($F64,raw_data_pax!$1:$1048576,MATCH(P$1,raw_data_pax!$1:$1,0),FALSE)</f>
        <v/>
      </c>
      <c r="Q64" s="588">
        <f>VLOOKUP($F64,raw_data_pax!$1:$1048576,MATCH(Q$1,raw_data_pax!$1:$1,0),FALSE)</f>
        <v/>
      </c>
      <c r="R64" s="603">
        <f>$G64*R$60</f>
        <v/>
      </c>
      <c r="S64" s="603">
        <f>$G64*S$60</f>
        <v/>
      </c>
      <c r="T64" s="603">
        <f>$G64*T$60</f>
        <v/>
      </c>
      <c r="U64" s="603">
        <f>$G64*U$60</f>
        <v/>
      </c>
      <c r="V64" s="603">
        <f>$G64*V$60</f>
        <v/>
      </c>
      <c r="W64" s="603">
        <f>$G64*W$60</f>
        <v/>
      </c>
      <c r="X64" s="603">
        <f>$G64*X$60</f>
        <v/>
      </c>
      <c r="Y64" s="603">
        <f>$G64*Y$60</f>
        <v/>
      </c>
      <c r="Z64" s="603">
        <f>$G64*Z$60</f>
        <v/>
      </c>
      <c r="AA64" s="603">
        <f>$G64*AA$60</f>
        <v/>
      </c>
      <c r="AB64" s="603">
        <f>$G64*AB$60</f>
        <v/>
      </c>
      <c r="AC64" s="603">
        <f>$G64*AC$60</f>
        <v/>
      </c>
      <c r="AD64" s="603">
        <f>$G64*AD$60</f>
        <v/>
      </c>
      <c r="AE64" s="603">
        <f>$G64*AE$60</f>
        <v/>
      </c>
      <c r="AF64" s="603">
        <f>$G64*AF$60</f>
        <v/>
      </c>
      <c r="AG64" s="603">
        <f>$G64*AG$60</f>
        <v/>
      </c>
      <c r="AH64" s="603">
        <f>$G64*AH$60</f>
        <v/>
      </c>
      <c r="AI64" s="603">
        <f>$G64*AI$60</f>
        <v/>
      </c>
      <c r="AJ64" s="603">
        <f>$G64*AJ$60</f>
        <v/>
      </c>
      <c r="AK64" s="603">
        <f>$G64*AK$60</f>
        <v/>
      </c>
      <c r="AL64" s="603">
        <f>$G64*AL$60</f>
        <v/>
      </c>
      <c r="AM64" s="603">
        <f>$G64*AM$60</f>
        <v/>
      </c>
      <c r="AN64" s="603">
        <f>$G64*AN$60</f>
        <v/>
      </c>
      <c r="AO64" s="603">
        <f>$G64*AO$60</f>
        <v/>
      </c>
      <c r="AP64" s="603">
        <f>$G64*AP$60</f>
        <v/>
      </c>
      <c r="AQ64" s="603">
        <f>$G64*AQ$60</f>
        <v/>
      </c>
      <c r="AR64" s="603">
        <f>$G64*AR$60</f>
        <v/>
      </c>
      <c r="AS64" s="603">
        <f>$G64*AS$60</f>
        <v/>
      </c>
      <c r="AT64" s="603">
        <f>$G64*AT$60</f>
        <v/>
      </c>
      <c r="AU64" s="603">
        <f>$G64*AU$60</f>
        <v/>
      </c>
      <c r="AV64" s="603">
        <f>$G64*AV$60</f>
        <v/>
      </c>
      <c r="AW64" s="603">
        <f>$G64*AW$60</f>
        <v/>
      </c>
      <c r="AX64" s="603">
        <f>$G64*AX$60</f>
        <v/>
      </c>
      <c r="AY64" s="603">
        <f>$G64*AY$60</f>
        <v/>
      </c>
      <c r="AZ64" s="603">
        <f>$G64*AZ$60</f>
        <v/>
      </c>
      <c r="BA64" s="603">
        <f>$G64*BA$60</f>
        <v/>
      </c>
    </row>
    <row r="65">
      <c r="A65" s="532" t="n"/>
      <c r="B65" s="604" t="inlineStr">
        <is>
          <t>Crew by Class</t>
        </is>
      </c>
      <c r="C65" s="41">
        <f>C151&amp;"Crew"</f>
        <v/>
      </c>
      <c r="D65" s="42" t="inlineStr">
        <is>
          <t>float0</t>
        </is>
      </c>
      <c r="E65" s="42" t="n"/>
      <c r="F65" s="578">
        <f>C151&amp;"대당승무원"</f>
        <v/>
      </c>
      <c r="G65" s="579">
        <f>IFERROR(SUMIF($H$166:$Q$166,"O",H65:Q65)/COUNTIFS($H$166:$Q$166,"O",H65:Q65,"&lt;&gt;0"),0)</f>
        <v/>
      </c>
      <c r="H65" s="580">
        <f>VLOOKUP($F65,raw_data_pax!$1:$1048576,MATCH(H$1,raw_data_pax!$1:$1,0),FALSE)</f>
        <v/>
      </c>
      <c r="I65" s="580">
        <f>VLOOKUP($F65,raw_data_pax!$1:$1048576,MATCH(I$1,raw_data_pax!$1:$1,0),FALSE)</f>
        <v/>
      </c>
      <c r="J65" s="580">
        <f>VLOOKUP($F65,raw_data_pax!$1:$1048576,MATCH(J$1,raw_data_pax!$1:$1,0),FALSE)</f>
        <v/>
      </c>
      <c r="K65" s="580">
        <f>VLOOKUP($F65,raw_data_pax!$1:$1048576,MATCH(K$1,raw_data_pax!$1:$1,0),FALSE)</f>
        <v/>
      </c>
      <c r="L65" s="580">
        <f>VLOOKUP($F65,raw_data_pax!$1:$1048576,MATCH(L$1,raw_data_pax!$1:$1,0),FALSE)</f>
        <v/>
      </c>
      <c r="M65" s="576">
        <f>VLOOKUP($F65,raw_data_pax!$1:$1048576,MATCH(M$1,raw_data_pax!$1:$1,0),FALSE)</f>
        <v/>
      </c>
      <c r="N65" s="576">
        <f>VLOOKUP($F65,raw_data_pax!$1:$1048576,MATCH(N$1,raw_data_pax!$1:$1,0),FALSE)</f>
        <v/>
      </c>
      <c r="O65" s="576">
        <f>VLOOKUP($F65,raw_data_pax!$1:$1048576,MATCH(O$1,raw_data_pax!$1:$1,0),FALSE)</f>
        <v/>
      </c>
      <c r="P65" s="576">
        <f>VLOOKUP($F65,raw_data_pax!$1:$1048576,MATCH(P$1,raw_data_pax!$1:$1,0),FALSE)</f>
        <v/>
      </c>
      <c r="Q65" s="576">
        <f>VLOOKUP($F65,raw_data_pax!$1:$1048576,MATCH(Q$1,raw_data_pax!$1:$1,0),FALSE)</f>
        <v/>
      </c>
      <c r="R65" s="605">
        <f>G65</f>
        <v/>
      </c>
      <c r="S65" s="605">
        <f>R65</f>
        <v/>
      </c>
      <c r="T65" s="605">
        <f>S65</f>
        <v/>
      </c>
      <c r="U65" s="605">
        <f>T65</f>
        <v/>
      </c>
      <c r="V65" s="605">
        <f>U65</f>
        <v/>
      </c>
      <c r="W65" s="605">
        <f>V65</f>
        <v/>
      </c>
      <c r="X65" s="605">
        <f>W65</f>
        <v/>
      </c>
      <c r="Y65" s="605">
        <f>X65</f>
        <v/>
      </c>
      <c r="Z65" s="605">
        <f>Y65</f>
        <v/>
      </c>
      <c r="AA65" s="605">
        <f>Z65</f>
        <v/>
      </c>
      <c r="AB65" s="605">
        <f>AA65</f>
        <v/>
      </c>
      <c r="AC65" s="605">
        <f>AB65</f>
        <v/>
      </c>
      <c r="AD65" s="605">
        <f>AC65</f>
        <v/>
      </c>
      <c r="AE65" s="605">
        <f>AD65</f>
        <v/>
      </c>
      <c r="AF65" s="605">
        <f>AE65</f>
        <v/>
      </c>
      <c r="AG65" s="605">
        <f>AF65</f>
        <v/>
      </c>
      <c r="AH65" s="605">
        <f>AG65</f>
        <v/>
      </c>
      <c r="AI65" s="605">
        <f>AH65</f>
        <v/>
      </c>
      <c r="AJ65" s="605">
        <f>AI65</f>
        <v/>
      </c>
      <c r="AK65" s="605">
        <f>AJ65</f>
        <v/>
      </c>
      <c r="AL65" s="605">
        <f>AK65</f>
        <v/>
      </c>
      <c r="AM65" s="605">
        <f>AL65</f>
        <v/>
      </c>
      <c r="AN65" s="605">
        <f>AM65</f>
        <v/>
      </c>
      <c r="AO65" s="605">
        <f>AN65</f>
        <v/>
      </c>
      <c r="AP65" s="605">
        <f>AO65</f>
        <v/>
      </c>
      <c r="AQ65" s="605">
        <f>AP65</f>
        <v/>
      </c>
      <c r="AR65" s="605">
        <f>AQ65</f>
        <v/>
      </c>
      <c r="AS65" s="605">
        <f>AR65</f>
        <v/>
      </c>
      <c r="AT65" s="605">
        <f>AS65</f>
        <v/>
      </c>
      <c r="AU65" s="605">
        <f>AT65</f>
        <v/>
      </c>
      <c r="AV65" s="605">
        <f>AU65</f>
        <v/>
      </c>
      <c r="AW65" s="605">
        <f>AV65</f>
        <v/>
      </c>
      <c r="AX65" s="605">
        <f>AW65</f>
        <v/>
      </c>
      <c r="AY65" s="605">
        <f>AX65</f>
        <v/>
      </c>
      <c r="AZ65" s="605">
        <f>AY65</f>
        <v/>
      </c>
      <c r="BA65" s="605">
        <f>AZ65</f>
        <v/>
      </c>
    </row>
    <row r="66">
      <c r="A66" s="532" t="n"/>
      <c r="B66" s="532" t="n"/>
      <c r="C66" s="27">
        <f>C152&amp;"Crew"</f>
        <v/>
      </c>
      <c r="D66" s="28" t="inlineStr">
        <is>
          <t>float0</t>
        </is>
      </c>
      <c r="E66" s="28" t="n"/>
      <c r="F66" s="578">
        <f>C152&amp;"대당승무원"</f>
        <v/>
      </c>
      <c r="G66" s="579">
        <f>IFERROR(SUMIF($H$166:$Q$166,"O",H66:Q66)/COUNTIFS($H$166:$Q$166,"O",H66:Q66,"&lt;&gt;0"),0)</f>
        <v/>
      </c>
      <c r="H66" s="580">
        <f>VLOOKUP($F66,raw_data_pax!$1:$1048576,MATCH(H$1,raw_data_pax!$1:$1,0),FALSE)</f>
        <v/>
      </c>
      <c r="I66" s="580">
        <f>VLOOKUP($F66,raw_data_pax!$1:$1048576,MATCH(I$1,raw_data_pax!$1:$1,0),FALSE)</f>
        <v/>
      </c>
      <c r="J66" s="580">
        <f>VLOOKUP($F66,raw_data_pax!$1:$1048576,MATCH(J$1,raw_data_pax!$1:$1,0),FALSE)</f>
        <v/>
      </c>
      <c r="K66" s="580">
        <f>VLOOKUP($F66,raw_data_pax!$1:$1048576,MATCH(K$1,raw_data_pax!$1:$1,0),FALSE)</f>
        <v/>
      </c>
      <c r="L66" s="580">
        <f>VLOOKUP($F66,raw_data_pax!$1:$1048576,MATCH(L$1,raw_data_pax!$1:$1,0),FALSE)</f>
        <v/>
      </c>
      <c r="M66" s="580">
        <f>VLOOKUP($F66,raw_data_pax!$1:$1048576,MATCH(M$1,raw_data_pax!$1:$1,0),FALSE)</f>
        <v/>
      </c>
      <c r="N66" s="580">
        <f>VLOOKUP($F66,raw_data_pax!$1:$1048576,MATCH(N$1,raw_data_pax!$1:$1,0),FALSE)</f>
        <v/>
      </c>
      <c r="O66" s="580">
        <f>VLOOKUP($F66,raw_data_pax!$1:$1048576,MATCH(O$1,raw_data_pax!$1:$1,0),FALSE)</f>
        <v/>
      </c>
      <c r="P66" s="580">
        <f>VLOOKUP($F66,raw_data_pax!$1:$1048576,MATCH(P$1,raw_data_pax!$1:$1,0),FALSE)</f>
        <v/>
      </c>
      <c r="Q66" s="580">
        <f>VLOOKUP($F66,raw_data_pax!$1:$1048576,MATCH(Q$1,raw_data_pax!$1:$1,0),FALSE)</f>
        <v/>
      </c>
      <c r="R66" s="591">
        <f>G66</f>
        <v/>
      </c>
      <c r="S66" s="591">
        <f>R66</f>
        <v/>
      </c>
      <c r="T66" s="591">
        <f>S66</f>
        <v/>
      </c>
      <c r="U66" s="591">
        <f>T66</f>
        <v/>
      </c>
      <c r="V66" s="591">
        <f>U66</f>
        <v/>
      </c>
      <c r="W66" s="591">
        <f>V66</f>
        <v/>
      </c>
      <c r="X66" s="591">
        <f>W66</f>
        <v/>
      </c>
      <c r="Y66" s="591">
        <f>X66</f>
        <v/>
      </c>
      <c r="Z66" s="591">
        <f>Y66</f>
        <v/>
      </c>
      <c r="AA66" s="591">
        <f>Z66</f>
        <v/>
      </c>
      <c r="AB66" s="591">
        <f>AA66</f>
        <v/>
      </c>
      <c r="AC66" s="591">
        <f>AB66</f>
        <v/>
      </c>
      <c r="AD66" s="591">
        <f>AC66</f>
        <v/>
      </c>
      <c r="AE66" s="591">
        <f>AD66</f>
        <v/>
      </c>
      <c r="AF66" s="591">
        <f>AE66</f>
        <v/>
      </c>
      <c r="AG66" s="591">
        <f>AF66</f>
        <v/>
      </c>
      <c r="AH66" s="591">
        <f>AG66</f>
        <v/>
      </c>
      <c r="AI66" s="591">
        <f>AH66</f>
        <v/>
      </c>
      <c r="AJ66" s="591">
        <f>AI66</f>
        <v/>
      </c>
      <c r="AK66" s="591">
        <f>AJ66</f>
        <v/>
      </c>
      <c r="AL66" s="591">
        <f>AK66</f>
        <v/>
      </c>
      <c r="AM66" s="591">
        <f>AL66</f>
        <v/>
      </c>
      <c r="AN66" s="591">
        <f>AM66</f>
        <v/>
      </c>
      <c r="AO66" s="591">
        <f>AN66</f>
        <v/>
      </c>
      <c r="AP66" s="591">
        <f>AO66</f>
        <v/>
      </c>
      <c r="AQ66" s="591">
        <f>AP66</f>
        <v/>
      </c>
      <c r="AR66" s="591">
        <f>AQ66</f>
        <v/>
      </c>
      <c r="AS66" s="591">
        <f>AR66</f>
        <v/>
      </c>
      <c r="AT66" s="591">
        <f>AS66</f>
        <v/>
      </c>
      <c r="AU66" s="591">
        <f>AT66</f>
        <v/>
      </c>
      <c r="AV66" s="591">
        <f>AU66</f>
        <v/>
      </c>
      <c r="AW66" s="591">
        <f>AV66</f>
        <v/>
      </c>
      <c r="AX66" s="591">
        <f>AW66</f>
        <v/>
      </c>
      <c r="AY66" s="591">
        <f>AX66</f>
        <v/>
      </c>
      <c r="AZ66" s="591">
        <f>AY66</f>
        <v/>
      </c>
      <c r="BA66" s="591">
        <f>AZ66</f>
        <v/>
      </c>
    </row>
    <row r="67">
      <c r="A67" s="532" t="n"/>
      <c r="B67" s="532" t="n"/>
      <c r="C67" s="27">
        <f>C153&amp;"Crew"</f>
        <v/>
      </c>
      <c r="D67" s="28" t="inlineStr">
        <is>
          <t>float0</t>
        </is>
      </c>
      <c r="E67" s="28" t="n"/>
      <c r="F67" s="578">
        <f>C153&amp;"대당승무원"</f>
        <v/>
      </c>
      <c r="G67" s="579">
        <f>IFERROR(SUMIF($H$166:$Q$166,"O",H67:Q67)/COUNTIFS($H$166:$Q$166,"O",H67:Q67,"&lt;&gt;0"),0)</f>
        <v/>
      </c>
      <c r="H67" s="580">
        <f>VLOOKUP($F67,raw_data_pax!$1:$1048576,MATCH(H$1,raw_data_pax!$1:$1,0),FALSE)</f>
        <v/>
      </c>
      <c r="I67" s="580">
        <f>VLOOKUP($F67,raw_data_pax!$1:$1048576,MATCH(I$1,raw_data_pax!$1:$1,0),FALSE)</f>
        <v/>
      </c>
      <c r="J67" s="580">
        <f>VLOOKUP($F67,raw_data_pax!$1:$1048576,MATCH(J$1,raw_data_pax!$1:$1,0),FALSE)</f>
        <v/>
      </c>
      <c r="K67" s="580">
        <f>VLOOKUP($F67,raw_data_pax!$1:$1048576,MATCH(K$1,raw_data_pax!$1:$1,0),FALSE)</f>
        <v/>
      </c>
      <c r="L67" s="580">
        <f>VLOOKUP($F67,raw_data_pax!$1:$1048576,MATCH(L$1,raw_data_pax!$1:$1,0),FALSE)</f>
        <v/>
      </c>
      <c r="M67" s="580">
        <f>VLOOKUP($F67,raw_data_pax!$1:$1048576,MATCH(M$1,raw_data_pax!$1:$1,0),FALSE)</f>
        <v/>
      </c>
      <c r="N67" s="580">
        <f>VLOOKUP($F67,raw_data_pax!$1:$1048576,MATCH(N$1,raw_data_pax!$1:$1,0),FALSE)</f>
        <v/>
      </c>
      <c r="O67" s="580">
        <f>VLOOKUP($F67,raw_data_pax!$1:$1048576,MATCH(O$1,raw_data_pax!$1:$1,0),FALSE)</f>
        <v/>
      </c>
      <c r="P67" s="580">
        <f>VLOOKUP($F67,raw_data_pax!$1:$1048576,MATCH(P$1,raw_data_pax!$1:$1,0),FALSE)</f>
        <v/>
      </c>
      <c r="Q67" s="580">
        <f>VLOOKUP($F67,raw_data_pax!$1:$1048576,MATCH(Q$1,raw_data_pax!$1:$1,0),FALSE)</f>
        <v/>
      </c>
      <c r="R67" s="591">
        <f>G67</f>
        <v/>
      </c>
      <c r="S67" s="591">
        <f>R67</f>
        <v/>
      </c>
      <c r="T67" s="591">
        <f>S67</f>
        <v/>
      </c>
      <c r="U67" s="591">
        <f>T67</f>
        <v/>
      </c>
      <c r="V67" s="591">
        <f>U67</f>
        <v/>
      </c>
      <c r="W67" s="591">
        <f>V67</f>
        <v/>
      </c>
      <c r="X67" s="591">
        <f>W67</f>
        <v/>
      </c>
      <c r="Y67" s="591">
        <f>X67</f>
        <v/>
      </c>
      <c r="Z67" s="591">
        <f>Y67</f>
        <v/>
      </c>
      <c r="AA67" s="591">
        <f>Z67</f>
        <v/>
      </c>
      <c r="AB67" s="591">
        <f>AA67</f>
        <v/>
      </c>
      <c r="AC67" s="591">
        <f>AB67</f>
        <v/>
      </c>
      <c r="AD67" s="591">
        <f>AC67</f>
        <v/>
      </c>
      <c r="AE67" s="591">
        <f>AD67</f>
        <v/>
      </c>
      <c r="AF67" s="591">
        <f>AE67</f>
        <v/>
      </c>
      <c r="AG67" s="591">
        <f>AF67</f>
        <v/>
      </c>
      <c r="AH67" s="591">
        <f>AG67</f>
        <v/>
      </c>
      <c r="AI67" s="591">
        <f>AH67</f>
        <v/>
      </c>
      <c r="AJ67" s="591">
        <f>AI67</f>
        <v/>
      </c>
      <c r="AK67" s="591">
        <f>AJ67</f>
        <v/>
      </c>
      <c r="AL67" s="591">
        <f>AK67</f>
        <v/>
      </c>
      <c r="AM67" s="591">
        <f>AL67</f>
        <v/>
      </c>
      <c r="AN67" s="591">
        <f>AM67</f>
        <v/>
      </c>
      <c r="AO67" s="591">
        <f>AN67</f>
        <v/>
      </c>
      <c r="AP67" s="591">
        <f>AO67</f>
        <v/>
      </c>
      <c r="AQ67" s="591">
        <f>AP67</f>
        <v/>
      </c>
      <c r="AR67" s="591">
        <f>AQ67</f>
        <v/>
      </c>
      <c r="AS67" s="591">
        <f>AR67</f>
        <v/>
      </c>
      <c r="AT67" s="591">
        <f>AS67</f>
        <v/>
      </c>
      <c r="AU67" s="591">
        <f>AT67</f>
        <v/>
      </c>
      <c r="AV67" s="591">
        <f>AU67</f>
        <v/>
      </c>
      <c r="AW67" s="591">
        <f>AV67</f>
        <v/>
      </c>
      <c r="AX67" s="591">
        <f>AW67</f>
        <v/>
      </c>
      <c r="AY67" s="591">
        <f>AX67</f>
        <v/>
      </c>
      <c r="AZ67" s="591">
        <f>AY67</f>
        <v/>
      </c>
      <c r="BA67" s="591">
        <f>AZ67</f>
        <v/>
      </c>
    </row>
    <row r="68">
      <c r="A68" s="533" t="n"/>
      <c r="B68" s="533" t="n"/>
      <c r="C68" s="31">
        <f>C154&amp;"Crew"</f>
        <v/>
      </c>
      <c r="D68" s="32" t="inlineStr">
        <is>
          <t>float0</t>
        </is>
      </c>
      <c r="E68" s="32" t="n"/>
      <c r="F68" s="582">
        <f>C154&amp;"대당승무원"</f>
        <v/>
      </c>
      <c r="G68" s="583">
        <f>IFERROR(SUMIF($H$166:$Q$166,"O",H68:Q68)/COUNTIFS($H$166:$Q$166,"O",H68:Q68,"&lt;&gt;0"),0)</f>
        <v/>
      </c>
      <c r="H68" s="584">
        <f>VLOOKUP($F68,raw_data_pax!$1:$1048576,MATCH(H$1,raw_data_pax!$1:$1,0),FALSE)</f>
        <v/>
      </c>
      <c r="I68" s="584">
        <f>VLOOKUP($F68,raw_data_pax!$1:$1048576,MATCH(I$1,raw_data_pax!$1:$1,0),FALSE)</f>
        <v/>
      </c>
      <c r="J68" s="584">
        <f>VLOOKUP($F68,raw_data_pax!$1:$1048576,MATCH(J$1,raw_data_pax!$1:$1,0),FALSE)</f>
        <v/>
      </c>
      <c r="K68" s="584">
        <f>VLOOKUP($F68,raw_data_pax!$1:$1048576,MATCH(K$1,raw_data_pax!$1:$1,0),FALSE)</f>
        <v/>
      </c>
      <c r="L68" s="584">
        <f>VLOOKUP($F68,raw_data_pax!$1:$1048576,MATCH(L$1,raw_data_pax!$1:$1,0),FALSE)</f>
        <v/>
      </c>
      <c r="M68" s="584">
        <f>VLOOKUP($F68,raw_data_pax!$1:$1048576,MATCH(M$1,raw_data_pax!$1:$1,0),FALSE)</f>
        <v/>
      </c>
      <c r="N68" s="584">
        <f>VLOOKUP($F68,raw_data_pax!$1:$1048576,MATCH(N$1,raw_data_pax!$1:$1,0),FALSE)</f>
        <v/>
      </c>
      <c r="O68" s="584">
        <f>VLOOKUP($F68,raw_data_pax!$1:$1048576,MATCH(O$1,raw_data_pax!$1:$1,0),FALSE)</f>
        <v/>
      </c>
      <c r="P68" s="584">
        <f>VLOOKUP($F68,raw_data_pax!$1:$1048576,MATCH(P$1,raw_data_pax!$1:$1,0),FALSE)</f>
        <v/>
      </c>
      <c r="Q68" s="584">
        <f>VLOOKUP($F68,raw_data_pax!$1:$1048576,MATCH(Q$1,raw_data_pax!$1:$1,0),FALSE)</f>
        <v/>
      </c>
      <c r="R68" s="592">
        <f>G68</f>
        <v/>
      </c>
      <c r="S68" s="592">
        <f>R68</f>
        <v/>
      </c>
      <c r="T68" s="592">
        <f>S68</f>
        <v/>
      </c>
      <c r="U68" s="592">
        <f>T68</f>
        <v/>
      </c>
      <c r="V68" s="592">
        <f>U68</f>
        <v/>
      </c>
      <c r="W68" s="592">
        <f>V68</f>
        <v/>
      </c>
      <c r="X68" s="592">
        <f>W68</f>
        <v/>
      </c>
      <c r="Y68" s="592">
        <f>X68</f>
        <v/>
      </c>
      <c r="Z68" s="592">
        <f>Y68</f>
        <v/>
      </c>
      <c r="AA68" s="592">
        <f>Z68</f>
        <v/>
      </c>
      <c r="AB68" s="592">
        <f>AA68</f>
        <v/>
      </c>
      <c r="AC68" s="592">
        <f>AB68</f>
        <v/>
      </c>
      <c r="AD68" s="592">
        <f>AC68</f>
        <v/>
      </c>
      <c r="AE68" s="592">
        <f>AD68</f>
        <v/>
      </c>
      <c r="AF68" s="592">
        <f>AE68</f>
        <v/>
      </c>
      <c r="AG68" s="592">
        <f>AF68</f>
        <v/>
      </c>
      <c r="AH68" s="592">
        <f>AG68</f>
        <v/>
      </c>
      <c r="AI68" s="592">
        <f>AH68</f>
        <v/>
      </c>
      <c r="AJ68" s="592">
        <f>AI68</f>
        <v/>
      </c>
      <c r="AK68" s="592">
        <f>AJ68</f>
        <v/>
      </c>
      <c r="AL68" s="592">
        <f>AK68</f>
        <v/>
      </c>
      <c r="AM68" s="592">
        <f>AL68</f>
        <v/>
      </c>
      <c r="AN68" s="592">
        <f>AM68</f>
        <v/>
      </c>
      <c r="AO68" s="592">
        <f>AN68</f>
        <v/>
      </c>
      <c r="AP68" s="592">
        <f>AO68</f>
        <v/>
      </c>
      <c r="AQ68" s="592">
        <f>AP68</f>
        <v/>
      </c>
      <c r="AR68" s="592">
        <f>AQ68</f>
        <v/>
      </c>
      <c r="AS68" s="592">
        <f>AR68</f>
        <v/>
      </c>
      <c r="AT68" s="592">
        <f>AS68</f>
        <v/>
      </c>
      <c r="AU68" s="592">
        <f>AT68</f>
        <v/>
      </c>
      <c r="AV68" s="592">
        <f>AU68</f>
        <v/>
      </c>
      <c r="AW68" s="592">
        <f>AV68</f>
        <v/>
      </c>
      <c r="AX68" s="592">
        <f>AW68</f>
        <v/>
      </c>
      <c r="AY68" s="592">
        <f>AX68</f>
        <v/>
      </c>
      <c r="AZ68" s="592">
        <f>AY68</f>
        <v/>
      </c>
      <c r="BA68" s="592">
        <f>AZ68</f>
        <v/>
      </c>
    </row>
    <row r="72" ht="22.75" customHeight="1" s="1">
      <c r="A72" s="92" t="inlineStr">
        <is>
          <t>top</t>
        </is>
      </c>
      <c r="B72" s="92" t="inlineStr">
        <is>
          <t>mid</t>
        </is>
      </c>
      <c r="C72" s="92" t="inlineStr">
        <is>
          <t>low</t>
        </is>
      </c>
      <c r="D72" s="92" t="inlineStr">
        <is>
          <t>decimal</t>
        </is>
      </c>
      <c r="E72" s="92" t="inlineStr">
        <is>
          <t>changeable</t>
        </is>
      </c>
      <c r="F72" s="92" t="inlineStr">
        <is>
          <t>변수설명</t>
        </is>
      </c>
      <c r="G72" s="94" t="inlineStr">
        <is>
          <t>Ref_Index</t>
        </is>
      </c>
      <c r="H72" s="92">
        <f>I72-1</f>
        <v/>
      </c>
      <c r="I72" s="92">
        <f>J72-1</f>
        <v/>
      </c>
      <c r="J72" s="92">
        <f>K72-1</f>
        <v/>
      </c>
      <c r="K72" s="92">
        <f>L72-1</f>
        <v/>
      </c>
      <c r="L72" s="92">
        <f>M72-1</f>
        <v/>
      </c>
      <c r="M72" s="92">
        <f>N72-1</f>
        <v/>
      </c>
      <c r="N72" s="92">
        <f>O72-1</f>
        <v/>
      </c>
      <c r="O72" s="92">
        <f>P72-1</f>
        <v/>
      </c>
      <c r="P72" s="92">
        <f>Q72-1</f>
        <v/>
      </c>
      <c r="Q72" s="92">
        <f>ref!B4</f>
        <v/>
      </c>
      <c r="R72" s="93">
        <f>Q72+1</f>
        <v/>
      </c>
      <c r="S72" s="93">
        <f>R72+1</f>
        <v/>
      </c>
      <c r="T72" s="93">
        <f>S72+1</f>
        <v/>
      </c>
      <c r="U72" s="93">
        <f>T72+1</f>
        <v/>
      </c>
      <c r="V72" s="93">
        <f>U72+1</f>
        <v/>
      </c>
      <c r="W72" s="93">
        <f>V72+1</f>
        <v/>
      </c>
      <c r="X72" s="93">
        <f>W72+1</f>
        <v/>
      </c>
      <c r="Y72" s="93">
        <f>X72+1</f>
        <v/>
      </c>
      <c r="Z72" s="93">
        <f>Y72+1</f>
        <v/>
      </c>
      <c r="AA72" s="93">
        <f>Z72+1</f>
        <v/>
      </c>
      <c r="AB72" s="93">
        <f>AA72+1</f>
        <v/>
      </c>
      <c r="AC72" s="93">
        <f>AB72+1</f>
        <v/>
      </c>
      <c r="AD72" s="93">
        <f>AC72+1</f>
        <v/>
      </c>
      <c r="AE72" s="93">
        <f>AD72+1</f>
        <v/>
      </c>
      <c r="AF72" s="93">
        <f>AE72+1</f>
        <v/>
      </c>
      <c r="AG72" s="93">
        <f>AF72+1</f>
        <v/>
      </c>
      <c r="AH72" s="93">
        <f>AG72+1</f>
        <v/>
      </c>
      <c r="AI72" s="93">
        <f>AH72+1</f>
        <v/>
      </c>
      <c r="AJ72" s="93">
        <f>AI72+1</f>
        <v/>
      </c>
      <c r="AK72" s="93">
        <f>AJ72+1</f>
        <v/>
      </c>
      <c r="AL72" s="93">
        <f>AK72+1</f>
        <v/>
      </c>
      <c r="AM72" s="93">
        <f>AL72+1</f>
        <v/>
      </c>
      <c r="AN72" s="93">
        <f>AM72+1</f>
        <v/>
      </c>
      <c r="AO72" s="93">
        <f>AN72+1</f>
        <v/>
      </c>
      <c r="AP72" s="93">
        <f>AO72+1</f>
        <v/>
      </c>
      <c r="AQ72" s="93">
        <f>AP72+1</f>
        <v/>
      </c>
      <c r="AR72" s="93">
        <f>AQ72+1</f>
        <v/>
      </c>
      <c r="AS72" s="93">
        <f>AR72+1</f>
        <v/>
      </c>
      <c r="AT72" s="93">
        <f>AS72+1</f>
        <v/>
      </c>
      <c r="AU72" s="93">
        <f>AT72+1</f>
        <v/>
      </c>
      <c r="AV72" s="93">
        <f>AU72+1</f>
        <v/>
      </c>
      <c r="AW72" s="93">
        <f>AV72+1</f>
        <v/>
      </c>
      <c r="AX72" s="93">
        <f>AW72+1</f>
        <v/>
      </c>
      <c r="AY72" s="93">
        <f>AX72+1</f>
        <v/>
      </c>
      <c r="AZ72" s="93">
        <f>AY72+1</f>
        <v/>
      </c>
      <c r="BA72" s="93">
        <f>AZ72+1</f>
        <v/>
      </c>
    </row>
    <row r="73">
      <c r="A73" s="606" t="inlineStr">
        <is>
          <t>Airside(ADPM)</t>
        </is>
      </c>
      <c r="B73" s="607" t="inlineStr">
        <is>
          <t>Passenger Flight Movements(ADPM)</t>
        </is>
      </c>
      <c r="C73" s="608" t="inlineStr">
        <is>
          <t>Movement PHF(%)(ADPM)</t>
        </is>
      </c>
      <c r="D73" s="609" t="inlineStr">
        <is>
          <t>percent4</t>
        </is>
      </c>
      <c r="E73" s="609" t="n"/>
      <c r="F73" s="610" t="inlineStr">
        <is>
          <t>ADPM/movement/all/PHF</t>
        </is>
      </c>
      <c r="G73" s="611" t="n"/>
      <c r="H73" s="612">
        <f>VLOOKUP($F73,raw_data_pax!$1:$1048576,MATCH(H$1,raw_data_pax!$1:$1,0),FALSE)</f>
        <v/>
      </c>
      <c r="I73" s="612">
        <f>VLOOKUP($F73,raw_data_pax!$1:$1048576,MATCH(I$1,raw_data_pax!$1:$1,0),FALSE)</f>
        <v/>
      </c>
      <c r="J73" s="612">
        <f>VLOOKUP($F73,raw_data_pax!$1:$1048576,MATCH(J$1,raw_data_pax!$1:$1,0),FALSE)</f>
        <v/>
      </c>
      <c r="K73" s="612">
        <f>VLOOKUP($F73,raw_data_pax!$1:$1048576,MATCH(K$1,raw_data_pax!$1:$1,0),FALSE)</f>
        <v/>
      </c>
      <c r="L73" s="612">
        <f>VLOOKUP($F73,raw_data_pax!$1:$1048576,MATCH(L$1,raw_data_pax!$1:$1,0),FALSE)</f>
        <v/>
      </c>
      <c r="M73" s="612">
        <f>VLOOKUP($F73,raw_data_pax!$1:$1048576,MATCH(M$1,raw_data_pax!$1:$1,0),FALSE)</f>
        <v/>
      </c>
      <c r="N73" s="612">
        <f>VLOOKUP($F73,raw_data_pax!$1:$1048576,MATCH(N$1,raw_data_pax!$1:$1,0),FALSE)</f>
        <v/>
      </c>
      <c r="O73" s="612">
        <f>VLOOKUP($F73,raw_data_pax!$1:$1048576,MATCH(O$1,raw_data_pax!$1:$1,0),FALSE)</f>
        <v/>
      </c>
      <c r="P73" s="612">
        <f>VLOOKUP($F73,raw_data_pax!$1:$1048576,MATCH(P$1,raw_data_pax!$1:$1,0),FALSE)</f>
        <v/>
      </c>
      <c r="Q73" s="612">
        <f>VLOOKUP($F73,raw_data_pax!$1:$1048576,MATCH(Q$1,raw_data_pax!$1:$1,0),FALSE)</f>
        <v/>
      </c>
      <c r="R73" s="612">
        <f>0.0021*R20^(-0.183)*$G$77</f>
        <v/>
      </c>
      <c r="S73" s="612">
        <f>0.0021*S20^(-0.183)*$G$77</f>
        <v/>
      </c>
      <c r="T73" s="612">
        <f>0.0021*T20^(-0.183)*$G$77</f>
        <v/>
      </c>
      <c r="U73" s="612">
        <f>0.0021*U20^(-0.183)*$G$77</f>
        <v/>
      </c>
      <c r="V73" s="612">
        <f>0.0021*V20^(-0.183)*$G$77</f>
        <v/>
      </c>
      <c r="W73" s="612">
        <f>0.0021*W20^(-0.183)*$G$77</f>
        <v/>
      </c>
      <c r="X73" s="612">
        <f>0.0021*X20^(-0.183)*$G$77</f>
        <v/>
      </c>
      <c r="Y73" s="612">
        <f>0.0021*Y20^(-0.183)*$G$77</f>
        <v/>
      </c>
      <c r="Z73" s="612">
        <f>0.0021*Z20^(-0.183)*$G$77</f>
        <v/>
      </c>
      <c r="AA73" s="612">
        <f>0.0021*AA20^(-0.183)*$G$77</f>
        <v/>
      </c>
      <c r="AB73" s="612">
        <f>0.0021*AB20^(-0.183)*$G$77</f>
        <v/>
      </c>
      <c r="AC73" s="612">
        <f>0.0021*AC20^(-0.183)*$G$77</f>
        <v/>
      </c>
      <c r="AD73" s="612">
        <f>0.0021*AD20^(-0.183)*$G$77</f>
        <v/>
      </c>
      <c r="AE73" s="612">
        <f>0.0021*AE20^(-0.183)*$G$77</f>
        <v/>
      </c>
      <c r="AF73" s="612">
        <f>0.0021*AF20^(-0.183)*$G$77</f>
        <v/>
      </c>
      <c r="AG73" s="612">
        <f>0.0021*AG20^(-0.183)*$G$77</f>
        <v/>
      </c>
      <c r="AH73" s="612">
        <f>0.0021*AH20^(-0.183)*$G$77</f>
        <v/>
      </c>
      <c r="AI73" s="612">
        <f>0.0021*AI20^(-0.183)*$G$77</f>
        <v/>
      </c>
      <c r="AJ73" s="612">
        <f>0.0021*AJ20^(-0.183)*$G$77</f>
        <v/>
      </c>
      <c r="AK73" s="612">
        <f>0.0021*AK20^(-0.183)*$G$77</f>
        <v/>
      </c>
      <c r="AL73" s="612">
        <f>0.0021*AL20^(-0.183)*$G$77</f>
        <v/>
      </c>
      <c r="AM73" s="612">
        <f>0.0021*AM20^(-0.183)*$G$77</f>
        <v/>
      </c>
      <c r="AN73" s="612">
        <f>0.0021*AN20^(-0.183)*$G$77</f>
        <v/>
      </c>
      <c r="AO73" s="612">
        <f>0.0021*AO20^(-0.183)*$G$77</f>
        <v/>
      </c>
      <c r="AP73" s="612">
        <f>0.0021*AP20^(-0.183)*$G$77</f>
        <v/>
      </c>
      <c r="AQ73" s="612">
        <f>0.0021*AQ20^(-0.183)*$G$77</f>
        <v/>
      </c>
      <c r="AR73" s="612">
        <f>0.0021*AR20^(-0.183)*$G$77</f>
        <v/>
      </c>
      <c r="AS73" s="612">
        <f>0.0021*AS20^(-0.183)*$G$77</f>
        <v/>
      </c>
      <c r="AT73" s="612">
        <f>0.0021*AT20^(-0.183)*$G$77</f>
        <v/>
      </c>
      <c r="AU73" s="612">
        <f>0.0021*AU20^(-0.183)*$G$77</f>
        <v/>
      </c>
      <c r="AV73" s="612">
        <f>0.0021*AV20^(-0.183)*$G$77</f>
        <v/>
      </c>
      <c r="AW73" s="612">
        <f>0.0021*AW20^(-0.183)*$G$77</f>
        <v/>
      </c>
      <c r="AX73" s="612">
        <f>0.0021*AX20^(-0.183)*$G$77</f>
        <v/>
      </c>
      <c r="AY73" s="612">
        <f>0.0021*AY20^(-0.183)*$G$77</f>
        <v/>
      </c>
      <c r="AZ73" s="612">
        <f>0.0021*AZ20^(-0.183)*$G$77</f>
        <v/>
      </c>
      <c r="BA73" s="612">
        <f>0.0021*BA20^(-0.183)*$G$77</f>
        <v/>
      </c>
    </row>
    <row r="74">
      <c r="A74" s="532" t="n"/>
      <c r="B74" s="532" t="n"/>
      <c r="C74" s="608" t="inlineStr">
        <is>
          <t xml:space="preserve">  - Movement H Factor(ADPM)</t>
        </is>
      </c>
      <c r="D74" s="609" t="inlineStr">
        <is>
          <t>float1</t>
        </is>
      </c>
      <c r="E74" s="609" t="n"/>
      <c r="F74" s="613" t="inlineStr">
        <is>
          <t>ADPM/movement/all/H팩터</t>
        </is>
      </c>
      <c r="G74" s="614" t="n"/>
      <c r="H74" s="615">
        <f>VLOOKUP($F74,raw_data_pax!$1:$1048576,MATCH(H$1,raw_data_pax!$1:$1,0),FALSE)</f>
        <v/>
      </c>
      <c r="I74" s="615">
        <f>VLOOKUP($F74,raw_data_pax!$1:$1048576,MATCH(I$1,raw_data_pax!$1:$1,0),FALSE)</f>
        <v/>
      </c>
      <c r="J74" s="615">
        <f>VLOOKUP($F74,raw_data_pax!$1:$1048576,MATCH(J$1,raw_data_pax!$1:$1,0),FALSE)</f>
        <v/>
      </c>
      <c r="K74" s="615">
        <f>VLOOKUP($F74,raw_data_pax!$1:$1048576,MATCH(K$1,raw_data_pax!$1:$1,0),FALSE)</f>
        <v/>
      </c>
      <c r="L74" s="615">
        <f>VLOOKUP($F74,raw_data_pax!$1:$1048576,MATCH(L$1,raw_data_pax!$1:$1,0),FALSE)</f>
        <v/>
      </c>
      <c r="M74" s="615">
        <f>VLOOKUP($F74,raw_data_pax!$1:$1048576,MATCH(M$1,raw_data_pax!$1:$1,0),FALSE)</f>
        <v/>
      </c>
      <c r="N74" s="615">
        <f>VLOOKUP($F74,raw_data_pax!$1:$1048576,MATCH(N$1,raw_data_pax!$1:$1,0),FALSE)</f>
        <v/>
      </c>
      <c r="O74" s="615">
        <f>VLOOKUP($F74,raw_data_pax!$1:$1048576,MATCH(O$1,raw_data_pax!$1:$1,0),FALSE)</f>
        <v/>
      </c>
      <c r="P74" s="615">
        <f>VLOOKUP($F74,raw_data_pax!$1:$1048576,MATCH(P$1,raw_data_pax!$1:$1,0),FALSE)</f>
        <v/>
      </c>
      <c r="Q74" s="615">
        <f>VLOOKUP($F74,raw_data_pax!$1:$1048576,MATCH(Q$1,raw_data_pax!$1:$1,0),FALSE)</f>
        <v/>
      </c>
      <c r="R74" s="615">
        <f>1/R73/R75</f>
        <v/>
      </c>
      <c r="S74" s="615">
        <f>1/S73/S75</f>
        <v/>
      </c>
      <c r="T74" s="615">
        <f>1/T73/T75</f>
        <v/>
      </c>
      <c r="U74" s="615">
        <f>1/U73/U75</f>
        <v/>
      </c>
      <c r="V74" s="615">
        <f>1/V73/V75</f>
        <v/>
      </c>
      <c r="W74" s="615">
        <f>1/W73/W75</f>
        <v/>
      </c>
      <c r="X74" s="615">
        <f>1/X73/X75</f>
        <v/>
      </c>
      <c r="Y74" s="615">
        <f>1/Y73/Y75</f>
        <v/>
      </c>
      <c r="Z74" s="615">
        <f>1/Z73/Z75</f>
        <v/>
      </c>
      <c r="AA74" s="615">
        <f>1/AA73/AA75</f>
        <v/>
      </c>
      <c r="AB74" s="615">
        <f>1/AB73/AB75</f>
        <v/>
      </c>
      <c r="AC74" s="615">
        <f>1/AC73/AC75</f>
        <v/>
      </c>
      <c r="AD74" s="615">
        <f>1/AD73/AD75</f>
        <v/>
      </c>
      <c r="AE74" s="615">
        <f>1/AE73/AE75</f>
        <v/>
      </c>
      <c r="AF74" s="615">
        <f>1/AF73/AF75</f>
        <v/>
      </c>
      <c r="AG74" s="615">
        <f>1/AG73/AG75</f>
        <v/>
      </c>
      <c r="AH74" s="615">
        <f>1/AH73/AH75</f>
        <v/>
      </c>
      <c r="AI74" s="615">
        <f>1/AI73/AI75</f>
        <v/>
      </c>
      <c r="AJ74" s="615">
        <f>1/AJ73/AJ75</f>
        <v/>
      </c>
      <c r="AK74" s="615">
        <f>1/AK73/AK75</f>
        <v/>
      </c>
      <c r="AL74" s="615">
        <f>1/AL73/AL75</f>
        <v/>
      </c>
      <c r="AM74" s="615">
        <f>1/AM73/AM75</f>
        <v/>
      </c>
      <c r="AN74" s="615">
        <f>1/AN73/AN75</f>
        <v/>
      </c>
      <c r="AO74" s="615">
        <f>1/AO73/AO75</f>
        <v/>
      </c>
      <c r="AP74" s="615">
        <f>1/AP73/AP75</f>
        <v/>
      </c>
      <c r="AQ74" s="615">
        <f>1/AQ73/AQ75</f>
        <v/>
      </c>
      <c r="AR74" s="615">
        <f>1/AR73/AR75</f>
        <v/>
      </c>
      <c r="AS74" s="615">
        <f>1/AS73/AS75</f>
        <v/>
      </c>
      <c r="AT74" s="615">
        <f>1/AT73/AT75</f>
        <v/>
      </c>
      <c r="AU74" s="615">
        <f>1/AU73/AU75</f>
        <v/>
      </c>
      <c r="AV74" s="615">
        <f>1/AV73/AV75</f>
        <v/>
      </c>
      <c r="AW74" s="615">
        <f>1/AW73/AW75</f>
        <v/>
      </c>
      <c r="AX74" s="615">
        <f>1/AX73/AX75</f>
        <v/>
      </c>
      <c r="AY74" s="615">
        <f>1/AY73/AY75</f>
        <v/>
      </c>
      <c r="AZ74" s="615">
        <f>1/AZ73/AZ75</f>
        <v/>
      </c>
      <c r="BA74" s="615">
        <f>1/BA73/BA75</f>
        <v/>
      </c>
    </row>
    <row r="75">
      <c r="A75" s="532" t="n"/>
      <c r="B75" s="532" t="n"/>
      <c r="C75" s="608" t="inlineStr">
        <is>
          <t xml:space="preserve">  - Movement D Factor(ADPM)</t>
        </is>
      </c>
      <c r="D75" s="609" t="inlineStr">
        <is>
          <t>float1</t>
        </is>
      </c>
      <c r="E75" s="609" t="n"/>
      <c r="F75" s="613" t="inlineStr">
        <is>
          <t>ADPM/movement/all/D팩터</t>
        </is>
      </c>
      <c r="G75" s="614">
        <f>SUMIF($H$168:$Q$168,"O",H75:Q75)/COUNTIFS($H$168:$Q$168,"O",H75:Q75,"&lt;&gt;0")</f>
        <v/>
      </c>
      <c r="H75" s="615">
        <f>VLOOKUP($F75,raw_data_pax!$1:$1048576,MATCH(H$1,raw_data_pax!$1:$1,0),FALSE)</f>
        <v/>
      </c>
      <c r="I75" s="615">
        <f>VLOOKUP($F75,raw_data_pax!$1:$1048576,MATCH(I$1,raw_data_pax!$1:$1,0),FALSE)</f>
        <v/>
      </c>
      <c r="J75" s="615">
        <f>VLOOKUP($F75,raw_data_pax!$1:$1048576,MATCH(J$1,raw_data_pax!$1:$1,0),FALSE)</f>
        <v/>
      </c>
      <c r="K75" s="615">
        <f>VLOOKUP($F75,raw_data_pax!$1:$1048576,MATCH(K$1,raw_data_pax!$1:$1,0),FALSE)</f>
        <v/>
      </c>
      <c r="L75" s="615">
        <f>VLOOKUP($F75,raw_data_pax!$1:$1048576,MATCH(L$1,raw_data_pax!$1:$1,0),FALSE)</f>
        <v/>
      </c>
      <c r="M75" s="615">
        <f>VLOOKUP($F75,raw_data_pax!$1:$1048576,MATCH(M$1,raw_data_pax!$1:$1,0),FALSE)</f>
        <v/>
      </c>
      <c r="N75" s="615">
        <f>VLOOKUP($F75,raw_data_pax!$1:$1048576,MATCH(N$1,raw_data_pax!$1:$1,0),FALSE)</f>
        <v/>
      </c>
      <c r="O75" s="615">
        <f>VLOOKUP($F75,raw_data_pax!$1:$1048576,MATCH(O$1,raw_data_pax!$1:$1,0),FALSE)</f>
        <v/>
      </c>
      <c r="P75" s="615">
        <f>VLOOKUP($F75,raw_data_pax!$1:$1048576,MATCH(P$1,raw_data_pax!$1:$1,0),FALSE)</f>
        <v/>
      </c>
      <c r="Q75" s="615">
        <f>VLOOKUP($F75,raw_data_pax!$1:$1048576,MATCH(Q$1,raw_data_pax!$1:$1,0),FALSE)</f>
        <v/>
      </c>
      <c r="R75" s="580">
        <f>$G$75</f>
        <v/>
      </c>
      <c r="S75" s="580">
        <f>$G$75</f>
        <v/>
      </c>
      <c r="T75" s="580">
        <f>$G$75</f>
        <v/>
      </c>
      <c r="U75" s="580">
        <f>$G$75</f>
        <v/>
      </c>
      <c r="V75" s="580">
        <f>$G$75</f>
        <v/>
      </c>
      <c r="W75" s="580">
        <f>$G$75</f>
        <v/>
      </c>
      <c r="X75" s="580">
        <f>$G$75</f>
        <v/>
      </c>
      <c r="Y75" s="580">
        <f>$G$75</f>
        <v/>
      </c>
      <c r="Z75" s="580">
        <f>$G$75</f>
        <v/>
      </c>
      <c r="AA75" s="580">
        <f>$G$75</f>
        <v/>
      </c>
      <c r="AB75" s="580">
        <f>$G$75</f>
        <v/>
      </c>
      <c r="AC75" s="580">
        <f>$G$75</f>
        <v/>
      </c>
      <c r="AD75" s="580">
        <f>$G$75</f>
        <v/>
      </c>
      <c r="AE75" s="580">
        <f>$G$75</f>
        <v/>
      </c>
      <c r="AF75" s="580">
        <f>$G$75</f>
        <v/>
      </c>
      <c r="AG75" s="580">
        <f>$G$75</f>
        <v/>
      </c>
      <c r="AH75" s="580">
        <f>$G$75</f>
        <v/>
      </c>
      <c r="AI75" s="580">
        <f>$G$75</f>
        <v/>
      </c>
      <c r="AJ75" s="580">
        <f>$G$75</f>
        <v/>
      </c>
      <c r="AK75" s="580">
        <f>$G$75</f>
        <v/>
      </c>
      <c r="AL75" s="580">
        <f>$G$75</f>
        <v/>
      </c>
      <c r="AM75" s="580">
        <f>$G$75</f>
        <v/>
      </c>
      <c r="AN75" s="580">
        <f>$G$75</f>
        <v/>
      </c>
      <c r="AO75" s="580">
        <f>$G$75</f>
        <v/>
      </c>
      <c r="AP75" s="580">
        <f>$G$75</f>
        <v/>
      </c>
      <c r="AQ75" s="580">
        <f>$G$75</f>
        <v/>
      </c>
      <c r="AR75" s="580">
        <f>$G$75</f>
        <v/>
      </c>
      <c r="AS75" s="580">
        <f>$G$75</f>
        <v/>
      </c>
      <c r="AT75" s="580">
        <f>$G$75</f>
        <v/>
      </c>
      <c r="AU75" s="580">
        <f>$G$75</f>
        <v/>
      </c>
      <c r="AV75" s="580">
        <f>$G$75</f>
        <v/>
      </c>
      <c r="AW75" s="580">
        <f>$G$75</f>
        <v/>
      </c>
      <c r="AX75" s="580">
        <f>$G$75</f>
        <v/>
      </c>
      <c r="AY75" s="580">
        <f>$G$75</f>
        <v/>
      </c>
      <c r="AZ75" s="580">
        <f>$G$75</f>
        <v/>
      </c>
      <c r="BA75" s="580">
        <f>$G$75</f>
        <v/>
      </c>
    </row>
    <row r="76">
      <c r="A76" s="532" t="n"/>
      <c r="B76" s="532" t="n"/>
      <c r="C76" s="608" t="inlineStr">
        <is>
          <t>Movement PHF(%) Model(ADPM)</t>
        </is>
      </c>
      <c r="D76" s="609" t="inlineStr">
        <is>
          <t>percent4</t>
        </is>
      </c>
      <c r="E76" s="609" t="n"/>
      <c r="F76" s="613" t="inlineStr">
        <is>
          <t>모형</t>
        </is>
      </c>
      <c r="G76" s="614" t="n"/>
      <c r="H76" s="616">
        <f>0.0021*H20^(-0.183)</f>
        <v/>
      </c>
      <c r="I76" s="616">
        <f>0.0021*I20^(-0.183)</f>
        <v/>
      </c>
      <c r="J76" s="616">
        <f>0.0021*J20^(-0.183)</f>
        <v/>
      </c>
      <c r="K76" s="616">
        <f>0.0021*K20^(-0.183)</f>
        <v/>
      </c>
      <c r="L76" s="616">
        <f>0.0021*L20^(-0.183)</f>
        <v/>
      </c>
      <c r="M76" s="616">
        <f>0.0021*M20^(-0.183)</f>
        <v/>
      </c>
      <c r="N76" s="616">
        <f>0.0021*N20^(-0.183)</f>
        <v/>
      </c>
      <c r="O76" s="616">
        <f>0.0021*O20^(-0.183)</f>
        <v/>
      </c>
      <c r="P76" s="616">
        <f>0.0021*P20^(-0.183)</f>
        <v/>
      </c>
      <c r="Q76" s="616">
        <f>0.0021*Q20^(-0.183)</f>
        <v/>
      </c>
      <c r="R76" s="580" t="n"/>
      <c r="S76" s="580" t="n"/>
      <c r="T76" s="580" t="n"/>
      <c r="U76" s="580" t="n"/>
      <c r="V76" s="580" t="n"/>
      <c r="W76" s="580" t="n"/>
      <c r="X76" s="580" t="n"/>
      <c r="Y76" s="580" t="n"/>
      <c r="Z76" s="580" t="n"/>
      <c r="AA76" s="580" t="n"/>
      <c r="AB76" s="580" t="n"/>
      <c r="AC76" s="580" t="n"/>
      <c r="AD76" s="580" t="n"/>
      <c r="AE76" s="580" t="n"/>
      <c r="AF76" s="580" t="n"/>
      <c r="AG76" s="580" t="n"/>
      <c r="AH76" s="580" t="n"/>
      <c r="AI76" s="580" t="n"/>
      <c r="AJ76" s="580" t="n"/>
      <c r="AK76" s="580" t="n"/>
      <c r="AL76" s="580" t="n"/>
      <c r="AM76" s="580" t="n"/>
      <c r="AN76" s="580" t="n"/>
      <c r="AO76" s="580" t="n"/>
      <c r="AP76" s="580" t="n"/>
      <c r="AQ76" s="580" t="n"/>
      <c r="AR76" s="580" t="n"/>
      <c r="AS76" s="580" t="n"/>
      <c r="AT76" s="580" t="n"/>
      <c r="AU76" s="580" t="n"/>
      <c r="AV76" s="580" t="n"/>
      <c r="AW76" s="580" t="n"/>
      <c r="AX76" s="580" t="n"/>
      <c r="AY76" s="580" t="n"/>
      <c r="AZ76" s="580" t="n"/>
      <c r="BA76" s="580" t="n"/>
    </row>
    <row r="77">
      <c r="A77" s="532" t="n"/>
      <c r="B77" s="532" t="n"/>
      <c r="C77" s="608" t="inlineStr">
        <is>
          <t>Movement Model PHF / Movement PHF(ADPM)</t>
        </is>
      </c>
      <c r="D77" s="609" t="inlineStr">
        <is>
          <t>percent1</t>
        </is>
      </c>
      <c r="E77" s="609" t="n"/>
      <c r="F77" s="617" t="inlineStr">
        <is>
          <t>모형PHF / 실제 PHF</t>
        </is>
      </c>
      <c r="G77" s="618">
        <f>SUMIF($H$167:$Q$167,"O",H77:Q77)/COUNTIFS($H$167:$Q$167,"O",H77:Q77,"&lt;&gt;0")</f>
        <v/>
      </c>
      <c r="H77" s="65">
        <f>H73/H76</f>
        <v/>
      </c>
      <c r="I77" s="65">
        <f>I73/I76</f>
        <v/>
      </c>
      <c r="J77" s="65">
        <f>J73/J76</f>
        <v/>
      </c>
      <c r="K77" s="65">
        <f>K73/K76</f>
        <v/>
      </c>
      <c r="L77" s="65">
        <f>L73/L76</f>
        <v/>
      </c>
      <c r="M77" s="65">
        <f>M73/M76</f>
        <v/>
      </c>
      <c r="N77" s="65">
        <f>N73/N76</f>
        <v/>
      </c>
      <c r="O77" s="65">
        <f>O73/O76</f>
        <v/>
      </c>
      <c r="P77" s="65">
        <f>P73/P76</f>
        <v/>
      </c>
      <c r="Q77" s="65">
        <f>Q73/Q76</f>
        <v/>
      </c>
      <c r="R77" s="580" t="n"/>
      <c r="S77" s="580" t="n"/>
      <c r="T77" s="580" t="n"/>
      <c r="U77" s="580" t="n"/>
      <c r="V77" s="580" t="n"/>
      <c r="W77" s="580" t="n"/>
      <c r="X77" s="580" t="n"/>
      <c r="Y77" s="580" t="n"/>
      <c r="Z77" s="580" t="n"/>
      <c r="AA77" s="580" t="n"/>
      <c r="AB77" s="580" t="n"/>
      <c r="AC77" s="580" t="n"/>
      <c r="AD77" s="580" t="n"/>
      <c r="AE77" s="580" t="n"/>
      <c r="AF77" s="580" t="n"/>
      <c r="AG77" s="580" t="n"/>
      <c r="AH77" s="580" t="n"/>
      <c r="AI77" s="580" t="n"/>
      <c r="AJ77" s="580" t="n"/>
      <c r="AK77" s="580" t="n"/>
      <c r="AL77" s="580" t="n"/>
      <c r="AM77" s="580" t="n"/>
      <c r="AN77" s="580" t="n"/>
      <c r="AO77" s="580" t="n"/>
      <c r="AP77" s="580" t="n"/>
      <c r="AQ77" s="580" t="n"/>
      <c r="AR77" s="580" t="n"/>
      <c r="AS77" s="580" t="n"/>
      <c r="AT77" s="580" t="n"/>
      <c r="AU77" s="580" t="n"/>
      <c r="AV77" s="580" t="n"/>
      <c r="AW77" s="580" t="n"/>
      <c r="AX77" s="580" t="n"/>
      <c r="AY77" s="580" t="n"/>
      <c r="AZ77" s="580" t="n"/>
      <c r="BA77" s="580" t="n"/>
    </row>
    <row r="78">
      <c r="A78" s="532" t="n"/>
      <c r="B78" s="532" t="n"/>
      <c r="C78" s="619" t="inlineStr">
        <is>
          <t>Peak Hour Movements(ADPM)</t>
        </is>
      </c>
      <c r="D78" s="620" t="inlineStr">
        <is>
          <t>float0</t>
        </is>
      </c>
      <c r="E78" s="620" t="n"/>
      <c r="F78" s="613" t="inlineStr">
        <is>
          <t>ADPM/movement/all/첨두시</t>
        </is>
      </c>
      <c r="G78" s="614" t="n"/>
      <c r="H78" s="621">
        <f>VLOOKUP($F78,raw_data_pax!$1:$1048576,MATCH(H$1,raw_data_pax!$1:$1,0),FALSE)</f>
        <v/>
      </c>
      <c r="I78" s="621">
        <f>VLOOKUP($F78,raw_data_pax!$1:$1048576,MATCH(I$1,raw_data_pax!$1:$1,0),FALSE)</f>
        <v/>
      </c>
      <c r="J78" s="621">
        <f>VLOOKUP($F78,raw_data_pax!$1:$1048576,MATCH(J$1,raw_data_pax!$1:$1,0),FALSE)</f>
        <v/>
      </c>
      <c r="K78" s="621">
        <f>VLOOKUP($F78,raw_data_pax!$1:$1048576,MATCH(K$1,raw_data_pax!$1:$1,0),FALSE)</f>
        <v/>
      </c>
      <c r="L78" s="621">
        <f>VLOOKUP($F78,raw_data_pax!$1:$1048576,MATCH(L$1,raw_data_pax!$1:$1,0),FALSE)</f>
        <v/>
      </c>
      <c r="M78" s="621">
        <f>VLOOKUP($F78,raw_data_pax!$1:$1048576,MATCH(M$1,raw_data_pax!$1:$1,0),FALSE)</f>
        <v/>
      </c>
      <c r="N78" s="621">
        <f>VLOOKUP($F78,raw_data_pax!$1:$1048576,MATCH(N$1,raw_data_pax!$1:$1,0),FALSE)</f>
        <v/>
      </c>
      <c r="O78" s="621">
        <f>VLOOKUP($F78,raw_data_pax!$1:$1048576,MATCH(O$1,raw_data_pax!$1:$1,0),FALSE)</f>
        <v/>
      </c>
      <c r="P78" s="621">
        <f>VLOOKUP($F78,raw_data_pax!$1:$1048576,MATCH(P$1,raw_data_pax!$1:$1,0),FALSE)</f>
        <v/>
      </c>
      <c r="Q78" s="621">
        <f>VLOOKUP($F78,raw_data_pax!$1:$1048576,MATCH(Q$1,raw_data_pax!$1:$1,0),FALSE)</f>
        <v/>
      </c>
      <c r="R78" s="622">
        <f>R20*R73</f>
        <v/>
      </c>
      <c r="S78" s="622">
        <f>S20*S73</f>
        <v/>
      </c>
      <c r="T78" s="622">
        <f>T20*T73</f>
        <v/>
      </c>
      <c r="U78" s="622">
        <f>U20*U73</f>
        <v/>
      </c>
      <c r="V78" s="622">
        <f>V20*V73</f>
        <v/>
      </c>
      <c r="W78" s="622">
        <f>W20*W73</f>
        <v/>
      </c>
      <c r="X78" s="622">
        <f>X20*X73</f>
        <v/>
      </c>
      <c r="Y78" s="622">
        <f>Y20*Y73</f>
        <v/>
      </c>
      <c r="Z78" s="622">
        <f>Z20*Z73</f>
        <v/>
      </c>
      <c r="AA78" s="623">
        <f>AA20*AA73</f>
        <v/>
      </c>
      <c r="AB78" s="622">
        <f>AB20*AB73</f>
        <v/>
      </c>
      <c r="AC78" s="622">
        <f>AC20*AC73</f>
        <v/>
      </c>
      <c r="AD78" s="622">
        <f>AD20*AD73</f>
        <v/>
      </c>
      <c r="AE78" s="622">
        <f>AE20*AE73</f>
        <v/>
      </c>
      <c r="AF78" s="622">
        <f>AF20*AF73</f>
        <v/>
      </c>
      <c r="AG78" s="622">
        <f>AG20*AG73</f>
        <v/>
      </c>
      <c r="AH78" s="622">
        <f>AH20*AH73</f>
        <v/>
      </c>
      <c r="AI78" s="622">
        <f>AI20*AI73</f>
        <v/>
      </c>
      <c r="AJ78" s="622">
        <f>AJ20*AJ73</f>
        <v/>
      </c>
      <c r="AK78" s="622">
        <f>AK20*AK73</f>
        <v/>
      </c>
      <c r="AL78" s="622">
        <f>AL20*AL73</f>
        <v/>
      </c>
      <c r="AM78" s="622">
        <f>AM20*AM73</f>
        <v/>
      </c>
      <c r="AN78" s="622">
        <f>AN20*AN73</f>
        <v/>
      </c>
      <c r="AO78" s="622">
        <f>AO20*AO73</f>
        <v/>
      </c>
      <c r="AP78" s="622">
        <f>AP20*AP73</f>
        <v/>
      </c>
      <c r="AQ78" s="622">
        <f>AQ20*AQ73</f>
        <v/>
      </c>
      <c r="AR78" s="622">
        <f>AR20*AR73</f>
        <v/>
      </c>
      <c r="AS78" s="622">
        <f>AS20*AS73</f>
        <v/>
      </c>
      <c r="AT78" s="622">
        <f>AT20*AT73</f>
        <v/>
      </c>
      <c r="AU78" s="622">
        <f>AU20*AU73</f>
        <v/>
      </c>
      <c r="AV78" s="622">
        <f>AV20*AV73</f>
        <v/>
      </c>
      <c r="AW78" s="622">
        <f>AW20*AW73</f>
        <v/>
      </c>
      <c r="AX78" s="622">
        <f>AX20*AX73</f>
        <v/>
      </c>
      <c r="AY78" s="622">
        <f>AY20*AY73</f>
        <v/>
      </c>
      <c r="AZ78" s="622">
        <f>AZ20*AZ73</f>
        <v/>
      </c>
      <c r="BA78" s="622">
        <f>BA20*BA73</f>
        <v/>
      </c>
    </row>
    <row r="79">
      <c r="A79" s="532" t="n"/>
      <c r="B79" s="532" t="n"/>
      <c r="C79" s="619" t="inlineStr">
        <is>
          <t xml:space="preserve"> - Peak Hour departure Movement(ADPM)</t>
        </is>
      </c>
      <c r="D79" s="620" t="inlineStr">
        <is>
          <t>float0</t>
        </is>
      </c>
      <c r="E79" s="620" t="n"/>
      <c r="F79" s="613" t="inlineStr">
        <is>
          <t>ADPM/movement/d/첨두시</t>
        </is>
      </c>
      <c r="G79" s="614" t="n"/>
      <c r="H79" s="621">
        <f>MIN(VLOOKUP($F79,raw_data_pax!$1:$1048576,MATCH(H$1,raw_data_pax!$1:$1,0),FALSE),H78)</f>
        <v/>
      </c>
      <c r="I79" s="621">
        <f>MIN(VLOOKUP($F79,raw_data_pax!$1:$1048576,MATCH(I$1,raw_data_pax!$1:$1,0),FALSE),I78)</f>
        <v/>
      </c>
      <c r="J79" s="621">
        <f>MIN(VLOOKUP($F79,raw_data_pax!$1:$1048576,MATCH(J$1,raw_data_pax!$1:$1,0),FALSE),J78)</f>
        <v/>
      </c>
      <c r="K79" s="621">
        <f>MIN(VLOOKUP($F79,raw_data_pax!$1:$1048576,MATCH(K$1,raw_data_pax!$1:$1,0),FALSE),K78)</f>
        <v/>
      </c>
      <c r="L79" s="621">
        <f>MIN(VLOOKUP($F79,raw_data_pax!$1:$1048576,MATCH(L$1,raw_data_pax!$1:$1,0),FALSE),L78)</f>
        <v/>
      </c>
      <c r="M79" s="621">
        <f>MIN(VLOOKUP($F79,raw_data_pax!$1:$1048576,MATCH(M$1,raw_data_pax!$1:$1,0),FALSE),M78)</f>
        <v/>
      </c>
      <c r="N79" s="621">
        <f>MIN(VLOOKUP($F79,raw_data_pax!$1:$1048576,MATCH(N$1,raw_data_pax!$1:$1,0),FALSE),N78)</f>
        <v/>
      </c>
      <c r="O79" s="621">
        <f>MIN(VLOOKUP($F79,raw_data_pax!$1:$1048576,MATCH(O$1,raw_data_pax!$1:$1,0),FALSE),O78)</f>
        <v/>
      </c>
      <c r="P79" s="621">
        <f>MIN(VLOOKUP($F79,raw_data_pax!$1:$1048576,MATCH(P$1,raw_data_pax!$1:$1,0),FALSE),P78)</f>
        <v/>
      </c>
      <c r="Q79" s="621">
        <f>MIN(VLOOKUP($F79,raw_data_pax!$1:$1048576,MATCH(Q$1,raw_data_pax!$1:$1,0),FALSE),Q78)</f>
        <v/>
      </c>
      <c r="R79" s="622">
        <f>R78*R103</f>
        <v/>
      </c>
      <c r="S79" s="622">
        <f>S78*S103</f>
        <v/>
      </c>
      <c r="T79" s="622">
        <f>T78*T103</f>
        <v/>
      </c>
      <c r="U79" s="622">
        <f>U78*U103</f>
        <v/>
      </c>
      <c r="V79" s="622">
        <f>V78*V103</f>
        <v/>
      </c>
      <c r="W79" s="622">
        <f>W78*W103</f>
        <v/>
      </c>
      <c r="X79" s="622">
        <f>X78*X103</f>
        <v/>
      </c>
      <c r="Y79" s="622">
        <f>Y78*Y103</f>
        <v/>
      </c>
      <c r="Z79" s="622">
        <f>Z78*Z103</f>
        <v/>
      </c>
      <c r="AA79" s="622">
        <f>AA78*AA103</f>
        <v/>
      </c>
      <c r="AB79" s="622">
        <f>AB78*AB103</f>
        <v/>
      </c>
      <c r="AC79" s="622">
        <f>AC78*AC103</f>
        <v/>
      </c>
      <c r="AD79" s="622">
        <f>AD78*AD103</f>
        <v/>
      </c>
      <c r="AE79" s="622">
        <f>AE78*AE103</f>
        <v/>
      </c>
      <c r="AF79" s="622">
        <f>AF78*AF103</f>
        <v/>
      </c>
      <c r="AG79" s="622">
        <f>AG78*AG103</f>
        <v/>
      </c>
      <c r="AH79" s="622">
        <f>AH78*AH103</f>
        <v/>
      </c>
      <c r="AI79" s="622">
        <f>AI78*AI103</f>
        <v/>
      </c>
      <c r="AJ79" s="622">
        <f>AJ78*AJ103</f>
        <v/>
      </c>
      <c r="AK79" s="622">
        <f>AK78*AK103</f>
        <v/>
      </c>
      <c r="AL79" s="622">
        <f>AL78*AL103</f>
        <v/>
      </c>
      <c r="AM79" s="622">
        <f>AM78*AM103</f>
        <v/>
      </c>
      <c r="AN79" s="622">
        <f>AN78*AN103</f>
        <v/>
      </c>
      <c r="AO79" s="622">
        <f>AO78*AO103</f>
        <v/>
      </c>
      <c r="AP79" s="622">
        <f>AP78*AP103</f>
        <v/>
      </c>
      <c r="AQ79" s="622">
        <f>AQ78*AQ103</f>
        <v/>
      </c>
      <c r="AR79" s="622">
        <f>AR78*AR103</f>
        <v/>
      </c>
      <c r="AS79" s="622">
        <f>AS78*AS103</f>
        <v/>
      </c>
      <c r="AT79" s="622">
        <f>AT78*AT103</f>
        <v/>
      </c>
      <c r="AU79" s="622">
        <f>AU78*AU103</f>
        <v/>
      </c>
      <c r="AV79" s="622">
        <f>AV78*AV103</f>
        <v/>
      </c>
      <c r="AW79" s="622">
        <f>AW78*AW103</f>
        <v/>
      </c>
      <c r="AX79" s="622">
        <f>AX78*AX103</f>
        <v/>
      </c>
      <c r="AY79" s="622">
        <f>AY78*AY103</f>
        <v/>
      </c>
      <c r="AZ79" s="622">
        <f>AZ78*AZ103</f>
        <v/>
      </c>
      <c r="BA79" s="622">
        <f>BA78*BA103</f>
        <v/>
      </c>
    </row>
    <row r="80">
      <c r="A80" s="533" t="n"/>
      <c r="B80" s="533" t="n"/>
      <c r="C80" s="624" t="inlineStr">
        <is>
          <t xml:space="preserve"> - Peak Hour aival Movement(ADPM)</t>
        </is>
      </c>
      <c r="D80" s="625" t="inlineStr">
        <is>
          <t>float0</t>
        </is>
      </c>
      <c r="E80" s="625" t="n"/>
      <c r="F80" s="626" t="inlineStr">
        <is>
          <t>ADPM/movement/a/첨두시</t>
        </is>
      </c>
      <c r="G80" s="627" t="n"/>
      <c r="H80" s="628">
        <f>MIN(VLOOKUP($F80,raw_data_pax!$1:$1048576,MATCH(H$1,raw_data_pax!$1:$1,0),FALSE),H78)</f>
        <v/>
      </c>
      <c r="I80" s="628">
        <f>MIN(VLOOKUP($F80,raw_data_pax!$1:$1048576,MATCH(I$1,raw_data_pax!$1:$1,0),FALSE),I78)</f>
        <v/>
      </c>
      <c r="J80" s="628">
        <f>MIN(VLOOKUP($F80,raw_data_pax!$1:$1048576,MATCH(J$1,raw_data_pax!$1:$1,0),FALSE),J78)</f>
        <v/>
      </c>
      <c r="K80" s="628">
        <f>MIN(VLOOKUP($F80,raw_data_pax!$1:$1048576,MATCH(K$1,raw_data_pax!$1:$1,0),FALSE),K78)</f>
        <v/>
      </c>
      <c r="L80" s="628">
        <f>MIN(VLOOKUP($F80,raw_data_pax!$1:$1048576,MATCH(L$1,raw_data_pax!$1:$1,0),FALSE),L78)</f>
        <v/>
      </c>
      <c r="M80" s="628">
        <f>MIN(VLOOKUP($F80,raw_data_pax!$1:$1048576,MATCH(M$1,raw_data_pax!$1:$1,0),FALSE),M78)</f>
        <v/>
      </c>
      <c r="N80" s="628">
        <f>MIN(VLOOKUP($F80,raw_data_pax!$1:$1048576,MATCH(N$1,raw_data_pax!$1:$1,0),FALSE),N78)</f>
        <v/>
      </c>
      <c r="O80" s="628">
        <f>MIN(VLOOKUP($F80,raw_data_pax!$1:$1048576,MATCH(O$1,raw_data_pax!$1:$1,0),FALSE),O78)</f>
        <v/>
      </c>
      <c r="P80" s="628">
        <f>MIN(VLOOKUP($F80,raw_data_pax!$1:$1048576,MATCH(P$1,raw_data_pax!$1:$1,0),FALSE),P78)</f>
        <v/>
      </c>
      <c r="Q80" s="628">
        <f>MIN(VLOOKUP($F80,raw_data_pax!$1:$1048576,MATCH(Q$1,raw_data_pax!$1:$1,0),FALSE),Q78)</f>
        <v/>
      </c>
      <c r="R80" s="629">
        <f>R78*R104</f>
        <v/>
      </c>
      <c r="S80" s="629">
        <f>S78*S104</f>
        <v/>
      </c>
      <c r="T80" s="629">
        <f>T78*T104</f>
        <v/>
      </c>
      <c r="U80" s="629">
        <f>U78*U104</f>
        <v/>
      </c>
      <c r="V80" s="629">
        <f>V78*V104</f>
        <v/>
      </c>
      <c r="W80" s="629">
        <f>W78*W104</f>
        <v/>
      </c>
      <c r="X80" s="629">
        <f>X78*X104</f>
        <v/>
      </c>
      <c r="Y80" s="629">
        <f>Y78*Y104</f>
        <v/>
      </c>
      <c r="Z80" s="629">
        <f>Z78*Z104</f>
        <v/>
      </c>
      <c r="AA80" s="629">
        <f>AA78*AA104</f>
        <v/>
      </c>
      <c r="AB80" s="629">
        <f>AB78*AB104</f>
        <v/>
      </c>
      <c r="AC80" s="629">
        <f>AC78*AC104</f>
        <v/>
      </c>
      <c r="AD80" s="629">
        <f>AD78*AD104</f>
        <v/>
      </c>
      <c r="AE80" s="629">
        <f>AE78*AE104</f>
        <v/>
      </c>
      <c r="AF80" s="629">
        <f>AF78*AF104</f>
        <v/>
      </c>
      <c r="AG80" s="629">
        <f>AG78*AG104</f>
        <v/>
      </c>
      <c r="AH80" s="629">
        <f>AH78*AH104</f>
        <v/>
      </c>
      <c r="AI80" s="629">
        <f>AI78*AI104</f>
        <v/>
      </c>
      <c r="AJ80" s="629">
        <f>AJ78*AJ104</f>
        <v/>
      </c>
      <c r="AK80" s="629">
        <f>AK78*AK104</f>
        <v/>
      </c>
      <c r="AL80" s="629">
        <f>AL78*AL104</f>
        <v/>
      </c>
      <c r="AM80" s="629">
        <f>AM78*AM104</f>
        <v/>
      </c>
      <c r="AN80" s="629">
        <f>AN78*AN104</f>
        <v/>
      </c>
      <c r="AO80" s="629">
        <f>AO78*AO104</f>
        <v/>
      </c>
      <c r="AP80" s="629">
        <f>AP78*AP104</f>
        <v/>
      </c>
      <c r="AQ80" s="629">
        <f>AQ78*AQ104</f>
        <v/>
      </c>
      <c r="AR80" s="629">
        <f>AR78*AR104</f>
        <v/>
      </c>
      <c r="AS80" s="629">
        <f>AS78*AS104</f>
        <v/>
      </c>
      <c r="AT80" s="629">
        <f>AT78*AT104</f>
        <v/>
      </c>
      <c r="AU80" s="629">
        <f>AU78*AU104</f>
        <v/>
      </c>
      <c r="AV80" s="629">
        <f>AV78*AV104</f>
        <v/>
      </c>
      <c r="AW80" s="629">
        <f>AW78*AW104</f>
        <v/>
      </c>
      <c r="AX80" s="629">
        <f>AX78*AX104</f>
        <v/>
      </c>
      <c r="AY80" s="629">
        <f>AY78*AY104</f>
        <v/>
      </c>
      <c r="AZ80" s="629">
        <f>AZ78*AZ104</f>
        <v/>
      </c>
      <c r="BA80" s="629">
        <f>BA78*BA104</f>
        <v/>
      </c>
    </row>
    <row r="81">
      <c r="A81" s="606" t="inlineStr">
        <is>
          <t>Terminal(ADPM)</t>
        </is>
      </c>
      <c r="B81" s="630" t="inlineStr">
        <is>
          <t>Passengers(ADPM)</t>
        </is>
      </c>
      <c r="C81" s="608" t="inlineStr">
        <is>
          <t>Passenger PHF(%)(ADPM)</t>
        </is>
      </c>
      <c r="D81" s="609" t="inlineStr">
        <is>
          <t>percent4</t>
        </is>
      </c>
      <c r="E81" s="609" t="n"/>
      <c r="F81" s="613" t="inlineStr">
        <is>
          <t>ADPM/total_pax/all/PHF</t>
        </is>
      </c>
      <c r="G81" s="614" t="n"/>
      <c r="H81" s="612">
        <f>VLOOKUP($F81,raw_data_pax!$1:$1048576,MATCH(H$1,raw_data_pax!$1:$1,0),FALSE)</f>
        <v/>
      </c>
      <c r="I81" s="612">
        <f>VLOOKUP($F81,raw_data_pax!$1:$1048576,MATCH(I$1,raw_data_pax!$1:$1,0),FALSE)</f>
        <v/>
      </c>
      <c r="J81" s="612">
        <f>VLOOKUP($F81,raw_data_pax!$1:$1048576,MATCH(J$1,raw_data_pax!$1:$1,0),FALSE)</f>
        <v/>
      </c>
      <c r="K81" s="612">
        <f>VLOOKUP($F81,raw_data_pax!$1:$1048576,MATCH(K$1,raw_data_pax!$1:$1,0),FALSE)</f>
        <v/>
      </c>
      <c r="L81" s="612">
        <f>VLOOKUP($F81,raw_data_pax!$1:$1048576,MATCH(L$1,raw_data_pax!$1:$1,0),FALSE)</f>
        <v/>
      </c>
      <c r="M81" s="612">
        <f>VLOOKUP($F81,raw_data_pax!$1:$1048576,MATCH(M$1,raw_data_pax!$1:$1,0),FALSE)</f>
        <v/>
      </c>
      <c r="N81" s="612">
        <f>VLOOKUP($F81,raw_data_pax!$1:$1048576,MATCH(N$1,raw_data_pax!$1:$1,0),FALSE)</f>
        <v/>
      </c>
      <c r="O81" s="612">
        <f>VLOOKUP($F81,raw_data_pax!$1:$1048576,MATCH(O$1,raw_data_pax!$1:$1,0),FALSE)</f>
        <v/>
      </c>
      <c r="P81" s="612">
        <f>VLOOKUP($F81,raw_data_pax!$1:$1048576,MATCH(P$1,raw_data_pax!$1:$1,0),FALSE)</f>
        <v/>
      </c>
      <c r="Q81" s="612">
        <f>VLOOKUP($F81,raw_data_pax!$1:$1048576,MATCH(Q$1,raw_data_pax!$1:$1,0),FALSE)</f>
        <v/>
      </c>
      <c r="R81" s="612">
        <f>0.0021*R20^(-0.183)*$G$84</f>
        <v/>
      </c>
      <c r="S81" s="612">
        <f>0.0021*S20^(-0.183)*$G$84</f>
        <v/>
      </c>
      <c r="T81" s="612">
        <f>0.0021*T20^(-0.183)*$G$84</f>
        <v/>
      </c>
      <c r="U81" s="612">
        <f>0.0021*U20^(-0.183)*$G$84</f>
        <v/>
      </c>
      <c r="V81" s="612">
        <f>0.0021*V20^(-0.183)*$G$84</f>
        <v/>
      </c>
      <c r="W81" s="612">
        <f>0.0021*W20^(-0.183)*$G$84</f>
        <v/>
      </c>
      <c r="X81" s="612">
        <f>0.0021*X20^(-0.183)*$G$84</f>
        <v/>
      </c>
      <c r="Y81" s="612">
        <f>0.0021*Y20^(-0.183)*$G$84</f>
        <v/>
      </c>
      <c r="Z81" s="612">
        <f>0.0021*Z20^(-0.183)*$G$84</f>
        <v/>
      </c>
      <c r="AA81" s="612">
        <f>0.0021*AA20^(-0.183)*$G$84</f>
        <v/>
      </c>
      <c r="AB81" s="612">
        <f>0.0021*AB20^(-0.183)*$G$84</f>
        <v/>
      </c>
      <c r="AC81" s="612">
        <f>0.0021*AC20^(-0.183)*$G$84</f>
        <v/>
      </c>
      <c r="AD81" s="612">
        <f>0.0021*AD20^(-0.183)*$G$84</f>
        <v/>
      </c>
      <c r="AE81" s="612">
        <f>0.0021*AE20^(-0.183)*$G$84</f>
        <v/>
      </c>
      <c r="AF81" s="612">
        <f>0.0021*AF20^(-0.183)*$G$84</f>
        <v/>
      </c>
      <c r="AG81" s="612">
        <f>0.0021*AG20^(-0.183)*$G$84</f>
        <v/>
      </c>
      <c r="AH81" s="612">
        <f>0.0021*AH20^(-0.183)*$G$84</f>
        <v/>
      </c>
      <c r="AI81" s="612">
        <f>0.0021*AI20^(-0.183)*$G$84</f>
        <v/>
      </c>
      <c r="AJ81" s="612">
        <f>0.0021*AJ20^(-0.183)*$G$84</f>
        <v/>
      </c>
      <c r="AK81" s="612">
        <f>0.0021*AK20^(-0.183)*$G$84</f>
        <v/>
      </c>
      <c r="AL81" s="612">
        <f>0.0021*AL20^(-0.183)*$G$84</f>
        <v/>
      </c>
      <c r="AM81" s="612">
        <f>0.0021*AM20^(-0.183)*$G$84</f>
        <v/>
      </c>
      <c r="AN81" s="612">
        <f>0.0021*AN20^(-0.183)*$G$84</f>
        <v/>
      </c>
      <c r="AO81" s="612">
        <f>0.0021*AO20^(-0.183)*$G$84</f>
        <v/>
      </c>
      <c r="AP81" s="612">
        <f>0.0021*AP20^(-0.183)*$G$84</f>
        <v/>
      </c>
      <c r="AQ81" s="612">
        <f>0.0021*AQ20^(-0.183)*$G$84</f>
        <v/>
      </c>
      <c r="AR81" s="612">
        <f>0.0021*AR20^(-0.183)*$G$84</f>
        <v/>
      </c>
      <c r="AS81" s="612">
        <f>0.0021*AS20^(-0.183)*$G$84</f>
        <v/>
      </c>
      <c r="AT81" s="612">
        <f>0.0021*AT20^(-0.183)*$G$84</f>
        <v/>
      </c>
      <c r="AU81" s="612">
        <f>0.0021*AU20^(-0.183)*$G$84</f>
        <v/>
      </c>
      <c r="AV81" s="612">
        <f>0.0021*AV20^(-0.183)*$G$84</f>
        <v/>
      </c>
      <c r="AW81" s="612">
        <f>0.0021*AW20^(-0.183)*$G$84</f>
        <v/>
      </c>
      <c r="AX81" s="612">
        <f>0.0021*AX20^(-0.183)*$G$84</f>
        <v/>
      </c>
      <c r="AY81" s="612">
        <f>0.0021*AY20^(-0.183)*$G$84</f>
        <v/>
      </c>
      <c r="AZ81" s="612">
        <f>0.0021*AZ20^(-0.183)*$G$84</f>
        <v/>
      </c>
      <c r="BA81" s="612">
        <f>0.0021*BA20^(-0.183)*$G$84</f>
        <v/>
      </c>
    </row>
    <row r="82">
      <c r="A82" s="532" t="n"/>
      <c r="B82" s="532" t="n"/>
      <c r="C82" s="608" t="inlineStr">
        <is>
          <t xml:space="preserve">  - Passenger H Factor(ADPM)</t>
        </is>
      </c>
      <c r="D82" s="609" t="inlineStr">
        <is>
          <t>float1</t>
        </is>
      </c>
      <c r="E82" s="609" t="n"/>
      <c r="F82" s="613" t="inlineStr">
        <is>
          <t>ADPM/total_pax/all/H팩터</t>
        </is>
      </c>
      <c r="G82" s="614" t="n"/>
      <c r="H82" s="615">
        <f>VLOOKUP($F82,raw_data_pax!$1:$1048576,MATCH(H$1,raw_data_pax!$1:$1,0),FALSE)</f>
        <v/>
      </c>
      <c r="I82" s="615">
        <f>VLOOKUP($F82,raw_data_pax!$1:$1048576,MATCH(I$1,raw_data_pax!$1:$1,0),FALSE)</f>
        <v/>
      </c>
      <c r="J82" s="615">
        <f>VLOOKUP($F82,raw_data_pax!$1:$1048576,MATCH(J$1,raw_data_pax!$1:$1,0),FALSE)</f>
        <v/>
      </c>
      <c r="K82" s="615">
        <f>VLOOKUP($F82,raw_data_pax!$1:$1048576,MATCH(K$1,raw_data_pax!$1:$1,0),FALSE)</f>
        <v/>
      </c>
      <c r="L82" s="615">
        <f>VLOOKUP($F82,raw_data_pax!$1:$1048576,MATCH(L$1,raw_data_pax!$1:$1,0),FALSE)</f>
        <v/>
      </c>
      <c r="M82" s="615">
        <f>VLOOKUP($F82,raw_data_pax!$1:$1048576,MATCH(M$1,raw_data_pax!$1:$1,0),FALSE)</f>
        <v/>
      </c>
      <c r="N82" s="615">
        <f>VLOOKUP($F82,raw_data_pax!$1:$1048576,MATCH(N$1,raw_data_pax!$1:$1,0),FALSE)</f>
        <v/>
      </c>
      <c r="O82" s="615">
        <f>VLOOKUP($F82,raw_data_pax!$1:$1048576,MATCH(O$1,raw_data_pax!$1:$1,0),FALSE)</f>
        <v/>
      </c>
      <c r="P82" s="615">
        <f>VLOOKUP($F82,raw_data_pax!$1:$1048576,MATCH(P$1,raw_data_pax!$1:$1,0),FALSE)</f>
        <v/>
      </c>
      <c r="Q82" s="615">
        <f>VLOOKUP($F82,raw_data_pax!$1:$1048576,MATCH(Q$1,raw_data_pax!$1:$1,0),FALSE)</f>
        <v/>
      </c>
      <c r="R82" s="615">
        <f>1/R81/R83</f>
        <v/>
      </c>
      <c r="S82" s="615">
        <f>1/S81/S83</f>
        <v/>
      </c>
      <c r="T82" s="615">
        <f>1/T81/T83</f>
        <v/>
      </c>
      <c r="U82" s="615">
        <f>1/U81/U83</f>
        <v/>
      </c>
      <c r="V82" s="615">
        <f>1/V81/V83</f>
        <v/>
      </c>
      <c r="W82" s="615">
        <f>1/W81/W83</f>
        <v/>
      </c>
      <c r="X82" s="615">
        <f>1/X81/X83</f>
        <v/>
      </c>
      <c r="Y82" s="615">
        <f>1/Y81/Y83</f>
        <v/>
      </c>
      <c r="Z82" s="615">
        <f>1/Z81/Z83</f>
        <v/>
      </c>
      <c r="AA82" s="615">
        <f>1/AA81/AA83</f>
        <v/>
      </c>
      <c r="AB82" s="615">
        <f>1/AB81/AB83</f>
        <v/>
      </c>
      <c r="AC82" s="615">
        <f>1/AC81/AC83</f>
        <v/>
      </c>
      <c r="AD82" s="615">
        <f>1/AD81/AD83</f>
        <v/>
      </c>
      <c r="AE82" s="615">
        <f>1/AE81/AE83</f>
        <v/>
      </c>
      <c r="AF82" s="615">
        <f>1/AF81/AF83</f>
        <v/>
      </c>
      <c r="AG82" s="615">
        <f>1/AG81/AG83</f>
        <v/>
      </c>
      <c r="AH82" s="615">
        <f>1/AH81/AH83</f>
        <v/>
      </c>
      <c r="AI82" s="615">
        <f>1/AI81/AI83</f>
        <v/>
      </c>
      <c r="AJ82" s="615">
        <f>1/AJ81/AJ83</f>
        <v/>
      </c>
      <c r="AK82" s="615">
        <f>1/AK81/AK83</f>
        <v/>
      </c>
      <c r="AL82" s="615">
        <f>1/AL81/AL83</f>
        <v/>
      </c>
      <c r="AM82" s="615">
        <f>1/AM81/AM83</f>
        <v/>
      </c>
      <c r="AN82" s="615">
        <f>1/AN81/AN83</f>
        <v/>
      </c>
      <c r="AO82" s="615">
        <f>1/AO81/AO83</f>
        <v/>
      </c>
      <c r="AP82" s="615">
        <f>1/AP81/AP83</f>
        <v/>
      </c>
      <c r="AQ82" s="615">
        <f>1/AQ81/AQ83</f>
        <v/>
      </c>
      <c r="AR82" s="615">
        <f>1/AR81/AR83</f>
        <v/>
      </c>
      <c r="AS82" s="615">
        <f>1/AS81/AS83</f>
        <v/>
      </c>
      <c r="AT82" s="615">
        <f>1/AT81/AT83</f>
        <v/>
      </c>
      <c r="AU82" s="615">
        <f>1/AU81/AU83</f>
        <v/>
      </c>
      <c r="AV82" s="615">
        <f>1/AV81/AV83</f>
        <v/>
      </c>
      <c r="AW82" s="615">
        <f>1/AW81/AW83</f>
        <v/>
      </c>
      <c r="AX82" s="615">
        <f>1/AX81/AX83</f>
        <v/>
      </c>
      <c r="AY82" s="615">
        <f>1/AY81/AY83</f>
        <v/>
      </c>
      <c r="AZ82" s="615">
        <f>1/AZ81/AZ83</f>
        <v/>
      </c>
      <c r="BA82" s="615">
        <f>1/BA81/BA83</f>
        <v/>
      </c>
    </row>
    <row r="83">
      <c r="A83" s="532" t="n"/>
      <c r="B83" s="532" t="n"/>
      <c r="C83" s="608" t="inlineStr">
        <is>
          <t xml:space="preserve">  - Passenger D Factor(ADPM)</t>
        </is>
      </c>
      <c r="D83" s="609" t="inlineStr">
        <is>
          <t>float1</t>
        </is>
      </c>
      <c r="E83" s="609" t="n"/>
      <c r="F83" s="613" t="inlineStr">
        <is>
          <t>ADPM/total_pax/all/D팩터</t>
        </is>
      </c>
      <c r="G83" s="614">
        <f>SUMIF($H$170:$Q$170,"O",H83:Q83)/COUNTIFS($H$170:$Q$170,"O",H83:Q83,"&lt;&gt;0")</f>
        <v/>
      </c>
      <c r="H83" s="615">
        <f>VLOOKUP($F83,raw_data_pax!$1:$1048576,MATCH(H$1,raw_data_pax!$1:$1,0),FALSE)</f>
        <v/>
      </c>
      <c r="I83" s="615">
        <f>VLOOKUP($F83,raw_data_pax!$1:$1048576,MATCH(I$1,raw_data_pax!$1:$1,0),FALSE)</f>
        <v/>
      </c>
      <c r="J83" s="615">
        <f>VLOOKUP($F83,raw_data_pax!$1:$1048576,MATCH(J$1,raw_data_pax!$1:$1,0),FALSE)</f>
        <v/>
      </c>
      <c r="K83" s="615">
        <f>VLOOKUP($F83,raw_data_pax!$1:$1048576,MATCH(K$1,raw_data_pax!$1:$1,0),FALSE)</f>
        <v/>
      </c>
      <c r="L83" s="615">
        <f>VLOOKUP($F83,raw_data_pax!$1:$1048576,MATCH(L$1,raw_data_pax!$1:$1,0),FALSE)</f>
        <v/>
      </c>
      <c r="M83" s="615">
        <f>VLOOKUP($F83,raw_data_pax!$1:$1048576,MATCH(M$1,raw_data_pax!$1:$1,0),FALSE)</f>
        <v/>
      </c>
      <c r="N83" s="615">
        <f>VLOOKUP($F83,raw_data_pax!$1:$1048576,MATCH(N$1,raw_data_pax!$1:$1,0),FALSE)</f>
        <v/>
      </c>
      <c r="O83" s="615">
        <f>VLOOKUP($F83,raw_data_pax!$1:$1048576,MATCH(O$1,raw_data_pax!$1:$1,0),FALSE)</f>
        <v/>
      </c>
      <c r="P83" s="615">
        <f>VLOOKUP($F83,raw_data_pax!$1:$1048576,MATCH(P$1,raw_data_pax!$1:$1,0),FALSE)</f>
        <v/>
      </c>
      <c r="Q83" s="615">
        <f>VLOOKUP($F83,raw_data_pax!$1:$1048576,MATCH(Q$1,raw_data_pax!$1:$1,0),FALSE)</f>
        <v/>
      </c>
      <c r="R83" s="580">
        <f>$G$83</f>
        <v/>
      </c>
      <c r="S83" s="580">
        <f>$G$83</f>
        <v/>
      </c>
      <c r="T83" s="580">
        <f>$G$83</f>
        <v/>
      </c>
      <c r="U83" s="580">
        <f>$G$83</f>
        <v/>
      </c>
      <c r="V83" s="580">
        <f>$G$83</f>
        <v/>
      </c>
      <c r="W83" s="580">
        <f>$G$83</f>
        <v/>
      </c>
      <c r="X83" s="580">
        <f>$G$83</f>
        <v/>
      </c>
      <c r="Y83" s="580">
        <f>$G$83</f>
        <v/>
      </c>
      <c r="Z83" s="580">
        <f>$G$83</f>
        <v/>
      </c>
      <c r="AA83" s="580">
        <f>$G$83</f>
        <v/>
      </c>
      <c r="AB83" s="580">
        <f>$G$83</f>
        <v/>
      </c>
      <c r="AC83" s="580">
        <f>$G$83</f>
        <v/>
      </c>
      <c r="AD83" s="580">
        <f>$G$83</f>
        <v/>
      </c>
      <c r="AE83" s="580">
        <f>$G$83</f>
        <v/>
      </c>
      <c r="AF83" s="580">
        <f>$G$83</f>
        <v/>
      </c>
      <c r="AG83" s="580">
        <f>$G$83</f>
        <v/>
      </c>
      <c r="AH83" s="580">
        <f>$G$83</f>
        <v/>
      </c>
      <c r="AI83" s="580">
        <f>$G$83</f>
        <v/>
      </c>
      <c r="AJ83" s="580">
        <f>$G$83</f>
        <v/>
      </c>
      <c r="AK83" s="580">
        <f>$G$83</f>
        <v/>
      </c>
      <c r="AL83" s="580">
        <f>$G$83</f>
        <v/>
      </c>
      <c r="AM83" s="580">
        <f>$G$83</f>
        <v/>
      </c>
      <c r="AN83" s="580">
        <f>$G$83</f>
        <v/>
      </c>
      <c r="AO83" s="580">
        <f>$G$83</f>
        <v/>
      </c>
      <c r="AP83" s="580">
        <f>$G$83</f>
        <v/>
      </c>
      <c r="AQ83" s="580">
        <f>$G$83</f>
        <v/>
      </c>
      <c r="AR83" s="580">
        <f>$G$83</f>
        <v/>
      </c>
      <c r="AS83" s="580">
        <f>$G$83</f>
        <v/>
      </c>
      <c r="AT83" s="580">
        <f>$G$83</f>
        <v/>
      </c>
      <c r="AU83" s="580">
        <f>$G$83</f>
        <v/>
      </c>
      <c r="AV83" s="580">
        <f>$G$83</f>
        <v/>
      </c>
      <c r="AW83" s="580">
        <f>$G$83</f>
        <v/>
      </c>
      <c r="AX83" s="580">
        <f>$G$83</f>
        <v/>
      </c>
      <c r="AY83" s="580">
        <f>$G$83</f>
        <v/>
      </c>
      <c r="AZ83" s="580">
        <f>$G$83</f>
        <v/>
      </c>
      <c r="BA83" s="580">
        <f>$G$83</f>
        <v/>
      </c>
    </row>
    <row r="84">
      <c r="A84" s="532" t="n"/>
      <c r="B84" s="532" t="n"/>
      <c r="C84" s="608" t="inlineStr">
        <is>
          <t>Passenger PHF / Movement PHF(ADPM)</t>
        </is>
      </c>
      <c r="D84" s="609" t="inlineStr">
        <is>
          <t>percent1</t>
        </is>
      </c>
      <c r="E84" s="609" t="n"/>
      <c r="F84" s="617" t="inlineStr">
        <is>
          <t>여객PHF / 운항 PHF</t>
        </is>
      </c>
      <c r="G84" s="618">
        <f>SUMIF($H$169:$Q$169,"O",H84:Q84)/COUNTIFS($H$169:$Q$169,"O",H84:Q84,"&lt;&gt;0")</f>
        <v/>
      </c>
      <c r="H84" s="65">
        <f>H81/H76</f>
        <v/>
      </c>
      <c r="I84" s="65">
        <f>I81/I76</f>
        <v/>
      </c>
      <c r="J84" s="65">
        <f>J81/J76</f>
        <v/>
      </c>
      <c r="K84" s="65">
        <f>K81/K76</f>
        <v/>
      </c>
      <c r="L84" s="65">
        <f>L81/L76</f>
        <v/>
      </c>
      <c r="M84" s="65">
        <f>M81/M76</f>
        <v/>
      </c>
      <c r="N84" s="65">
        <f>N81/N76</f>
        <v/>
      </c>
      <c r="O84" s="65">
        <f>O81/O76</f>
        <v/>
      </c>
      <c r="P84" s="65">
        <f>P81/P76</f>
        <v/>
      </c>
      <c r="Q84" s="65">
        <f>Q81/Q76</f>
        <v/>
      </c>
      <c r="R84" s="580" t="n"/>
      <c r="S84" s="580" t="n"/>
      <c r="T84" s="580" t="n"/>
      <c r="U84" s="580" t="n"/>
      <c r="V84" s="580" t="n"/>
      <c r="W84" s="580" t="n"/>
      <c r="X84" s="580" t="n"/>
      <c r="Y84" s="580" t="n"/>
      <c r="Z84" s="580" t="n"/>
      <c r="AA84" s="580" t="n"/>
      <c r="AB84" s="580" t="n"/>
      <c r="AC84" s="580" t="n"/>
      <c r="AD84" s="580" t="n"/>
      <c r="AE84" s="580" t="n"/>
      <c r="AF84" s="580" t="n"/>
      <c r="AG84" s="580" t="n"/>
      <c r="AH84" s="580" t="n"/>
      <c r="AI84" s="580" t="n"/>
      <c r="AJ84" s="580" t="n"/>
      <c r="AK84" s="580" t="n"/>
      <c r="AL84" s="580" t="n"/>
      <c r="AM84" s="580" t="n"/>
      <c r="AN84" s="580" t="n"/>
      <c r="AO84" s="580" t="n"/>
      <c r="AP84" s="580" t="n"/>
      <c r="AQ84" s="580" t="n"/>
      <c r="AR84" s="580" t="n"/>
      <c r="AS84" s="580" t="n"/>
      <c r="AT84" s="580" t="n"/>
      <c r="AU84" s="580" t="n"/>
      <c r="AV84" s="580" t="n"/>
      <c r="AW84" s="580" t="n"/>
      <c r="AX84" s="580" t="n"/>
      <c r="AY84" s="580" t="n"/>
      <c r="AZ84" s="580" t="n"/>
      <c r="BA84" s="580" t="n"/>
    </row>
    <row r="85">
      <c r="A85" s="532" t="n"/>
      <c r="B85" s="532" t="n"/>
      <c r="C85" s="619" t="inlineStr">
        <is>
          <t>Peak Hour Passengers(ADPM)</t>
        </is>
      </c>
      <c r="D85" s="620" t="inlineStr">
        <is>
          <t>float0</t>
        </is>
      </c>
      <c r="E85" s="620" t="n"/>
      <c r="F85" s="28" t="inlineStr">
        <is>
          <t>ADPM/total_pax/all/첨두시</t>
        </is>
      </c>
      <c r="G85" s="108" t="n"/>
      <c r="H85" s="580">
        <f>VLOOKUP($F85,raw_data_pax!$1:$1048576,MATCH(H$1,raw_data_pax!$1:$1,0),FALSE)</f>
        <v/>
      </c>
      <c r="I85" s="580">
        <f>VLOOKUP($F85,raw_data_pax!$1:$1048576,MATCH(I$1,raw_data_pax!$1:$1,0),FALSE)</f>
        <v/>
      </c>
      <c r="J85" s="580">
        <f>VLOOKUP($F85,raw_data_pax!$1:$1048576,MATCH(J$1,raw_data_pax!$1:$1,0),FALSE)</f>
        <v/>
      </c>
      <c r="K85" s="580">
        <f>VLOOKUP($F85,raw_data_pax!$1:$1048576,MATCH(K$1,raw_data_pax!$1:$1,0),FALSE)</f>
        <v/>
      </c>
      <c r="L85" s="580">
        <f>VLOOKUP($F85,raw_data_pax!$1:$1048576,MATCH(L$1,raw_data_pax!$1:$1,0),FALSE)</f>
        <v/>
      </c>
      <c r="M85" s="580">
        <f>VLOOKUP($F85,raw_data_pax!$1:$1048576,MATCH(M$1,raw_data_pax!$1:$1,0),FALSE)</f>
        <v/>
      </c>
      <c r="N85" s="580">
        <f>VLOOKUP($F85,raw_data_pax!$1:$1048576,MATCH(N$1,raw_data_pax!$1:$1,0),FALSE)</f>
        <v/>
      </c>
      <c r="O85" s="580">
        <f>VLOOKUP($F85,raw_data_pax!$1:$1048576,MATCH(O$1,raw_data_pax!$1:$1,0),FALSE)</f>
        <v/>
      </c>
      <c r="P85" s="580">
        <f>VLOOKUP($F85,raw_data_pax!$1:$1048576,MATCH(P$1,raw_data_pax!$1:$1,0),FALSE)</f>
        <v/>
      </c>
      <c r="Q85" s="580">
        <f>VLOOKUP($F85,raw_data_pax!$1:$1048576,MATCH(Q$1,raw_data_pax!$1:$1,0),FALSE)</f>
        <v/>
      </c>
      <c r="R85" s="580">
        <f>R2*R81</f>
        <v/>
      </c>
      <c r="S85" s="580">
        <f>S2*S81</f>
        <v/>
      </c>
      <c r="T85" s="580">
        <f>T2*T81</f>
        <v/>
      </c>
      <c r="U85" s="580">
        <f>U2*U81</f>
        <v/>
      </c>
      <c r="V85" s="580">
        <f>V2*V81</f>
        <v/>
      </c>
      <c r="W85" s="580">
        <f>W2*W81</f>
        <v/>
      </c>
      <c r="X85" s="580">
        <f>X2*X81</f>
        <v/>
      </c>
      <c r="Y85" s="580">
        <f>Y2*Y81</f>
        <v/>
      </c>
      <c r="Z85" s="580">
        <f>Z2*Z81</f>
        <v/>
      </c>
      <c r="AA85" s="580">
        <f>AA2*AA81</f>
        <v/>
      </c>
      <c r="AB85" s="580">
        <f>AB2*AB81</f>
        <v/>
      </c>
      <c r="AC85" s="580">
        <f>AC2*AC81</f>
        <v/>
      </c>
      <c r="AD85" s="580">
        <f>AD2*AD81</f>
        <v/>
      </c>
      <c r="AE85" s="580">
        <f>AE2*AE81</f>
        <v/>
      </c>
      <c r="AF85" s="580">
        <f>AF2*AF81</f>
        <v/>
      </c>
      <c r="AG85" s="580">
        <f>AG2*AG81</f>
        <v/>
      </c>
      <c r="AH85" s="580">
        <f>AH2*AH81</f>
        <v/>
      </c>
      <c r="AI85" s="580">
        <f>AI2*AI81</f>
        <v/>
      </c>
      <c r="AJ85" s="580">
        <f>AJ2*AJ81</f>
        <v/>
      </c>
      <c r="AK85" s="580">
        <f>AK2*AK81</f>
        <v/>
      </c>
      <c r="AL85" s="580">
        <f>AL2*AL81</f>
        <v/>
      </c>
      <c r="AM85" s="580">
        <f>AM2*AM81</f>
        <v/>
      </c>
      <c r="AN85" s="580">
        <f>AN2*AN81</f>
        <v/>
      </c>
      <c r="AO85" s="580">
        <f>AO2*AO81</f>
        <v/>
      </c>
      <c r="AP85" s="580">
        <f>AP2*AP81</f>
        <v/>
      </c>
      <c r="AQ85" s="580">
        <f>AQ2*AQ81</f>
        <v/>
      </c>
      <c r="AR85" s="580">
        <f>AR2*AR81</f>
        <v/>
      </c>
      <c r="AS85" s="580">
        <f>AS2*AS81</f>
        <v/>
      </c>
      <c r="AT85" s="580">
        <f>AT2*AT81</f>
        <v/>
      </c>
      <c r="AU85" s="580">
        <f>AU2*AU81</f>
        <v/>
      </c>
      <c r="AV85" s="580">
        <f>AV2*AV81</f>
        <v/>
      </c>
      <c r="AW85" s="580">
        <f>AW2*AW81</f>
        <v/>
      </c>
      <c r="AX85" s="580">
        <f>AX2*AX81</f>
        <v/>
      </c>
      <c r="AY85" s="580">
        <f>AY2*AY81</f>
        <v/>
      </c>
      <c r="AZ85" s="580">
        <f>AZ2*AZ81</f>
        <v/>
      </c>
      <c r="BA85" s="580">
        <f>BA2*BA81</f>
        <v/>
      </c>
    </row>
    <row r="86">
      <c r="A86" s="532" t="n"/>
      <c r="B86" s="532" t="n"/>
      <c r="C86" s="619" t="inlineStr">
        <is>
          <t xml:space="preserve"> - Peak Hour departure Passengers(ADPM)</t>
        </is>
      </c>
      <c r="D86" s="620" t="inlineStr">
        <is>
          <t>float0</t>
        </is>
      </c>
      <c r="E86" s="620" t="n"/>
      <c r="F86" s="28" t="inlineStr">
        <is>
          <t>ADPM/total_pax/d/첨두시</t>
        </is>
      </c>
      <c r="G86" s="108" t="n"/>
      <c r="H86" s="580">
        <f>MIN(VLOOKUP($F86,raw_data_pax!$1:$1048576,MATCH(H$1,raw_data_pax!$1:$1,0),FALSE),H85)</f>
        <v/>
      </c>
      <c r="I86" s="580">
        <f>MIN(VLOOKUP($F86,raw_data_pax!$1:$1048576,MATCH(I$1,raw_data_pax!$1:$1,0),FALSE),I85)</f>
        <v/>
      </c>
      <c r="J86" s="580">
        <f>MIN(VLOOKUP($F86,raw_data_pax!$1:$1048576,MATCH(J$1,raw_data_pax!$1:$1,0),FALSE),J85)</f>
        <v/>
      </c>
      <c r="K86" s="580">
        <f>MIN(VLOOKUP($F86,raw_data_pax!$1:$1048576,MATCH(K$1,raw_data_pax!$1:$1,0),FALSE),K85)</f>
        <v/>
      </c>
      <c r="L86" s="580">
        <f>MIN(VLOOKUP($F86,raw_data_pax!$1:$1048576,MATCH(L$1,raw_data_pax!$1:$1,0),FALSE),L85)</f>
        <v/>
      </c>
      <c r="M86" s="580">
        <f>MIN(VLOOKUP($F86,raw_data_pax!$1:$1048576,MATCH(M$1,raw_data_pax!$1:$1,0),FALSE),M85)</f>
        <v/>
      </c>
      <c r="N86" s="580">
        <f>MIN(VLOOKUP($F86,raw_data_pax!$1:$1048576,MATCH(N$1,raw_data_pax!$1:$1,0),FALSE),N85)</f>
        <v/>
      </c>
      <c r="O86" s="580">
        <f>MIN(VLOOKUP($F86,raw_data_pax!$1:$1048576,MATCH(O$1,raw_data_pax!$1:$1,0),FALSE),O85)</f>
        <v/>
      </c>
      <c r="P86" s="580">
        <f>MIN(VLOOKUP($F86,raw_data_pax!$1:$1048576,MATCH(P$1,raw_data_pax!$1:$1,0),FALSE),P85)</f>
        <v/>
      </c>
      <c r="Q86" s="580">
        <f>MIN(VLOOKUP($F86,raw_data_pax!$1:$1048576,MATCH(Q$1,raw_data_pax!$1:$1,0),FALSE),Q85)</f>
        <v/>
      </c>
      <c r="R86" s="580" t="n"/>
      <c r="S86" s="580" t="n"/>
      <c r="T86" s="580" t="n"/>
      <c r="U86" s="580" t="n"/>
      <c r="V86" s="580" t="n"/>
      <c r="W86" s="580" t="n"/>
      <c r="X86" s="580" t="n"/>
      <c r="Y86" s="580" t="n"/>
      <c r="Z86" s="580" t="n"/>
      <c r="AA86" s="580" t="n"/>
      <c r="AB86" s="580" t="n"/>
      <c r="AC86" s="580" t="n"/>
      <c r="AD86" s="580" t="n"/>
      <c r="AE86" s="580" t="n"/>
      <c r="AF86" s="580" t="n"/>
      <c r="AG86" s="580" t="n"/>
      <c r="AH86" s="580" t="n"/>
      <c r="AI86" s="580" t="n"/>
      <c r="AJ86" s="580" t="n"/>
      <c r="AK86" s="580" t="n"/>
      <c r="AL86" s="580" t="n"/>
      <c r="AM86" s="580" t="n"/>
      <c r="AN86" s="580" t="n"/>
      <c r="AO86" s="580" t="n"/>
      <c r="AP86" s="580" t="n"/>
      <c r="AQ86" s="580" t="n"/>
      <c r="AR86" s="580" t="n"/>
      <c r="AS86" s="580" t="n"/>
      <c r="AT86" s="580" t="n"/>
      <c r="AU86" s="580" t="n"/>
      <c r="AV86" s="580" t="n"/>
      <c r="AW86" s="580" t="n"/>
      <c r="AX86" s="580" t="n"/>
      <c r="AY86" s="580" t="n"/>
      <c r="AZ86" s="580" t="n"/>
      <c r="BA86" s="580" t="n"/>
    </row>
    <row r="87">
      <c r="A87" s="532" t="n"/>
      <c r="B87" s="532" t="n"/>
      <c r="C87" s="619" t="inlineStr">
        <is>
          <t xml:space="preserve"> - Peak Hour aival Passengers(ADPM)</t>
        </is>
      </c>
      <c r="D87" s="620" t="inlineStr">
        <is>
          <t>float0</t>
        </is>
      </c>
      <c r="E87" s="620" t="n"/>
      <c r="F87" s="28" t="inlineStr">
        <is>
          <t>ADPM/total_pax/a/첨두시</t>
        </is>
      </c>
      <c r="G87" s="108" t="n"/>
      <c r="H87" s="580">
        <f>MIN(VLOOKUP($F87,raw_data_pax!$1:$1048576,MATCH(H$1,raw_data_pax!$1:$1,0),FALSE),H85)</f>
        <v/>
      </c>
      <c r="I87" s="580">
        <f>MIN(VLOOKUP($F87,raw_data_pax!$1:$1048576,MATCH(I$1,raw_data_pax!$1:$1,0),FALSE),I85)</f>
        <v/>
      </c>
      <c r="J87" s="580">
        <f>MIN(VLOOKUP($F87,raw_data_pax!$1:$1048576,MATCH(J$1,raw_data_pax!$1:$1,0),FALSE),J85)</f>
        <v/>
      </c>
      <c r="K87" s="580">
        <f>MIN(VLOOKUP($F87,raw_data_pax!$1:$1048576,MATCH(K$1,raw_data_pax!$1:$1,0),FALSE),K85)</f>
        <v/>
      </c>
      <c r="L87" s="580">
        <f>MIN(VLOOKUP($F87,raw_data_pax!$1:$1048576,MATCH(L$1,raw_data_pax!$1:$1,0),FALSE),L85)</f>
        <v/>
      </c>
      <c r="M87" s="580">
        <f>MIN(VLOOKUP($F87,raw_data_pax!$1:$1048576,MATCH(M$1,raw_data_pax!$1:$1,0),FALSE),M85)</f>
        <v/>
      </c>
      <c r="N87" s="580">
        <f>MIN(VLOOKUP($F87,raw_data_pax!$1:$1048576,MATCH(N$1,raw_data_pax!$1:$1,0),FALSE),N85)</f>
        <v/>
      </c>
      <c r="O87" s="580">
        <f>MIN(VLOOKUP($F87,raw_data_pax!$1:$1048576,MATCH(O$1,raw_data_pax!$1:$1,0),FALSE),O85)</f>
        <v/>
      </c>
      <c r="P87" s="580">
        <f>MIN(VLOOKUP($F87,raw_data_pax!$1:$1048576,MATCH(P$1,raw_data_pax!$1:$1,0),FALSE),P85)</f>
        <v/>
      </c>
      <c r="Q87" s="580">
        <f>MIN(VLOOKUP($F87,raw_data_pax!$1:$1048576,MATCH(Q$1,raw_data_pax!$1:$1,0),FALSE),Q85)</f>
        <v/>
      </c>
      <c r="R87" s="580" t="n"/>
      <c r="S87" s="580" t="n"/>
      <c r="T87" s="580" t="n"/>
      <c r="U87" s="580" t="n"/>
      <c r="V87" s="580" t="n"/>
      <c r="W87" s="580" t="n"/>
      <c r="X87" s="580" t="n"/>
      <c r="Y87" s="580" t="n"/>
      <c r="Z87" s="580" t="n"/>
      <c r="AA87" s="580" t="n"/>
      <c r="AB87" s="580" t="n"/>
      <c r="AC87" s="580" t="n"/>
      <c r="AD87" s="580" t="n"/>
      <c r="AE87" s="580" t="n"/>
      <c r="AF87" s="580" t="n"/>
      <c r="AG87" s="580" t="n"/>
      <c r="AH87" s="580" t="n"/>
      <c r="AI87" s="580" t="n"/>
      <c r="AJ87" s="580" t="n"/>
      <c r="AK87" s="580" t="n"/>
      <c r="AL87" s="580" t="n"/>
      <c r="AM87" s="580" t="n"/>
      <c r="AN87" s="580" t="n"/>
      <c r="AO87" s="580" t="n"/>
      <c r="AP87" s="580" t="n"/>
      <c r="AQ87" s="580" t="n"/>
      <c r="AR87" s="580" t="n"/>
      <c r="AS87" s="580" t="n"/>
      <c r="AT87" s="580" t="n"/>
      <c r="AU87" s="580" t="n"/>
      <c r="AV87" s="580" t="n"/>
      <c r="AW87" s="580" t="n"/>
      <c r="AX87" s="580" t="n"/>
      <c r="AY87" s="580" t="n"/>
      <c r="AZ87" s="580" t="n"/>
      <c r="BA87" s="580" t="n"/>
    </row>
    <row r="88">
      <c r="A88" s="532" t="n"/>
      <c r="B88" s="532" t="n"/>
      <c r="C88" s="619" t="inlineStr">
        <is>
          <t>Peak Hour Seats(ADPM)</t>
        </is>
      </c>
      <c r="D88" s="620" t="inlineStr">
        <is>
          <t>float0</t>
        </is>
      </c>
      <c r="E88" s="620" t="n"/>
      <c r="F88" s="28" t="inlineStr">
        <is>
          <t>ADPM/total_seat_count/all/첨두시</t>
        </is>
      </c>
      <c r="G88" s="108" t="n"/>
      <c r="H88" s="580">
        <f>VLOOKUP($F88,raw_data_pax!$1:$1048576,MATCH(H$1,raw_data_pax!$1:$1,0),FALSE)</f>
        <v/>
      </c>
      <c r="I88" s="580">
        <f>VLOOKUP($F88,raw_data_pax!$1:$1048576,MATCH(I$1,raw_data_pax!$1:$1,0),FALSE)</f>
        <v/>
      </c>
      <c r="J88" s="580">
        <f>VLOOKUP($F88,raw_data_pax!$1:$1048576,MATCH(J$1,raw_data_pax!$1:$1,0),FALSE)</f>
        <v/>
      </c>
      <c r="K88" s="580">
        <f>VLOOKUP($F88,raw_data_pax!$1:$1048576,MATCH(K$1,raw_data_pax!$1:$1,0),FALSE)</f>
        <v/>
      </c>
      <c r="L88" s="580">
        <f>VLOOKUP($F88,raw_data_pax!$1:$1048576,MATCH(L$1,raw_data_pax!$1:$1,0),FALSE)</f>
        <v/>
      </c>
      <c r="M88" s="580">
        <f>VLOOKUP($F88,raw_data_pax!$1:$1048576,MATCH(M$1,raw_data_pax!$1:$1,0),FALSE)</f>
        <v/>
      </c>
      <c r="N88" s="580">
        <f>VLOOKUP($F88,raw_data_pax!$1:$1048576,MATCH(N$1,raw_data_pax!$1:$1,0),FALSE)</f>
        <v/>
      </c>
      <c r="O88" s="580">
        <f>VLOOKUP($F88,raw_data_pax!$1:$1048576,MATCH(O$1,raw_data_pax!$1:$1,0),FALSE)</f>
        <v/>
      </c>
      <c r="P88" s="580">
        <f>VLOOKUP($F88,raw_data_pax!$1:$1048576,MATCH(P$1,raw_data_pax!$1:$1,0),FALSE)</f>
        <v/>
      </c>
      <c r="Q88" s="580">
        <f>VLOOKUP($F88,raw_data_pax!$1:$1048576,MATCH(Q$1,raw_data_pax!$1:$1,0),FALSE)</f>
        <v/>
      </c>
      <c r="R88" s="580" t="n"/>
      <c r="S88" s="580" t="n"/>
      <c r="T88" s="580" t="n"/>
      <c r="U88" s="580" t="n"/>
      <c r="V88" s="580" t="n"/>
      <c r="W88" s="580" t="n"/>
      <c r="X88" s="580" t="n"/>
      <c r="Y88" s="580" t="n"/>
      <c r="Z88" s="580" t="n"/>
      <c r="AA88" s="580" t="n"/>
      <c r="AB88" s="580" t="n"/>
      <c r="AC88" s="580" t="n"/>
      <c r="AD88" s="580" t="n"/>
      <c r="AE88" s="580" t="n"/>
      <c r="AF88" s="580" t="n"/>
      <c r="AG88" s="580" t="n"/>
      <c r="AH88" s="580" t="n"/>
      <c r="AI88" s="580" t="n"/>
      <c r="AJ88" s="580" t="n"/>
      <c r="AK88" s="580" t="n"/>
      <c r="AL88" s="580" t="n"/>
      <c r="AM88" s="580" t="n"/>
      <c r="AN88" s="580" t="n"/>
      <c r="AO88" s="580" t="n"/>
      <c r="AP88" s="580" t="n"/>
      <c r="AQ88" s="580" t="n"/>
      <c r="AR88" s="580" t="n"/>
      <c r="AS88" s="580" t="n"/>
      <c r="AT88" s="580" t="n"/>
      <c r="AU88" s="580" t="n"/>
      <c r="AV88" s="580" t="n"/>
      <c r="AW88" s="580" t="n"/>
      <c r="AX88" s="580" t="n"/>
      <c r="AY88" s="580" t="n"/>
      <c r="AZ88" s="580" t="n"/>
      <c r="BA88" s="580" t="n"/>
    </row>
    <row r="89">
      <c r="A89" s="532" t="n"/>
      <c r="B89" s="533" t="n"/>
      <c r="C89" s="624" t="inlineStr">
        <is>
          <t>Peak Hour Load Factor(%)(ADPM)</t>
        </is>
      </c>
      <c r="D89" s="625" t="inlineStr">
        <is>
          <t>percent1</t>
        </is>
      </c>
      <c r="E89" s="625" t="n"/>
      <c r="F89" s="32" t="inlineStr">
        <is>
          <t>첨두여객(명) / 첨두공급좌석(수)</t>
        </is>
      </c>
      <c r="G89" s="109" t="n"/>
      <c r="H89" s="22">
        <f>H85/H88</f>
        <v/>
      </c>
      <c r="I89" s="22">
        <f>I85/I88</f>
        <v/>
      </c>
      <c r="J89" s="22">
        <f>J85/J88</f>
        <v/>
      </c>
      <c r="K89" s="22">
        <f>K85/K88</f>
        <v/>
      </c>
      <c r="L89" s="22">
        <f>L85/L88</f>
        <v/>
      </c>
      <c r="M89" s="22">
        <f>M85/M88</f>
        <v/>
      </c>
      <c r="N89" s="22">
        <f>N85/N88</f>
        <v/>
      </c>
      <c r="O89" s="22">
        <f>O85/O88</f>
        <v/>
      </c>
      <c r="P89" s="22">
        <f>P85/P88</f>
        <v/>
      </c>
      <c r="Q89" s="22">
        <f>Q85/Q88</f>
        <v/>
      </c>
      <c r="R89" s="584" t="n"/>
      <c r="S89" s="584" t="n"/>
      <c r="T89" s="584" t="n"/>
      <c r="U89" s="584" t="n"/>
      <c r="V89" s="584" t="n"/>
      <c r="W89" s="584" t="n"/>
      <c r="X89" s="584" t="n"/>
      <c r="Y89" s="584" t="n"/>
      <c r="Z89" s="584" t="n"/>
      <c r="AA89" s="584" t="n"/>
      <c r="AB89" s="584" t="n"/>
      <c r="AC89" s="584" t="n"/>
      <c r="AD89" s="584" t="n"/>
      <c r="AE89" s="584" t="n"/>
      <c r="AF89" s="584" t="n"/>
      <c r="AG89" s="584" t="n"/>
      <c r="AH89" s="584" t="n"/>
      <c r="AI89" s="584" t="n"/>
      <c r="AJ89" s="584" t="n"/>
      <c r="AK89" s="584" t="n"/>
      <c r="AL89" s="584" t="n"/>
      <c r="AM89" s="584" t="n"/>
      <c r="AN89" s="584" t="n"/>
      <c r="AO89" s="584" t="n"/>
      <c r="AP89" s="584" t="n"/>
      <c r="AQ89" s="584" t="n"/>
      <c r="AR89" s="584" t="n"/>
      <c r="AS89" s="584" t="n"/>
      <c r="AT89" s="584" t="n"/>
      <c r="AU89" s="584" t="n"/>
      <c r="AV89" s="584" t="n"/>
      <c r="AW89" s="584" t="n"/>
      <c r="AX89" s="584" t="n"/>
      <c r="AY89" s="584" t="n"/>
      <c r="AZ89" s="584" t="n"/>
      <c r="BA89" s="584" t="n"/>
    </row>
    <row r="90">
      <c r="A90" s="532" t="n"/>
      <c r="B90" s="607" t="inlineStr">
        <is>
          <t>OD Passengers(ADPM)</t>
        </is>
      </c>
      <c r="C90" s="631" t="inlineStr">
        <is>
          <t>Peak Hour OD Passengers(ADPM)</t>
        </is>
      </c>
      <c r="D90" s="632" t="inlineStr">
        <is>
          <t>float0</t>
        </is>
      </c>
      <c r="E90" s="632" t="n"/>
      <c r="F90" s="42" t="inlineStr">
        <is>
          <t>ADPM/od_pax/all/첨두시</t>
        </is>
      </c>
      <c r="G90" s="110" t="n"/>
      <c r="H90" s="633">
        <f>VLOOKUP($F90,raw_data_pax!$1:$1048576,MATCH(H$1,raw_data_pax!$1:$1,0),FALSE)</f>
        <v/>
      </c>
      <c r="I90" s="633">
        <f>VLOOKUP($F90,raw_data_pax!$1:$1048576,MATCH(I$1,raw_data_pax!$1:$1,0),FALSE)</f>
        <v/>
      </c>
      <c r="J90" s="633">
        <f>VLOOKUP($F90,raw_data_pax!$1:$1048576,MATCH(J$1,raw_data_pax!$1:$1,0),FALSE)</f>
        <v/>
      </c>
      <c r="K90" s="633">
        <f>VLOOKUP($F90,raw_data_pax!$1:$1048576,MATCH(K$1,raw_data_pax!$1:$1,0),FALSE)</f>
        <v/>
      </c>
      <c r="L90" s="633">
        <f>VLOOKUP($F90,raw_data_pax!$1:$1048576,MATCH(L$1,raw_data_pax!$1:$1,0),FALSE)</f>
        <v/>
      </c>
      <c r="M90" s="633">
        <f>VLOOKUP($F90,raw_data_pax!$1:$1048576,MATCH(M$1,raw_data_pax!$1:$1,0),FALSE)</f>
        <v/>
      </c>
      <c r="N90" s="633">
        <f>VLOOKUP($F90,raw_data_pax!$1:$1048576,MATCH(N$1,raw_data_pax!$1:$1,0),FALSE)</f>
        <v/>
      </c>
      <c r="O90" s="633">
        <f>VLOOKUP($F90,raw_data_pax!$1:$1048576,MATCH(O$1,raw_data_pax!$1:$1,0),FALSE)</f>
        <v/>
      </c>
      <c r="P90" s="633">
        <f>VLOOKUP($F90,raw_data_pax!$1:$1048576,MATCH(P$1,raw_data_pax!$1:$1,0),FALSE)</f>
        <v/>
      </c>
      <c r="Q90" s="633">
        <f>VLOOKUP($F90,raw_data_pax!$1:$1048576,MATCH(Q$1,raw_data_pax!$1:$1,0),FALSE)</f>
        <v/>
      </c>
      <c r="R90" s="633">
        <f>R85*R105</f>
        <v/>
      </c>
      <c r="S90" s="633">
        <f>S85*S105</f>
        <v/>
      </c>
      <c r="T90" s="633">
        <f>T85*T105</f>
        <v/>
      </c>
      <c r="U90" s="633">
        <f>U85*U105</f>
        <v/>
      </c>
      <c r="V90" s="633">
        <f>V85*V105</f>
        <v/>
      </c>
      <c r="W90" s="633">
        <f>W85*W105</f>
        <v/>
      </c>
      <c r="X90" s="633">
        <f>X85*X105</f>
        <v/>
      </c>
      <c r="Y90" s="633">
        <f>Y85*Y105</f>
        <v/>
      </c>
      <c r="Z90" s="633">
        <f>Z85*Z105</f>
        <v/>
      </c>
      <c r="AA90" s="633">
        <f>AA85*AA105</f>
        <v/>
      </c>
      <c r="AB90" s="633">
        <f>AB85*AB105</f>
        <v/>
      </c>
      <c r="AC90" s="633">
        <f>AC85*AC105</f>
        <v/>
      </c>
      <c r="AD90" s="633">
        <f>AD85*AD105</f>
        <v/>
      </c>
      <c r="AE90" s="633">
        <f>AE85*AE105</f>
        <v/>
      </c>
      <c r="AF90" s="633">
        <f>AF85*AF105</f>
        <v/>
      </c>
      <c r="AG90" s="633">
        <f>AG85*AG105</f>
        <v/>
      </c>
      <c r="AH90" s="633">
        <f>AH85*AH105</f>
        <v/>
      </c>
      <c r="AI90" s="633">
        <f>AI85*AI105</f>
        <v/>
      </c>
      <c r="AJ90" s="633">
        <f>AJ85*AJ105</f>
        <v/>
      </c>
      <c r="AK90" s="633">
        <f>AK85*AK105</f>
        <v/>
      </c>
      <c r="AL90" s="633">
        <f>AL85*AL105</f>
        <v/>
      </c>
      <c r="AM90" s="633">
        <f>AM85*AM105</f>
        <v/>
      </c>
      <c r="AN90" s="633">
        <f>AN85*AN105</f>
        <v/>
      </c>
      <c r="AO90" s="633">
        <f>AO85*AO105</f>
        <v/>
      </c>
      <c r="AP90" s="633">
        <f>AP85*AP105</f>
        <v/>
      </c>
      <c r="AQ90" s="633">
        <f>AQ85*AQ105</f>
        <v/>
      </c>
      <c r="AR90" s="633">
        <f>AR85*AR105</f>
        <v/>
      </c>
      <c r="AS90" s="633">
        <f>AS85*AS105</f>
        <v/>
      </c>
      <c r="AT90" s="633">
        <f>AT85*AT105</f>
        <v/>
      </c>
      <c r="AU90" s="633">
        <f>AU85*AU105</f>
        <v/>
      </c>
      <c r="AV90" s="633">
        <f>AV85*AV105</f>
        <v/>
      </c>
      <c r="AW90" s="633">
        <f>AW85*AW105</f>
        <v/>
      </c>
      <c r="AX90" s="633">
        <f>AX85*AX105</f>
        <v/>
      </c>
      <c r="AY90" s="633">
        <f>AY85*AY105</f>
        <v/>
      </c>
      <c r="AZ90" s="633">
        <f>AZ85*AZ105</f>
        <v/>
      </c>
      <c r="BA90" s="633">
        <f>BA85*BA105</f>
        <v/>
      </c>
    </row>
    <row r="91">
      <c r="A91" s="532" t="n"/>
      <c r="B91" s="532" t="n"/>
      <c r="C91" s="619" t="inlineStr">
        <is>
          <t xml:space="preserve"> - Peak Hour OD departure Passengers(ADPM)</t>
        </is>
      </c>
      <c r="D91" s="620" t="inlineStr">
        <is>
          <t>float0</t>
        </is>
      </c>
      <c r="E91" s="620" t="n"/>
      <c r="F91" s="28" t="inlineStr">
        <is>
          <t>ADPM/od_pax/d/첨두시</t>
        </is>
      </c>
      <c r="G91" s="108" t="n"/>
      <c r="H91" s="622">
        <f>MIN(VLOOKUP($F91,raw_data_pax!$1:$1048576,MATCH(H$1,raw_data_pax!$1:$1,0),FALSE),H90)</f>
        <v/>
      </c>
      <c r="I91" s="622">
        <f>MIN(VLOOKUP($F91,raw_data_pax!$1:$1048576,MATCH(I$1,raw_data_pax!$1:$1,0),FALSE),I90)</f>
        <v/>
      </c>
      <c r="J91" s="622">
        <f>MIN(VLOOKUP($F91,raw_data_pax!$1:$1048576,MATCH(J$1,raw_data_pax!$1:$1,0),FALSE),J90)</f>
        <v/>
      </c>
      <c r="K91" s="622">
        <f>MIN(VLOOKUP($F91,raw_data_pax!$1:$1048576,MATCH(K$1,raw_data_pax!$1:$1,0),FALSE),K90)</f>
        <v/>
      </c>
      <c r="L91" s="622">
        <f>MIN(VLOOKUP($F91,raw_data_pax!$1:$1048576,MATCH(L$1,raw_data_pax!$1:$1,0),FALSE),L90)</f>
        <v/>
      </c>
      <c r="M91" s="622">
        <f>MIN(VLOOKUP($F91,raw_data_pax!$1:$1048576,MATCH(M$1,raw_data_pax!$1:$1,0),FALSE),M90)</f>
        <v/>
      </c>
      <c r="N91" s="622">
        <f>MIN(VLOOKUP($F91,raw_data_pax!$1:$1048576,MATCH(N$1,raw_data_pax!$1:$1,0),FALSE),N90)</f>
        <v/>
      </c>
      <c r="O91" s="622">
        <f>MIN(VLOOKUP($F91,raw_data_pax!$1:$1048576,MATCH(O$1,raw_data_pax!$1:$1,0),FALSE),O90)</f>
        <v/>
      </c>
      <c r="P91" s="622">
        <f>MIN(VLOOKUP($F91,raw_data_pax!$1:$1048576,MATCH(P$1,raw_data_pax!$1:$1,0),FALSE),P90)</f>
        <v/>
      </c>
      <c r="Q91" s="622">
        <f>MIN(VLOOKUP($F91,raw_data_pax!$1:$1048576,MATCH(Q$1,raw_data_pax!$1:$1,0),FALSE),Q90)</f>
        <v/>
      </c>
      <c r="R91" s="622">
        <f>R90*R106</f>
        <v/>
      </c>
      <c r="S91" s="622">
        <f>S90*S106</f>
        <v/>
      </c>
      <c r="T91" s="622">
        <f>T90*T106</f>
        <v/>
      </c>
      <c r="U91" s="622">
        <f>U90*U106</f>
        <v/>
      </c>
      <c r="V91" s="622">
        <f>V90*V106</f>
        <v/>
      </c>
      <c r="W91" s="622">
        <f>W90*W106</f>
        <v/>
      </c>
      <c r="X91" s="622">
        <f>X90*X106</f>
        <v/>
      </c>
      <c r="Y91" s="622">
        <f>Y90*Y106</f>
        <v/>
      </c>
      <c r="Z91" s="622">
        <f>Z90*Z106</f>
        <v/>
      </c>
      <c r="AA91" s="622">
        <f>AA90*AA106</f>
        <v/>
      </c>
      <c r="AB91" s="622">
        <f>AB90*AB106</f>
        <v/>
      </c>
      <c r="AC91" s="622">
        <f>AC90*AC106</f>
        <v/>
      </c>
      <c r="AD91" s="622">
        <f>AD90*AD106</f>
        <v/>
      </c>
      <c r="AE91" s="622">
        <f>AE90*AE106</f>
        <v/>
      </c>
      <c r="AF91" s="622">
        <f>AF90*AF106</f>
        <v/>
      </c>
      <c r="AG91" s="622">
        <f>AG90*AG106</f>
        <v/>
      </c>
      <c r="AH91" s="622">
        <f>AH90*AH106</f>
        <v/>
      </c>
      <c r="AI91" s="622">
        <f>AI90*AI106</f>
        <v/>
      </c>
      <c r="AJ91" s="622">
        <f>AJ90*AJ106</f>
        <v/>
      </c>
      <c r="AK91" s="622">
        <f>AK90*AK106</f>
        <v/>
      </c>
      <c r="AL91" s="622">
        <f>AL90*AL106</f>
        <v/>
      </c>
      <c r="AM91" s="622">
        <f>AM90*AM106</f>
        <v/>
      </c>
      <c r="AN91" s="622">
        <f>AN90*AN106</f>
        <v/>
      </c>
      <c r="AO91" s="622">
        <f>AO90*AO106</f>
        <v/>
      </c>
      <c r="AP91" s="622">
        <f>AP90*AP106</f>
        <v/>
      </c>
      <c r="AQ91" s="622">
        <f>AQ90*AQ106</f>
        <v/>
      </c>
      <c r="AR91" s="622">
        <f>AR90*AR106</f>
        <v/>
      </c>
      <c r="AS91" s="622">
        <f>AS90*AS106</f>
        <v/>
      </c>
      <c r="AT91" s="622">
        <f>AT90*AT106</f>
        <v/>
      </c>
      <c r="AU91" s="622">
        <f>AU90*AU106</f>
        <v/>
      </c>
      <c r="AV91" s="622">
        <f>AV90*AV106</f>
        <v/>
      </c>
      <c r="AW91" s="622">
        <f>AW90*AW106</f>
        <v/>
      </c>
      <c r="AX91" s="622">
        <f>AX90*AX106</f>
        <v/>
      </c>
      <c r="AY91" s="622">
        <f>AY90*AY106</f>
        <v/>
      </c>
      <c r="AZ91" s="622">
        <f>AZ90*AZ106</f>
        <v/>
      </c>
      <c r="BA91" s="622">
        <f>BA90*BA106</f>
        <v/>
      </c>
    </row>
    <row r="92">
      <c r="A92" s="532" t="n"/>
      <c r="B92" s="533" t="n"/>
      <c r="C92" s="624" t="inlineStr">
        <is>
          <t xml:space="preserve"> - Peak Hour OD aival Passengers(ADPM)</t>
        </is>
      </c>
      <c r="D92" s="625" t="inlineStr">
        <is>
          <t>float0</t>
        </is>
      </c>
      <c r="E92" s="625" t="n"/>
      <c r="F92" s="32" t="inlineStr">
        <is>
          <t>ADPM/od_pax/a/첨두시</t>
        </is>
      </c>
      <c r="G92" s="109" t="n"/>
      <c r="H92" s="629">
        <f>MIN(VLOOKUP($F92,raw_data_pax!$1:$1048576,MATCH(H$1,raw_data_pax!$1:$1,0),FALSE),H90)</f>
        <v/>
      </c>
      <c r="I92" s="629">
        <f>MIN(VLOOKUP($F92,raw_data_pax!$1:$1048576,MATCH(I$1,raw_data_pax!$1:$1,0),FALSE),I90)</f>
        <v/>
      </c>
      <c r="J92" s="629">
        <f>MIN(VLOOKUP($F92,raw_data_pax!$1:$1048576,MATCH(J$1,raw_data_pax!$1:$1,0),FALSE),J90)</f>
        <v/>
      </c>
      <c r="K92" s="629">
        <f>MIN(VLOOKUP($F92,raw_data_pax!$1:$1048576,MATCH(K$1,raw_data_pax!$1:$1,0),FALSE),K90)</f>
        <v/>
      </c>
      <c r="L92" s="629">
        <f>MIN(VLOOKUP($F92,raw_data_pax!$1:$1048576,MATCH(L$1,raw_data_pax!$1:$1,0),FALSE),L90)</f>
        <v/>
      </c>
      <c r="M92" s="629">
        <f>MIN(VLOOKUP($F92,raw_data_pax!$1:$1048576,MATCH(M$1,raw_data_pax!$1:$1,0),FALSE),M90)</f>
        <v/>
      </c>
      <c r="N92" s="629">
        <f>MIN(VLOOKUP($F92,raw_data_pax!$1:$1048576,MATCH(N$1,raw_data_pax!$1:$1,0),FALSE),N90)</f>
        <v/>
      </c>
      <c r="O92" s="629">
        <f>MIN(VLOOKUP($F92,raw_data_pax!$1:$1048576,MATCH(O$1,raw_data_pax!$1:$1,0),FALSE),O90)</f>
        <v/>
      </c>
      <c r="P92" s="629">
        <f>MIN(VLOOKUP($F92,raw_data_pax!$1:$1048576,MATCH(P$1,raw_data_pax!$1:$1,0),FALSE),P90)</f>
        <v/>
      </c>
      <c r="Q92" s="629">
        <f>MIN(VLOOKUP($F92,raw_data_pax!$1:$1048576,MATCH(Q$1,raw_data_pax!$1:$1,0),FALSE),Q90)</f>
        <v/>
      </c>
      <c r="R92" s="629">
        <f>R90*R107</f>
        <v/>
      </c>
      <c r="S92" s="629">
        <f>S90*S107</f>
        <v/>
      </c>
      <c r="T92" s="629">
        <f>T90*T107</f>
        <v/>
      </c>
      <c r="U92" s="629">
        <f>U90*U107</f>
        <v/>
      </c>
      <c r="V92" s="629">
        <f>V90*V107</f>
        <v/>
      </c>
      <c r="W92" s="629">
        <f>W90*W107</f>
        <v/>
      </c>
      <c r="X92" s="629">
        <f>X90*X107</f>
        <v/>
      </c>
      <c r="Y92" s="629">
        <f>Y90*Y107</f>
        <v/>
      </c>
      <c r="Z92" s="629">
        <f>Z90*Z107</f>
        <v/>
      </c>
      <c r="AA92" s="629">
        <f>AA90*AA107</f>
        <v/>
      </c>
      <c r="AB92" s="629">
        <f>AB90*AB107</f>
        <v/>
      </c>
      <c r="AC92" s="629">
        <f>AC90*AC107</f>
        <v/>
      </c>
      <c r="AD92" s="629">
        <f>AD90*AD107</f>
        <v/>
      </c>
      <c r="AE92" s="629">
        <f>AE90*AE107</f>
        <v/>
      </c>
      <c r="AF92" s="629">
        <f>AF90*AF107</f>
        <v/>
      </c>
      <c r="AG92" s="629">
        <f>AG90*AG107</f>
        <v/>
      </c>
      <c r="AH92" s="629">
        <f>AH90*AH107</f>
        <v/>
      </c>
      <c r="AI92" s="629">
        <f>AI90*AI107</f>
        <v/>
      </c>
      <c r="AJ92" s="629">
        <f>AJ90*AJ107</f>
        <v/>
      </c>
      <c r="AK92" s="629">
        <f>AK90*AK107</f>
        <v/>
      </c>
      <c r="AL92" s="629">
        <f>AL90*AL107</f>
        <v/>
      </c>
      <c r="AM92" s="629">
        <f>AM90*AM107</f>
        <v/>
      </c>
      <c r="AN92" s="629">
        <f>AN90*AN107</f>
        <v/>
      </c>
      <c r="AO92" s="629">
        <f>AO90*AO107</f>
        <v/>
      </c>
      <c r="AP92" s="629">
        <f>AP90*AP107</f>
        <v/>
      </c>
      <c r="AQ92" s="629">
        <f>AQ90*AQ107</f>
        <v/>
      </c>
      <c r="AR92" s="629">
        <f>AR90*AR107</f>
        <v/>
      </c>
      <c r="AS92" s="629">
        <f>AS90*AS107</f>
        <v/>
      </c>
      <c r="AT92" s="629">
        <f>AT90*AT107</f>
        <v/>
      </c>
      <c r="AU92" s="629">
        <f>AU90*AU107</f>
        <v/>
      </c>
      <c r="AV92" s="629">
        <f>AV90*AV107</f>
        <v/>
      </c>
      <c r="AW92" s="629">
        <f>AW90*AW107</f>
        <v/>
      </c>
      <c r="AX92" s="629">
        <f>AX90*AX107</f>
        <v/>
      </c>
      <c r="AY92" s="629">
        <f>AY90*AY107</f>
        <v/>
      </c>
      <c r="AZ92" s="629">
        <f>AZ90*AZ107</f>
        <v/>
      </c>
      <c r="BA92" s="629">
        <f>BA90*BA107</f>
        <v/>
      </c>
    </row>
    <row r="93">
      <c r="A93" s="532" t="n"/>
      <c r="B93" s="607" t="inlineStr">
        <is>
          <t>Transfer Passengers(ADPM)</t>
        </is>
      </c>
      <c r="C93" s="631" t="inlineStr">
        <is>
          <t>Peak Hour Transfer Passengers(ADPM)</t>
        </is>
      </c>
      <c r="D93" s="632" t="inlineStr">
        <is>
          <t>float0</t>
        </is>
      </c>
      <c r="E93" s="632" t="n"/>
      <c r="F93" s="42" t="inlineStr">
        <is>
          <t>ADPM/tr_pax/all/첨두시</t>
        </is>
      </c>
      <c r="G93" s="110" t="n"/>
      <c r="H93" s="633">
        <f>VLOOKUP($F93,raw_data_pax!$1:$1048576,MATCH(H$1,raw_data_pax!$1:$1,0),FALSE)</f>
        <v/>
      </c>
      <c r="I93" s="633">
        <f>VLOOKUP($F93,raw_data_pax!$1:$1048576,MATCH(I$1,raw_data_pax!$1:$1,0),FALSE)</f>
        <v/>
      </c>
      <c r="J93" s="633">
        <f>VLOOKUP($F93,raw_data_pax!$1:$1048576,MATCH(J$1,raw_data_pax!$1:$1,0),FALSE)</f>
        <v/>
      </c>
      <c r="K93" s="633">
        <f>VLOOKUP($F93,raw_data_pax!$1:$1048576,MATCH(K$1,raw_data_pax!$1:$1,0),FALSE)</f>
        <v/>
      </c>
      <c r="L93" s="633">
        <f>VLOOKUP($F93,raw_data_pax!$1:$1048576,MATCH(L$1,raw_data_pax!$1:$1,0),FALSE)</f>
        <v/>
      </c>
      <c r="M93" s="633">
        <f>VLOOKUP($F93,raw_data_pax!$1:$1048576,MATCH(M$1,raw_data_pax!$1:$1,0),FALSE)</f>
        <v/>
      </c>
      <c r="N93" s="633">
        <f>VLOOKUP($F93,raw_data_pax!$1:$1048576,MATCH(N$1,raw_data_pax!$1:$1,0),FALSE)</f>
        <v/>
      </c>
      <c r="O93" s="633">
        <f>VLOOKUP($F93,raw_data_pax!$1:$1048576,MATCH(O$1,raw_data_pax!$1:$1,0),FALSE)</f>
        <v/>
      </c>
      <c r="P93" s="633">
        <f>VLOOKUP($F93,raw_data_pax!$1:$1048576,MATCH(P$1,raw_data_pax!$1:$1,0),FALSE)</f>
        <v/>
      </c>
      <c r="Q93" s="633">
        <f>VLOOKUP($F93,raw_data_pax!$1:$1048576,MATCH(Q$1,raw_data_pax!$1:$1,0),FALSE)</f>
        <v/>
      </c>
      <c r="R93" s="633">
        <f>R85*R108</f>
        <v/>
      </c>
      <c r="S93" s="633">
        <f>S85*S108</f>
        <v/>
      </c>
      <c r="T93" s="633">
        <f>T85*T108</f>
        <v/>
      </c>
      <c r="U93" s="633">
        <f>U85*U108</f>
        <v/>
      </c>
      <c r="V93" s="633">
        <f>V85*V108</f>
        <v/>
      </c>
      <c r="W93" s="633">
        <f>W85*W108</f>
        <v/>
      </c>
      <c r="X93" s="633">
        <f>X85*X108</f>
        <v/>
      </c>
      <c r="Y93" s="633">
        <f>Y85*Y108</f>
        <v/>
      </c>
      <c r="Z93" s="633">
        <f>Z85*Z108</f>
        <v/>
      </c>
      <c r="AA93" s="633">
        <f>AA85*AA108</f>
        <v/>
      </c>
      <c r="AB93" s="633">
        <f>AB85*AB108</f>
        <v/>
      </c>
      <c r="AC93" s="633">
        <f>AC85*AC108</f>
        <v/>
      </c>
      <c r="AD93" s="633">
        <f>AD85*AD108</f>
        <v/>
      </c>
      <c r="AE93" s="633">
        <f>AE85*AE108</f>
        <v/>
      </c>
      <c r="AF93" s="633">
        <f>AF85*AF108</f>
        <v/>
      </c>
      <c r="AG93" s="633">
        <f>AG85*AG108</f>
        <v/>
      </c>
      <c r="AH93" s="633">
        <f>AH85*AH108</f>
        <v/>
      </c>
      <c r="AI93" s="633">
        <f>AI85*AI108</f>
        <v/>
      </c>
      <c r="AJ93" s="633">
        <f>AJ85*AJ108</f>
        <v/>
      </c>
      <c r="AK93" s="633">
        <f>AK85*AK108</f>
        <v/>
      </c>
      <c r="AL93" s="633">
        <f>AL85*AL108</f>
        <v/>
      </c>
      <c r="AM93" s="633">
        <f>AM85*AM108</f>
        <v/>
      </c>
      <c r="AN93" s="633">
        <f>AN85*AN108</f>
        <v/>
      </c>
      <c r="AO93" s="633">
        <f>AO85*AO108</f>
        <v/>
      </c>
      <c r="AP93" s="633">
        <f>AP85*AP108</f>
        <v/>
      </c>
      <c r="AQ93" s="633">
        <f>AQ85*AQ108</f>
        <v/>
      </c>
      <c r="AR93" s="633">
        <f>AR85*AR108</f>
        <v/>
      </c>
      <c r="AS93" s="633">
        <f>AS85*AS108</f>
        <v/>
      </c>
      <c r="AT93" s="633">
        <f>AT85*AT108</f>
        <v/>
      </c>
      <c r="AU93" s="633">
        <f>AU85*AU108</f>
        <v/>
      </c>
      <c r="AV93" s="633">
        <f>AV85*AV108</f>
        <v/>
      </c>
      <c r="AW93" s="633">
        <f>AW85*AW108</f>
        <v/>
      </c>
      <c r="AX93" s="633">
        <f>AX85*AX108</f>
        <v/>
      </c>
      <c r="AY93" s="633">
        <f>AY85*AY108</f>
        <v/>
      </c>
      <c r="AZ93" s="633">
        <f>AZ85*AZ108</f>
        <v/>
      </c>
      <c r="BA93" s="633">
        <f>BA85*BA108</f>
        <v/>
      </c>
    </row>
    <row r="94">
      <c r="A94" s="532" t="n"/>
      <c r="B94" s="532" t="n"/>
      <c r="C94" s="619" t="inlineStr">
        <is>
          <t xml:space="preserve"> - Peak Hour Transfer departure Passnegers(ADPM)</t>
        </is>
      </c>
      <c r="D94" s="620" t="inlineStr">
        <is>
          <t>float0</t>
        </is>
      </c>
      <c r="E94" s="620" t="n"/>
      <c r="F94" s="28" t="inlineStr">
        <is>
          <t>ADPM/tr_pax/d/첨두시</t>
        </is>
      </c>
      <c r="G94" s="108" t="n"/>
      <c r="H94" s="622">
        <f>MIN(VLOOKUP($F94,raw_data_pax!$1:$1048576,MATCH(H$1,raw_data_pax!$1:$1,0),FALSE),H93)</f>
        <v/>
      </c>
      <c r="I94" s="622">
        <f>MIN(VLOOKUP($F94,raw_data_pax!$1:$1048576,MATCH(I$1,raw_data_pax!$1:$1,0),FALSE),I93)</f>
        <v/>
      </c>
      <c r="J94" s="622">
        <f>MIN(VLOOKUP($F94,raw_data_pax!$1:$1048576,MATCH(J$1,raw_data_pax!$1:$1,0),FALSE),J93)</f>
        <v/>
      </c>
      <c r="K94" s="622">
        <f>MIN(VLOOKUP($F94,raw_data_pax!$1:$1048576,MATCH(K$1,raw_data_pax!$1:$1,0),FALSE),K93)</f>
        <v/>
      </c>
      <c r="L94" s="622">
        <f>MIN(VLOOKUP($F94,raw_data_pax!$1:$1048576,MATCH(L$1,raw_data_pax!$1:$1,0),FALSE),L93)</f>
        <v/>
      </c>
      <c r="M94" s="622">
        <f>MIN(VLOOKUP($F94,raw_data_pax!$1:$1048576,MATCH(M$1,raw_data_pax!$1:$1,0),FALSE),M93)</f>
        <v/>
      </c>
      <c r="N94" s="622">
        <f>MIN(VLOOKUP($F94,raw_data_pax!$1:$1048576,MATCH(N$1,raw_data_pax!$1:$1,0),FALSE),N93)</f>
        <v/>
      </c>
      <c r="O94" s="622">
        <f>MIN(VLOOKUP($F94,raw_data_pax!$1:$1048576,MATCH(O$1,raw_data_pax!$1:$1,0),FALSE),O93)</f>
        <v/>
      </c>
      <c r="P94" s="622">
        <f>MIN(VLOOKUP($F94,raw_data_pax!$1:$1048576,MATCH(P$1,raw_data_pax!$1:$1,0),FALSE),P93)</f>
        <v/>
      </c>
      <c r="Q94" s="622">
        <f>MIN(VLOOKUP($F94,raw_data_pax!$1:$1048576,MATCH(Q$1,raw_data_pax!$1:$1,0),FALSE),Q93)</f>
        <v/>
      </c>
      <c r="R94" s="622">
        <f>R93*R109</f>
        <v/>
      </c>
      <c r="S94" s="622">
        <f>S93*S109</f>
        <v/>
      </c>
      <c r="T94" s="622">
        <f>T93*T109</f>
        <v/>
      </c>
      <c r="U94" s="622">
        <f>U93*U109</f>
        <v/>
      </c>
      <c r="V94" s="622">
        <f>V93*V109</f>
        <v/>
      </c>
      <c r="W94" s="622">
        <f>W93*W109</f>
        <v/>
      </c>
      <c r="X94" s="622">
        <f>X93*X109</f>
        <v/>
      </c>
      <c r="Y94" s="622">
        <f>Y93*Y109</f>
        <v/>
      </c>
      <c r="Z94" s="622">
        <f>Z93*Z109</f>
        <v/>
      </c>
      <c r="AA94" s="622">
        <f>AA93*AA109</f>
        <v/>
      </c>
      <c r="AB94" s="622">
        <f>AB93*AB109</f>
        <v/>
      </c>
      <c r="AC94" s="622">
        <f>AC93*AC109</f>
        <v/>
      </c>
      <c r="AD94" s="622">
        <f>AD93*AD109</f>
        <v/>
      </c>
      <c r="AE94" s="622">
        <f>AE93*AE109</f>
        <v/>
      </c>
      <c r="AF94" s="622">
        <f>AF93*AF109</f>
        <v/>
      </c>
      <c r="AG94" s="622">
        <f>AG93*AG109</f>
        <v/>
      </c>
      <c r="AH94" s="622">
        <f>AH93*AH109</f>
        <v/>
      </c>
      <c r="AI94" s="622">
        <f>AI93*AI109</f>
        <v/>
      </c>
      <c r="AJ94" s="622">
        <f>AJ93*AJ109</f>
        <v/>
      </c>
      <c r="AK94" s="622">
        <f>AK93*AK109</f>
        <v/>
      </c>
      <c r="AL94" s="622">
        <f>AL93*AL109</f>
        <v/>
      </c>
      <c r="AM94" s="622">
        <f>AM93*AM109</f>
        <v/>
      </c>
      <c r="AN94" s="622">
        <f>AN93*AN109</f>
        <v/>
      </c>
      <c r="AO94" s="622">
        <f>AO93*AO109</f>
        <v/>
      </c>
      <c r="AP94" s="622">
        <f>AP93*AP109</f>
        <v/>
      </c>
      <c r="AQ94" s="622">
        <f>AQ93*AQ109</f>
        <v/>
      </c>
      <c r="AR94" s="622">
        <f>AR93*AR109</f>
        <v/>
      </c>
      <c r="AS94" s="622">
        <f>AS93*AS109</f>
        <v/>
      </c>
      <c r="AT94" s="622">
        <f>AT93*AT109</f>
        <v/>
      </c>
      <c r="AU94" s="622">
        <f>AU93*AU109</f>
        <v/>
      </c>
      <c r="AV94" s="622">
        <f>AV93*AV109</f>
        <v/>
      </c>
      <c r="AW94" s="622">
        <f>AW93*AW109</f>
        <v/>
      </c>
      <c r="AX94" s="622">
        <f>AX93*AX109</f>
        <v/>
      </c>
      <c r="AY94" s="622">
        <f>AY93*AY109</f>
        <v/>
      </c>
      <c r="AZ94" s="622">
        <f>AZ93*AZ109</f>
        <v/>
      </c>
      <c r="BA94" s="622">
        <f>BA93*BA109</f>
        <v/>
      </c>
    </row>
    <row r="95">
      <c r="A95" s="532" t="n"/>
      <c r="B95" s="533" t="n"/>
      <c r="C95" s="624" t="inlineStr">
        <is>
          <t xml:space="preserve"> - Peak Hour Transfer aival Passengers(ADPM)</t>
        </is>
      </c>
      <c r="D95" s="625" t="inlineStr">
        <is>
          <t>float0</t>
        </is>
      </c>
      <c r="E95" s="625" t="n"/>
      <c r="F95" s="32" t="inlineStr">
        <is>
          <t>ADPM/tr_pax/a/첨두시</t>
        </is>
      </c>
      <c r="G95" s="109" t="n"/>
      <c r="H95" s="629">
        <f>MIN(VLOOKUP($F95,raw_data_pax!$1:$1048576,MATCH(H$1,raw_data_pax!$1:$1,0),FALSE),H93)</f>
        <v/>
      </c>
      <c r="I95" s="629">
        <f>MIN(VLOOKUP($F95,raw_data_pax!$1:$1048576,MATCH(I$1,raw_data_pax!$1:$1,0),FALSE),I93)</f>
        <v/>
      </c>
      <c r="J95" s="629">
        <f>MIN(VLOOKUP($F95,raw_data_pax!$1:$1048576,MATCH(J$1,raw_data_pax!$1:$1,0),FALSE),J93)</f>
        <v/>
      </c>
      <c r="K95" s="629">
        <f>MIN(VLOOKUP($F95,raw_data_pax!$1:$1048576,MATCH(K$1,raw_data_pax!$1:$1,0),FALSE),K93)</f>
        <v/>
      </c>
      <c r="L95" s="629">
        <f>MIN(VLOOKUP($F95,raw_data_pax!$1:$1048576,MATCH(L$1,raw_data_pax!$1:$1,0),FALSE),L93)</f>
        <v/>
      </c>
      <c r="M95" s="629">
        <f>MIN(VLOOKUP($F95,raw_data_pax!$1:$1048576,MATCH(M$1,raw_data_pax!$1:$1,0),FALSE),M93)</f>
        <v/>
      </c>
      <c r="N95" s="629">
        <f>MIN(VLOOKUP($F95,raw_data_pax!$1:$1048576,MATCH(N$1,raw_data_pax!$1:$1,0),FALSE),N93)</f>
        <v/>
      </c>
      <c r="O95" s="629">
        <f>MIN(VLOOKUP($F95,raw_data_pax!$1:$1048576,MATCH(O$1,raw_data_pax!$1:$1,0),FALSE),O93)</f>
        <v/>
      </c>
      <c r="P95" s="629">
        <f>MIN(VLOOKUP($F95,raw_data_pax!$1:$1048576,MATCH(P$1,raw_data_pax!$1:$1,0),FALSE),P93)</f>
        <v/>
      </c>
      <c r="Q95" s="629">
        <f>MIN(VLOOKUP($F95,raw_data_pax!$1:$1048576,MATCH(Q$1,raw_data_pax!$1:$1,0),FALSE),Q93)</f>
        <v/>
      </c>
      <c r="R95" s="629">
        <f>R93*R110</f>
        <v/>
      </c>
      <c r="S95" s="629">
        <f>S93*S110</f>
        <v/>
      </c>
      <c r="T95" s="629">
        <f>T93*T110</f>
        <v/>
      </c>
      <c r="U95" s="629">
        <f>U93*U110</f>
        <v/>
      </c>
      <c r="V95" s="629">
        <f>V93*V110</f>
        <v/>
      </c>
      <c r="W95" s="629">
        <f>W93*W110</f>
        <v/>
      </c>
      <c r="X95" s="629">
        <f>X93*X110</f>
        <v/>
      </c>
      <c r="Y95" s="629">
        <f>Y93*Y110</f>
        <v/>
      </c>
      <c r="Z95" s="629">
        <f>Z93*Z110</f>
        <v/>
      </c>
      <c r="AA95" s="629">
        <f>AA93*AA110</f>
        <v/>
      </c>
      <c r="AB95" s="629">
        <f>AB93*AB110</f>
        <v/>
      </c>
      <c r="AC95" s="629">
        <f>AC93*AC110</f>
        <v/>
      </c>
      <c r="AD95" s="629">
        <f>AD93*AD110</f>
        <v/>
      </c>
      <c r="AE95" s="629">
        <f>AE93*AE110</f>
        <v/>
      </c>
      <c r="AF95" s="629">
        <f>AF93*AF110</f>
        <v/>
      </c>
      <c r="AG95" s="629">
        <f>AG93*AG110</f>
        <v/>
      </c>
      <c r="AH95" s="629">
        <f>AH93*AH110</f>
        <v/>
      </c>
      <c r="AI95" s="629">
        <f>AI93*AI110</f>
        <v/>
      </c>
      <c r="AJ95" s="629">
        <f>AJ93*AJ110</f>
        <v/>
      </c>
      <c r="AK95" s="629">
        <f>AK93*AK110</f>
        <v/>
      </c>
      <c r="AL95" s="629">
        <f>AL93*AL110</f>
        <v/>
      </c>
      <c r="AM95" s="629">
        <f>AM93*AM110</f>
        <v/>
      </c>
      <c r="AN95" s="629">
        <f>AN93*AN110</f>
        <v/>
      </c>
      <c r="AO95" s="629">
        <f>AO93*AO110</f>
        <v/>
      </c>
      <c r="AP95" s="629">
        <f>AP93*AP110</f>
        <v/>
      </c>
      <c r="AQ95" s="629">
        <f>AQ93*AQ110</f>
        <v/>
      </c>
      <c r="AR95" s="629">
        <f>AR93*AR110</f>
        <v/>
      </c>
      <c r="AS95" s="629">
        <f>AS93*AS110</f>
        <v/>
      </c>
      <c r="AT95" s="629">
        <f>AT93*AT110</f>
        <v/>
      </c>
      <c r="AU95" s="629">
        <f>AU93*AU110</f>
        <v/>
      </c>
      <c r="AV95" s="629">
        <f>AV93*AV110</f>
        <v/>
      </c>
      <c r="AW95" s="629">
        <f>AW93*AW110</f>
        <v/>
      </c>
      <c r="AX95" s="629">
        <f>AX93*AX110</f>
        <v/>
      </c>
      <c r="AY95" s="629">
        <f>AY93*AY110</f>
        <v/>
      </c>
      <c r="AZ95" s="629">
        <f>AZ93*AZ110</f>
        <v/>
      </c>
      <c r="BA95" s="629">
        <f>BA93*BA110</f>
        <v/>
      </c>
    </row>
    <row r="96">
      <c r="A96" s="532" t="n"/>
      <c r="B96" s="607" t="inlineStr">
        <is>
          <t>Crew(ADPM)</t>
        </is>
      </c>
      <c r="C96" s="631" t="inlineStr">
        <is>
          <t>Peak Hour Crew(ADPM)</t>
        </is>
      </c>
      <c r="D96" s="632" t="inlineStr">
        <is>
          <t>float0</t>
        </is>
      </c>
      <c r="E96" s="632" t="n"/>
      <c r="F96" s="5" t="inlineStr">
        <is>
          <t>첨두여객(명) X 승무원비율(%)</t>
        </is>
      </c>
      <c r="G96" s="103" t="n"/>
      <c r="H96" s="634">
        <f>H85*H19</f>
        <v/>
      </c>
      <c r="I96" s="634">
        <f>I85*I19</f>
        <v/>
      </c>
      <c r="J96" s="634">
        <f>J85*J19</f>
        <v/>
      </c>
      <c r="K96" s="634">
        <f>K85*K19</f>
        <v/>
      </c>
      <c r="L96" s="634">
        <f>L85*L19</f>
        <v/>
      </c>
      <c r="M96" s="634">
        <f>M85*M19</f>
        <v/>
      </c>
      <c r="N96" s="634">
        <f>N85*N19</f>
        <v/>
      </c>
      <c r="O96" s="634">
        <f>O85*O19</f>
        <v/>
      </c>
      <c r="P96" s="634">
        <f>P85*P19</f>
        <v/>
      </c>
      <c r="Q96" s="634">
        <f>Q85*Q19</f>
        <v/>
      </c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  <c r="AA96" s="74" t="n"/>
      <c r="AB96" s="74" t="n"/>
      <c r="AC96" s="74" t="n"/>
      <c r="AD96" s="74" t="n"/>
      <c r="AE96" s="74" t="n"/>
      <c r="AF96" s="74" t="n"/>
      <c r="AG96" s="74" t="n"/>
      <c r="AH96" s="74" t="n"/>
      <c r="AI96" s="74" t="n"/>
      <c r="AJ96" s="74" t="n"/>
      <c r="AK96" s="74" t="n"/>
      <c r="AL96" s="74" t="n"/>
      <c r="AM96" s="74" t="n"/>
      <c r="AN96" s="74" t="n"/>
      <c r="AO96" s="74" t="n"/>
      <c r="AP96" s="74" t="n"/>
      <c r="AQ96" s="74" t="n"/>
      <c r="AR96" s="74" t="n"/>
      <c r="AS96" s="74" t="n"/>
      <c r="AT96" s="74" t="n"/>
      <c r="AU96" s="74" t="n"/>
      <c r="AV96" s="74" t="n"/>
      <c r="AW96" s="74" t="n"/>
      <c r="AX96" s="74" t="n"/>
      <c r="AY96" s="74" t="n"/>
      <c r="AZ96" s="74" t="n"/>
      <c r="BA96" s="74" t="n"/>
    </row>
    <row r="97">
      <c r="A97" s="532" t="n"/>
      <c r="B97" s="532" t="n"/>
      <c r="C97" s="619" t="inlineStr">
        <is>
          <t xml:space="preserve"> - Peak Hour departure Crew(ADPM)</t>
        </is>
      </c>
      <c r="D97" s="620" t="inlineStr">
        <is>
          <t>float0</t>
        </is>
      </c>
      <c r="E97" s="620" t="n"/>
      <c r="F97" s="12" t="inlineStr">
        <is>
          <t>첨두출발(명) X 승무원비율(%)</t>
        </is>
      </c>
      <c r="G97" s="101" t="n"/>
      <c r="H97" s="635">
        <f>H86*H19</f>
        <v/>
      </c>
      <c r="I97" s="635">
        <f>I86*I19</f>
        <v/>
      </c>
      <c r="J97" s="635">
        <f>J86*J19</f>
        <v/>
      </c>
      <c r="K97" s="635">
        <f>K86*K19</f>
        <v/>
      </c>
      <c r="L97" s="635">
        <f>L86*L19</f>
        <v/>
      </c>
      <c r="M97" s="635">
        <f>M86*M19</f>
        <v/>
      </c>
      <c r="N97" s="635">
        <f>N86*N19</f>
        <v/>
      </c>
      <c r="O97" s="635">
        <f>O86*O19</f>
        <v/>
      </c>
      <c r="P97" s="635">
        <f>P86*P19</f>
        <v/>
      </c>
      <c r="Q97" s="635">
        <f>Q86*Q19</f>
        <v/>
      </c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  <c r="AB97" s="74" t="n"/>
      <c r="AC97" s="74" t="n"/>
      <c r="AD97" s="74" t="n"/>
      <c r="AE97" s="74" t="n"/>
      <c r="AF97" s="74" t="n"/>
      <c r="AG97" s="74" t="n"/>
      <c r="AH97" s="74" t="n"/>
      <c r="AI97" s="74" t="n"/>
      <c r="AJ97" s="74" t="n"/>
      <c r="AK97" s="74" t="n"/>
      <c r="AL97" s="74" t="n"/>
      <c r="AM97" s="74" t="n"/>
      <c r="AN97" s="74" t="n"/>
      <c r="AO97" s="74" t="n"/>
      <c r="AP97" s="74" t="n"/>
      <c r="AQ97" s="74" t="n"/>
      <c r="AR97" s="74" t="n"/>
      <c r="AS97" s="74" t="n"/>
      <c r="AT97" s="74" t="n"/>
      <c r="AU97" s="74" t="n"/>
      <c r="AV97" s="74" t="n"/>
      <c r="AW97" s="74" t="n"/>
      <c r="AX97" s="74" t="n"/>
      <c r="AY97" s="74" t="n"/>
      <c r="AZ97" s="74" t="n"/>
      <c r="BA97" s="74" t="n"/>
    </row>
    <row r="98">
      <c r="A98" s="532" t="n"/>
      <c r="B98" s="533" t="n"/>
      <c r="C98" s="624" t="inlineStr">
        <is>
          <t xml:space="preserve"> - Peak Hour aival Crew(ADPM)</t>
        </is>
      </c>
      <c r="D98" s="625" t="inlineStr">
        <is>
          <t>float0</t>
        </is>
      </c>
      <c r="E98" s="625" t="n"/>
      <c r="F98" s="17" t="inlineStr">
        <is>
          <t>첨두도착(명) X 승무원비율(%)</t>
        </is>
      </c>
      <c r="G98" s="102" t="n"/>
      <c r="H98" s="636">
        <f>H87*H19</f>
        <v/>
      </c>
      <c r="I98" s="636">
        <f>I87*I19</f>
        <v/>
      </c>
      <c r="J98" s="636">
        <f>J87*J19</f>
        <v/>
      </c>
      <c r="K98" s="636">
        <f>K87*K19</f>
        <v/>
      </c>
      <c r="L98" s="636">
        <f>L87*L19</f>
        <v/>
      </c>
      <c r="M98" s="636">
        <f>M87*M19</f>
        <v/>
      </c>
      <c r="N98" s="636">
        <f>N87*N19</f>
        <v/>
      </c>
      <c r="O98" s="636">
        <f>O87*O19</f>
        <v/>
      </c>
      <c r="P98" s="636">
        <f>P87*P19</f>
        <v/>
      </c>
      <c r="Q98" s="636">
        <f>Q87*Q19</f>
        <v/>
      </c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  <c r="AB98" s="74" t="n"/>
      <c r="AC98" s="74" t="n"/>
      <c r="AD98" s="74" t="n"/>
      <c r="AE98" s="74" t="n"/>
      <c r="AF98" s="74" t="n"/>
      <c r="AG98" s="74" t="n"/>
      <c r="AH98" s="74" t="n"/>
      <c r="AI98" s="74" t="n"/>
      <c r="AJ98" s="74" t="n"/>
      <c r="AK98" s="74" t="n"/>
      <c r="AL98" s="74" t="n"/>
      <c r="AM98" s="74" t="n"/>
      <c r="AN98" s="74" t="n"/>
      <c r="AO98" s="74" t="n"/>
      <c r="AP98" s="74" t="n"/>
      <c r="AQ98" s="74" t="n"/>
      <c r="AR98" s="74" t="n"/>
      <c r="AS98" s="74" t="n"/>
      <c r="AT98" s="74" t="n"/>
      <c r="AU98" s="74" t="n"/>
      <c r="AV98" s="74" t="n"/>
      <c r="AW98" s="74" t="n"/>
      <c r="AX98" s="74" t="n"/>
      <c r="AY98" s="74" t="n"/>
      <c r="AZ98" s="74" t="n"/>
      <c r="BA98" s="74" t="n"/>
    </row>
    <row r="99">
      <c r="A99" s="532" t="n"/>
      <c r="B99" s="607" t="inlineStr">
        <is>
          <t>Farewell/Greeter(ADPM)</t>
        </is>
      </c>
      <c r="C99" s="631" t="inlineStr">
        <is>
          <t>Fareweller Rate(ADPM)</t>
        </is>
      </c>
      <c r="D99" s="632" t="inlineStr">
        <is>
          <t>percent1</t>
        </is>
      </c>
      <c r="E99" s="632" t="n"/>
      <c r="F99" s="5" t="inlineStr">
        <is>
          <t>실적조사, 경험수치 활용(여객 1인당 0.39명)</t>
        </is>
      </c>
      <c r="G99" s="103" t="n"/>
      <c r="H99" s="637" t="n">
        <v>0.39</v>
      </c>
      <c r="I99" s="637" t="n">
        <v>0.39</v>
      </c>
      <c r="J99" s="637" t="n">
        <v>0.39</v>
      </c>
      <c r="K99" s="637" t="n">
        <v>0.39</v>
      </c>
      <c r="L99" s="637" t="n">
        <v>0.39</v>
      </c>
      <c r="M99" s="637" t="n">
        <v>0.39</v>
      </c>
      <c r="N99" s="637" t="n">
        <v>0.39</v>
      </c>
      <c r="O99" s="637" t="n">
        <v>0.39</v>
      </c>
      <c r="P99" s="637" t="n">
        <v>0.39</v>
      </c>
      <c r="Q99" s="637" t="n">
        <v>0.39</v>
      </c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/>
      <c r="AC99" s="74" t="n"/>
      <c r="AD99" s="74" t="n"/>
      <c r="AE99" s="74" t="n"/>
      <c r="AF99" s="74" t="n"/>
      <c r="AG99" s="74" t="n"/>
      <c r="AH99" s="74" t="n"/>
      <c r="AI99" s="74" t="n"/>
      <c r="AJ99" s="74" t="n"/>
      <c r="AK99" s="74" t="n"/>
      <c r="AL99" s="74" t="n"/>
      <c r="AM99" s="74" t="n"/>
      <c r="AN99" s="74" t="n"/>
      <c r="AO99" s="74" t="n"/>
      <c r="AP99" s="74" t="n"/>
      <c r="AQ99" s="74" t="n"/>
      <c r="AR99" s="74" t="n"/>
      <c r="AS99" s="74" t="n"/>
      <c r="AT99" s="74" t="n"/>
      <c r="AU99" s="74" t="n"/>
      <c r="AV99" s="74" t="n"/>
      <c r="AW99" s="74" t="n"/>
      <c r="AX99" s="74" t="n"/>
      <c r="AY99" s="74" t="n"/>
      <c r="AZ99" s="74" t="n"/>
      <c r="BA99" s="74" t="n"/>
    </row>
    <row r="100">
      <c r="A100" s="532" t="n"/>
      <c r="B100" s="532" t="n"/>
      <c r="C100" s="619" t="inlineStr">
        <is>
          <t>Peak Hour Farewellers(ADPM)</t>
        </is>
      </c>
      <c r="D100" s="620" t="inlineStr">
        <is>
          <t>float0</t>
        </is>
      </c>
      <c r="E100" s="620" t="n"/>
      <c r="F100" s="12" t="inlineStr">
        <is>
          <t>첨두OD출발 X 환송객원단위</t>
        </is>
      </c>
      <c r="G100" s="101" t="n"/>
      <c r="H100" s="635">
        <f>H91*H99</f>
        <v/>
      </c>
      <c r="I100" s="635">
        <f>I91*I99</f>
        <v/>
      </c>
      <c r="J100" s="635">
        <f>J91*J99</f>
        <v/>
      </c>
      <c r="K100" s="635">
        <f>K91*K99</f>
        <v/>
      </c>
      <c r="L100" s="635">
        <f>L91*L99</f>
        <v/>
      </c>
      <c r="M100" s="635">
        <f>M91*M99</f>
        <v/>
      </c>
      <c r="N100" s="635">
        <f>N91*N99</f>
        <v/>
      </c>
      <c r="O100" s="635">
        <f>O91*O99</f>
        <v/>
      </c>
      <c r="P100" s="635">
        <f>P91*P99</f>
        <v/>
      </c>
      <c r="Q100" s="635">
        <f>Q91*Q99</f>
        <v/>
      </c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  <c r="AA100" s="74" t="n"/>
      <c r="AB100" s="74" t="n"/>
      <c r="AC100" s="74" t="n"/>
      <c r="AD100" s="74" t="n"/>
      <c r="AE100" s="74" t="n"/>
      <c r="AF100" s="74" t="n"/>
      <c r="AG100" s="74" t="n"/>
      <c r="AH100" s="74" t="n"/>
      <c r="AI100" s="74" t="n"/>
      <c r="AJ100" s="74" t="n"/>
      <c r="AK100" s="74" t="n"/>
      <c r="AL100" s="74" t="n"/>
      <c r="AM100" s="74" t="n"/>
      <c r="AN100" s="74" t="n"/>
      <c r="AO100" s="74" t="n"/>
      <c r="AP100" s="74" t="n"/>
      <c r="AQ100" s="74" t="n"/>
      <c r="AR100" s="74" t="n"/>
      <c r="AS100" s="74" t="n"/>
      <c r="AT100" s="74" t="n"/>
      <c r="AU100" s="74" t="n"/>
      <c r="AV100" s="74" t="n"/>
      <c r="AW100" s="74" t="n"/>
      <c r="AX100" s="74" t="n"/>
      <c r="AY100" s="74" t="n"/>
      <c r="AZ100" s="74" t="n"/>
      <c r="BA100" s="74" t="n"/>
    </row>
    <row r="101">
      <c r="A101" s="532" t="n"/>
      <c r="B101" s="532" t="n"/>
      <c r="C101" s="619" t="inlineStr">
        <is>
          <t>Greeter Rate(ADPM)</t>
        </is>
      </c>
      <c r="D101" s="620" t="inlineStr">
        <is>
          <t>percent1</t>
        </is>
      </c>
      <c r="E101" s="620" t="n"/>
      <c r="F101" s="12" t="inlineStr">
        <is>
          <t>실적조사, 경험수치 활용(여객 1인당 0.45명)</t>
        </is>
      </c>
      <c r="G101" s="101" t="n"/>
      <c r="H101" s="638" t="n">
        <v>0.45</v>
      </c>
      <c r="I101" s="638" t="n">
        <v>0.45</v>
      </c>
      <c r="J101" s="638" t="n">
        <v>0.45</v>
      </c>
      <c r="K101" s="638" t="n">
        <v>0.45</v>
      </c>
      <c r="L101" s="638" t="n">
        <v>0.45</v>
      </c>
      <c r="M101" s="638" t="n">
        <v>0.45</v>
      </c>
      <c r="N101" s="638" t="n">
        <v>0.45</v>
      </c>
      <c r="O101" s="638" t="n">
        <v>0.45</v>
      </c>
      <c r="P101" s="638" t="n">
        <v>0.45</v>
      </c>
      <c r="Q101" s="638" t="n">
        <v>0.45</v>
      </c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  <c r="AK101" s="74" t="n"/>
      <c r="AL101" s="74" t="n"/>
      <c r="AM101" s="74" t="n"/>
      <c r="AN101" s="74" t="n"/>
      <c r="AO101" s="74" t="n"/>
      <c r="AP101" s="74" t="n"/>
      <c r="AQ101" s="74" t="n"/>
      <c r="AR101" s="74" t="n"/>
      <c r="AS101" s="74" t="n"/>
      <c r="AT101" s="74" t="n"/>
      <c r="AU101" s="74" t="n"/>
      <c r="AV101" s="74" t="n"/>
      <c r="AW101" s="74" t="n"/>
      <c r="AX101" s="74" t="n"/>
      <c r="AY101" s="74" t="n"/>
      <c r="AZ101" s="74" t="n"/>
      <c r="BA101" s="74" t="n"/>
    </row>
    <row r="102">
      <c r="A102" s="533" t="n"/>
      <c r="B102" s="533" t="n"/>
      <c r="C102" s="624" t="inlineStr">
        <is>
          <t>Peak Hour Greeters(ADPM)</t>
        </is>
      </c>
      <c r="D102" s="625" t="inlineStr">
        <is>
          <t>float0</t>
        </is>
      </c>
      <c r="E102" s="625" t="n"/>
      <c r="F102" s="17" t="inlineStr">
        <is>
          <t>첨두OD도착 X 환영객원단위</t>
        </is>
      </c>
      <c r="G102" s="102" t="n"/>
      <c r="H102" s="636">
        <f>H92*H101</f>
        <v/>
      </c>
      <c r="I102" s="636">
        <f>I92*I101</f>
        <v/>
      </c>
      <c r="J102" s="636">
        <f>J92*J101</f>
        <v/>
      </c>
      <c r="K102" s="636">
        <f>K92*K101</f>
        <v/>
      </c>
      <c r="L102" s="636">
        <f>L92*L101</f>
        <v/>
      </c>
      <c r="M102" s="636">
        <f>M92*M101</f>
        <v/>
      </c>
      <c r="N102" s="636">
        <f>N92*N101</f>
        <v/>
      </c>
      <c r="O102" s="636">
        <f>O92*O101</f>
        <v/>
      </c>
      <c r="P102" s="636">
        <f>P92*P101</f>
        <v/>
      </c>
      <c r="Q102" s="636">
        <f>Q92*Q101</f>
        <v/>
      </c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  <c r="AK102" s="74" t="n"/>
      <c r="AL102" s="74" t="n"/>
      <c r="AM102" s="74" t="n"/>
      <c r="AN102" s="74" t="n"/>
      <c r="AO102" s="74" t="n"/>
      <c r="AP102" s="74" t="n"/>
      <c r="AQ102" s="74" t="n"/>
      <c r="AR102" s="74" t="n"/>
      <c r="AS102" s="74" t="n"/>
      <c r="AT102" s="74" t="n"/>
      <c r="AU102" s="74" t="n"/>
      <c r="AV102" s="74" t="n"/>
      <c r="AW102" s="74" t="n"/>
      <c r="AX102" s="74" t="n"/>
      <c r="AY102" s="74" t="n"/>
      <c r="AZ102" s="74" t="n"/>
      <c r="BA102" s="74" t="n"/>
    </row>
    <row r="103">
      <c r="A103" s="606" t="inlineStr">
        <is>
          <t>Directional Factor(ADPM)</t>
        </is>
      </c>
      <c r="B103" s="639" t="inlineStr">
        <is>
          <t>Movement Directional Factor(ADPM)</t>
        </is>
      </c>
      <c r="C103" s="27" t="inlineStr">
        <is>
          <t>departure Movement Directional Factor(%)(ADPM)</t>
        </is>
      </c>
      <c r="D103" s="28" t="inlineStr">
        <is>
          <t>percent1</t>
        </is>
      </c>
      <c r="E103" s="28" t="n"/>
      <c r="F103" s="28" t="inlineStr">
        <is>
          <t>ADPM/movement/d/중방향계수</t>
        </is>
      </c>
      <c r="G103" s="108">
        <f>SUMIF($H$171:$Q$171,"O",H103:Q103)/COUNTIFS($H$171:$Q$171,"O",H103:Q103,"&lt;&gt;0")</f>
        <v/>
      </c>
      <c r="H103" s="79">
        <f>H79/H78</f>
        <v/>
      </c>
      <c r="I103" s="79">
        <f>I79/I78</f>
        <v/>
      </c>
      <c r="J103" s="79">
        <f>J79/J78</f>
        <v/>
      </c>
      <c r="K103" s="79">
        <f>K79/K78</f>
        <v/>
      </c>
      <c r="L103" s="79">
        <f>L79/L78</f>
        <v/>
      </c>
      <c r="M103" s="79">
        <f>M79/M78</f>
        <v/>
      </c>
      <c r="N103" s="79">
        <f>N79/N78</f>
        <v/>
      </c>
      <c r="O103" s="79">
        <f>O79/O78</f>
        <v/>
      </c>
      <c r="P103" s="79">
        <f>P79/P78</f>
        <v/>
      </c>
      <c r="Q103" s="79">
        <f>Q79/Q78</f>
        <v/>
      </c>
      <c r="R103" s="74">
        <f>$G103</f>
        <v/>
      </c>
      <c r="S103" s="74">
        <f>$G103</f>
        <v/>
      </c>
      <c r="T103" s="74">
        <f>$G103</f>
        <v/>
      </c>
      <c r="U103" s="74">
        <f>$G103</f>
        <v/>
      </c>
      <c r="V103" s="74">
        <f>$G103</f>
        <v/>
      </c>
      <c r="W103" s="74">
        <f>$G103</f>
        <v/>
      </c>
      <c r="X103" s="74">
        <f>$G103</f>
        <v/>
      </c>
      <c r="Y103" s="74">
        <f>$G103</f>
        <v/>
      </c>
      <c r="Z103" s="74">
        <f>$G103</f>
        <v/>
      </c>
      <c r="AA103" s="74">
        <f>$G103</f>
        <v/>
      </c>
      <c r="AB103" s="74">
        <f>$G103</f>
        <v/>
      </c>
      <c r="AC103" s="74">
        <f>$G103</f>
        <v/>
      </c>
      <c r="AD103" s="74">
        <f>$G103</f>
        <v/>
      </c>
      <c r="AE103" s="74">
        <f>$G103</f>
        <v/>
      </c>
      <c r="AF103" s="74">
        <f>$G103</f>
        <v/>
      </c>
      <c r="AG103" s="74">
        <f>$G103</f>
        <v/>
      </c>
      <c r="AH103" s="74">
        <f>$G103</f>
        <v/>
      </c>
      <c r="AI103" s="74">
        <f>$G103</f>
        <v/>
      </c>
      <c r="AJ103" s="74">
        <f>$G103</f>
        <v/>
      </c>
      <c r="AK103" s="74">
        <f>$G103</f>
        <v/>
      </c>
      <c r="AL103" s="74">
        <f>$G103</f>
        <v/>
      </c>
      <c r="AM103" s="74">
        <f>$G103</f>
        <v/>
      </c>
      <c r="AN103" s="74">
        <f>$G103</f>
        <v/>
      </c>
      <c r="AO103" s="74">
        <f>$G103</f>
        <v/>
      </c>
      <c r="AP103" s="74">
        <f>$G103</f>
        <v/>
      </c>
      <c r="AQ103" s="74">
        <f>$G103</f>
        <v/>
      </c>
      <c r="AR103" s="74">
        <f>$G103</f>
        <v/>
      </c>
      <c r="AS103" s="74">
        <f>$G103</f>
        <v/>
      </c>
      <c r="AT103" s="74">
        <f>$G103</f>
        <v/>
      </c>
      <c r="AU103" s="74">
        <f>$G103</f>
        <v/>
      </c>
      <c r="AV103" s="74">
        <f>$G103</f>
        <v/>
      </c>
      <c r="AW103" s="74">
        <f>$G103</f>
        <v/>
      </c>
      <c r="AX103" s="74">
        <f>$G103</f>
        <v/>
      </c>
      <c r="AY103" s="74">
        <f>$G103</f>
        <v/>
      </c>
      <c r="AZ103" s="74">
        <f>$G103</f>
        <v/>
      </c>
      <c r="BA103" s="74">
        <f>$G103</f>
        <v/>
      </c>
    </row>
    <row r="104">
      <c r="A104" s="532" t="n"/>
      <c r="B104" s="533" t="n"/>
      <c r="C104" s="80" t="inlineStr">
        <is>
          <t>aival Movement Directional Factor(%)(ADPM)</t>
        </is>
      </c>
      <c r="D104" s="28" t="inlineStr">
        <is>
          <t>percent1</t>
        </is>
      </c>
      <c r="E104" s="28" t="n"/>
      <c r="F104" s="28" t="inlineStr">
        <is>
          <t>ADPM/movement/a/중방향계수</t>
        </is>
      </c>
      <c r="G104" s="108">
        <f>SUMIF($H$171:$Q$171,"O",H104:Q104)/COUNTIFS($H$171:$Q$171,"O",H104:Q104,"&lt;&gt;0")</f>
        <v/>
      </c>
      <c r="H104" s="79">
        <f>H80/H78</f>
        <v/>
      </c>
      <c r="I104" s="79">
        <f>I80/I78</f>
        <v/>
      </c>
      <c r="J104" s="79">
        <f>J80/J78</f>
        <v/>
      </c>
      <c r="K104" s="79">
        <f>K80/K78</f>
        <v/>
      </c>
      <c r="L104" s="79">
        <f>L80/L78</f>
        <v/>
      </c>
      <c r="M104" s="79">
        <f>M80/M78</f>
        <v/>
      </c>
      <c r="N104" s="79">
        <f>N80/N78</f>
        <v/>
      </c>
      <c r="O104" s="79">
        <f>O80/O78</f>
        <v/>
      </c>
      <c r="P104" s="79">
        <f>P80/P78</f>
        <v/>
      </c>
      <c r="Q104" s="79">
        <f>Q80/Q78</f>
        <v/>
      </c>
      <c r="R104" s="74">
        <f>$G104</f>
        <v/>
      </c>
      <c r="S104" s="74">
        <f>$G104</f>
        <v/>
      </c>
      <c r="T104" s="74">
        <f>$G104</f>
        <v/>
      </c>
      <c r="U104" s="74">
        <f>$G104</f>
        <v/>
      </c>
      <c r="V104" s="74">
        <f>$G104</f>
        <v/>
      </c>
      <c r="W104" s="74">
        <f>$G104</f>
        <v/>
      </c>
      <c r="X104" s="74">
        <f>$G104</f>
        <v/>
      </c>
      <c r="Y104" s="74">
        <f>$G104</f>
        <v/>
      </c>
      <c r="Z104" s="74">
        <f>$G104</f>
        <v/>
      </c>
      <c r="AA104" s="74">
        <f>$G104</f>
        <v/>
      </c>
      <c r="AB104" s="74">
        <f>$G104</f>
        <v/>
      </c>
      <c r="AC104" s="74">
        <f>$G104</f>
        <v/>
      </c>
      <c r="AD104" s="74">
        <f>$G104</f>
        <v/>
      </c>
      <c r="AE104" s="74">
        <f>$G104</f>
        <v/>
      </c>
      <c r="AF104" s="74">
        <f>$G104</f>
        <v/>
      </c>
      <c r="AG104" s="74">
        <f>$G104</f>
        <v/>
      </c>
      <c r="AH104" s="74">
        <f>$G104</f>
        <v/>
      </c>
      <c r="AI104" s="74">
        <f>$G104</f>
        <v/>
      </c>
      <c r="AJ104" s="74">
        <f>$G104</f>
        <v/>
      </c>
      <c r="AK104" s="74">
        <f>$G104</f>
        <v/>
      </c>
      <c r="AL104" s="74">
        <f>$G104</f>
        <v/>
      </c>
      <c r="AM104" s="74">
        <f>$G104</f>
        <v/>
      </c>
      <c r="AN104" s="74">
        <f>$G104</f>
        <v/>
      </c>
      <c r="AO104" s="74">
        <f>$G104</f>
        <v/>
      </c>
      <c r="AP104" s="74">
        <f>$G104</f>
        <v/>
      </c>
      <c r="AQ104" s="74">
        <f>$G104</f>
        <v/>
      </c>
      <c r="AR104" s="74">
        <f>$G104</f>
        <v/>
      </c>
      <c r="AS104" s="74">
        <f>$G104</f>
        <v/>
      </c>
      <c r="AT104" s="74">
        <f>$G104</f>
        <v/>
      </c>
      <c r="AU104" s="74">
        <f>$G104</f>
        <v/>
      </c>
      <c r="AV104" s="74">
        <f>$G104</f>
        <v/>
      </c>
      <c r="AW104" s="74">
        <f>$G104</f>
        <v/>
      </c>
      <c r="AX104" s="74">
        <f>$G104</f>
        <v/>
      </c>
      <c r="AY104" s="74">
        <f>$G104</f>
        <v/>
      </c>
      <c r="AZ104" s="74">
        <f>$G104</f>
        <v/>
      </c>
      <c r="BA104" s="74">
        <f>$G104</f>
        <v/>
      </c>
    </row>
    <row r="105">
      <c r="A105" s="532" t="n"/>
      <c r="B105" s="639" t="inlineStr">
        <is>
          <t>Passenger Directional Factor(ADPM)</t>
        </is>
      </c>
      <c r="C105" s="80" t="inlineStr">
        <is>
          <t>OD Ratio(%)(ADPM)</t>
        </is>
      </c>
      <c r="D105" s="28" t="inlineStr">
        <is>
          <t>percent1</t>
        </is>
      </c>
      <c r="E105" s="28" t="n"/>
      <c r="F105" s="28" t="inlineStr">
        <is>
          <t>ADPM/od_pax/all/중방향계수</t>
        </is>
      </c>
      <c r="G105" s="108">
        <f>SUMIF($H$171:$Q$171,"O",H105:Q105)/COUNTIFS($H$171:$Q$171,"O",H105:Q105,"&lt;&gt;0")</f>
        <v/>
      </c>
      <c r="H105" s="79">
        <f>H90/H85</f>
        <v/>
      </c>
      <c r="I105" s="79">
        <f>I90/I85</f>
        <v/>
      </c>
      <c r="J105" s="79">
        <f>J90/J85</f>
        <v/>
      </c>
      <c r="K105" s="79">
        <f>K90/K85</f>
        <v/>
      </c>
      <c r="L105" s="79">
        <f>L90/L85</f>
        <v/>
      </c>
      <c r="M105" s="79">
        <f>M90/M85</f>
        <v/>
      </c>
      <c r="N105" s="79">
        <f>N90/N85</f>
        <v/>
      </c>
      <c r="O105" s="79">
        <f>O90/O85</f>
        <v/>
      </c>
      <c r="P105" s="79">
        <f>P90/P85</f>
        <v/>
      </c>
      <c r="Q105" s="79">
        <f>Q90/Q85</f>
        <v/>
      </c>
      <c r="R105" s="74">
        <f>$G105</f>
        <v/>
      </c>
      <c r="S105" s="74">
        <f>$G105</f>
        <v/>
      </c>
      <c r="T105" s="74">
        <f>$G105</f>
        <v/>
      </c>
      <c r="U105" s="74">
        <f>$G105</f>
        <v/>
      </c>
      <c r="V105" s="74">
        <f>$G105</f>
        <v/>
      </c>
      <c r="W105" s="74">
        <f>$G105</f>
        <v/>
      </c>
      <c r="X105" s="74">
        <f>$G105</f>
        <v/>
      </c>
      <c r="Y105" s="74">
        <f>$G105</f>
        <v/>
      </c>
      <c r="Z105" s="74">
        <f>$G105</f>
        <v/>
      </c>
      <c r="AA105" s="74">
        <f>$G105</f>
        <v/>
      </c>
      <c r="AB105" s="74">
        <f>$G105</f>
        <v/>
      </c>
      <c r="AC105" s="74">
        <f>$G105</f>
        <v/>
      </c>
      <c r="AD105" s="74">
        <f>$G105</f>
        <v/>
      </c>
      <c r="AE105" s="74">
        <f>$G105</f>
        <v/>
      </c>
      <c r="AF105" s="74">
        <f>$G105</f>
        <v/>
      </c>
      <c r="AG105" s="74">
        <f>$G105</f>
        <v/>
      </c>
      <c r="AH105" s="74">
        <f>$G105</f>
        <v/>
      </c>
      <c r="AI105" s="74">
        <f>$G105</f>
        <v/>
      </c>
      <c r="AJ105" s="74">
        <f>$G105</f>
        <v/>
      </c>
      <c r="AK105" s="74">
        <f>$G105</f>
        <v/>
      </c>
      <c r="AL105" s="74">
        <f>$G105</f>
        <v/>
      </c>
      <c r="AM105" s="74">
        <f>$G105</f>
        <v/>
      </c>
      <c r="AN105" s="74">
        <f>$G105</f>
        <v/>
      </c>
      <c r="AO105" s="74">
        <f>$G105</f>
        <v/>
      </c>
      <c r="AP105" s="74">
        <f>$G105</f>
        <v/>
      </c>
      <c r="AQ105" s="74">
        <f>$G105</f>
        <v/>
      </c>
      <c r="AR105" s="74">
        <f>$G105</f>
        <v/>
      </c>
      <c r="AS105" s="74">
        <f>$G105</f>
        <v/>
      </c>
      <c r="AT105" s="74">
        <f>$G105</f>
        <v/>
      </c>
      <c r="AU105" s="74">
        <f>$G105</f>
        <v/>
      </c>
      <c r="AV105" s="74">
        <f>$G105</f>
        <v/>
      </c>
      <c r="AW105" s="74">
        <f>$G105</f>
        <v/>
      </c>
      <c r="AX105" s="74">
        <f>$G105</f>
        <v/>
      </c>
      <c r="AY105" s="74">
        <f>$G105</f>
        <v/>
      </c>
      <c r="AZ105" s="74">
        <f>$G105</f>
        <v/>
      </c>
      <c r="BA105" s="74">
        <f>$G105</f>
        <v/>
      </c>
    </row>
    <row r="106">
      <c r="A106" s="532" t="n"/>
      <c r="B106" s="532" t="n"/>
      <c r="C106" s="80" t="inlineStr">
        <is>
          <t>OD departure Passenger Directional Factor(%)(ADPM)</t>
        </is>
      </c>
      <c r="D106" s="28" t="inlineStr">
        <is>
          <t>percent1</t>
        </is>
      </c>
      <c r="E106" s="28" t="n"/>
      <c r="F106" s="28" t="inlineStr">
        <is>
          <t>ADPM/od_pax/d/중방향계수</t>
        </is>
      </c>
      <c r="G106" s="108">
        <f>SUMIF($H$171:$Q$171,"O",H106:Q106)/COUNTIFS($H$171:$Q$171,"O",H106:Q106,"&lt;&gt;0")</f>
        <v/>
      </c>
      <c r="H106" s="79">
        <f>H91/H90</f>
        <v/>
      </c>
      <c r="I106" s="79">
        <f>I91/I90</f>
        <v/>
      </c>
      <c r="J106" s="79">
        <f>J91/J90</f>
        <v/>
      </c>
      <c r="K106" s="79">
        <f>K91/K90</f>
        <v/>
      </c>
      <c r="L106" s="79">
        <f>L91/L90</f>
        <v/>
      </c>
      <c r="M106" s="79">
        <f>M91/M90</f>
        <v/>
      </c>
      <c r="N106" s="79">
        <f>N91/N90</f>
        <v/>
      </c>
      <c r="O106" s="79">
        <f>O91/O90</f>
        <v/>
      </c>
      <c r="P106" s="79">
        <f>P91/P90</f>
        <v/>
      </c>
      <c r="Q106" s="79">
        <f>Q91/Q90</f>
        <v/>
      </c>
      <c r="R106" s="74">
        <f>$G106</f>
        <v/>
      </c>
      <c r="S106" s="74">
        <f>$G106</f>
        <v/>
      </c>
      <c r="T106" s="74">
        <f>$G106</f>
        <v/>
      </c>
      <c r="U106" s="74">
        <f>$G106</f>
        <v/>
      </c>
      <c r="V106" s="74">
        <f>$G106</f>
        <v/>
      </c>
      <c r="W106" s="74">
        <f>$G106</f>
        <v/>
      </c>
      <c r="X106" s="74">
        <f>$G106</f>
        <v/>
      </c>
      <c r="Y106" s="74">
        <f>$G106</f>
        <v/>
      </c>
      <c r="Z106" s="74">
        <f>$G106</f>
        <v/>
      </c>
      <c r="AA106" s="74">
        <f>$G106</f>
        <v/>
      </c>
      <c r="AB106" s="74">
        <f>$G106</f>
        <v/>
      </c>
      <c r="AC106" s="74">
        <f>$G106</f>
        <v/>
      </c>
      <c r="AD106" s="74">
        <f>$G106</f>
        <v/>
      </c>
      <c r="AE106" s="74">
        <f>$G106</f>
        <v/>
      </c>
      <c r="AF106" s="74">
        <f>$G106</f>
        <v/>
      </c>
      <c r="AG106" s="74">
        <f>$G106</f>
        <v/>
      </c>
      <c r="AH106" s="74">
        <f>$G106</f>
        <v/>
      </c>
      <c r="AI106" s="74">
        <f>$G106</f>
        <v/>
      </c>
      <c r="AJ106" s="74">
        <f>$G106</f>
        <v/>
      </c>
      <c r="AK106" s="74">
        <f>$G106</f>
        <v/>
      </c>
      <c r="AL106" s="74">
        <f>$G106</f>
        <v/>
      </c>
      <c r="AM106" s="74">
        <f>$G106</f>
        <v/>
      </c>
      <c r="AN106" s="74">
        <f>$G106</f>
        <v/>
      </c>
      <c r="AO106" s="74">
        <f>$G106</f>
        <v/>
      </c>
      <c r="AP106" s="74">
        <f>$G106</f>
        <v/>
      </c>
      <c r="AQ106" s="74">
        <f>$G106</f>
        <v/>
      </c>
      <c r="AR106" s="74">
        <f>$G106</f>
        <v/>
      </c>
      <c r="AS106" s="74">
        <f>$G106</f>
        <v/>
      </c>
      <c r="AT106" s="74">
        <f>$G106</f>
        <v/>
      </c>
      <c r="AU106" s="74">
        <f>$G106</f>
        <v/>
      </c>
      <c r="AV106" s="74">
        <f>$G106</f>
        <v/>
      </c>
      <c r="AW106" s="74">
        <f>$G106</f>
        <v/>
      </c>
      <c r="AX106" s="74">
        <f>$G106</f>
        <v/>
      </c>
      <c r="AY106" s="74">
        <f>$G106</f>
        <v/>
      </c>
      <c r="AZ106" s="74">
        <f>$G106</f>
        <v/>
      </c>
      <c r="BA106" s="74">
        <f>$G106</f>
        <v/>
      </c>
    </row>
    <row r="107">
      <c r="A107" s="532" t="n"/>
      <c r="B107" s="532" t="n"/>
      <c r="C107" s="80" t="inlineStr">
        <is>
          <t>OD aival Passenger Directional Factor(%)(ADPM)</t>
        </is>
      </c>
      <c r="D107" s="28" t="inlineStr">
        <is>
          <t>percent1</t>
        </is>
      </c>
      <c r="E107" s="28" t="n"/>
      <c r="F107" s="28" t="inlineStr">
        <is>
          <t>ADPM/od_pax/a/중방향계수</t>
        </is>
      </c>
      <c r="G107" s="108">
        <f>SUMIF($H$171:$Q$171,"O",H107:Q107)/COUNTIFS($H$171:$Q$171,"O",H107:Q107,"&lt;&gt;0")</f>
        <v/>
      </c>
      <c r="H107" s="79">
        <f>H92/H90</f>
        <v/>
      </c>
      <c r="I107" s="79">
        <f>I92/I90</f>
        <v/>
      </c>
      <c r="J107" s="79">
        <f>J92/J90</f>
        <v/>
      </c>
      <c r="K107" s="79">
        <f>K92/K90</f>
        <v/>
      </c>
      <c r="L107" s="79">
        <f>L92/L90</f>
        <v/>
      </c>
      <c r="M107" s="79">
        <f>M92/M90</f>
        <v/>
      </c>
      <c r="N107" s="79">
        <f>N92/N90</f>
        <v/>
      </c>
      <c r="O107" s="79">
        <f>O92/O90</f>
        <v/>
      </c>
      <c r="P107" s="79">
        <f>P92/P90</f>
        <v/>
      </c>
      <c r="Q107" s="79">
        <f>Q92/Q90</f>
        <v/>
      </c>
      <c r="R107" s="74">
        <f>$G107</f>
        <v/>
      </c>
      <c r="S107" s="74">
        <f>$G107</f>
        <v/>
      </c>
      <c r="T107" s="74">
        <f>$G107</f>
        <v/>
      </c>
      <c r="U107" s="74">
        <f>$G107</f>
        <v/>
      </c>
      <c r="V107" s="74">
        <f>$G107</f>
        <v/>
      </c>
      <c r="W107" s="74">
        <f>$G107</f>
        <v/>
      </c>
      <c r="X107" s="74">
        <f>$G107</f>
        <v/>
      </c>
      <c r="Y107" s="74">
        <f>$G107</f>
        <v/>
      </c>
      <c r="Z107" s="74">
        <f>$G107</f>
        <v/>
      </c>
      <c r="AA107" s="74">
        <f>$G107</f>
        <v/>
      </c>
      <c r="AB107" s="74">
        <f>$G107</f>
        <v/>
      </c>
      <c r="AC107" s="74">
        <f>$G107</f>
        <v/>
      </c>
      <c r="AD107" s="74">
        <f>$G107</f>
        <v/>
      </c>
      <c r="AE107" s="74">
        <f>$G107</f>
        <v/>
      </c>
      <c r="AF107" s="74">
        <f>$G107</f>
        <v/>
      </c>
      <c r="AG107" s="74">
        <f>$G107</f>
        <v/>
      </c>
      <c r="AH107" s="74">
        <f>$G107</f>
        <v/>
      </c>
      <c r="AI107" s="74">
        <f>$G107</f>
        <v/>
      </c>
      <c r="AJ107" s="74">
        <f>$G107</f>
        <v/>
      </c>
      <c r="AK107" s="74">
        <f>$G107</f>
        <v/>
      </c>
      <c r="AL107" s="74">
        <f>$G107</f>
        <v/>
      </c>
      <c r="AM107" s="74">
        <f>$G107</f>
        <v/>
      </c>
      <c r="AN107" s="74">
        <f>$G107</f>
        <v/>
      </c>
      <c r="AO107" s="74">
        <f>$G107</f>
        <v/>
      </c>
      <c r="AP107" s="74">
        <f>$G107</f>
        <v/>
      </c>
      <c r="AQ107" s="74">
        <f>$G107</f>
        <v/>
      </c>
      <c r="AR107" s="74">
        <f>$G107</f>
        <v/>
      </c>
      <c r="AS107" s="74">
        <f>$G107</f>
        <v/>
      </c>
      <c r="AT107" s="74">
        <f>$G107</f>
        <v/>
      </c>
      <c r="AU107" s="74">
        <f>$G107</f>
        <v/>
      </c>
      <c r="AV107" s="74">
        <f>$G107</f>
        <v/>
      </c>
      <c r="AW107" s="74">
        <f>$G107</f>
        <v/>
      </c>
      <c r="AX107" s="74">
        <f>$G107</f>
        <v/>
      </c>
      <c r="AY107" s="74">
        <f>$G107</f>
        <v/>
      </c>
      <c r="AZ107" s="74">
        <f>$G107</f>
        <v/>
      </c>
      <c r="BA107" s="74">
        <f>$G107</f>
        <v/>
      </c>
    </row>
    <row r="108">
      <c r="A108" s="532" t="n"/>
      <c r="B108" s="532" t="n"/>
      <c r="C108" s="80" t="inlineStr">
        <is>
          <t>Transfer Ratio(%)(ADPM)</t>
        </is>
      </c>
      <c r="D108" s="28" t="inlineStr">
        <is>
          <t>percent1</t>
        </is>
      </c>
      <c r="E108" s="28" t="n"/>
      <c r="F108" s="28" t="inlineStr">
        <is>
          <t>ADPM/tr_pax/all/중방향계수</t>
        </is>
      </c>
      <c r="G108" s="108">
        <f>IFERROR(SUMIF($H$171:$Q$171,"O",H108:Q108)/COUNTIFS($H$171:$Q$171,"O",H108:Q108,"&lt;&gt;0"),0)</f>
        <v/>
      </c>
      <c r="H108" s="79">
        <f>IFERROR(H93/H85,0)</f>
        <v/>
      </c>
      <c r="I108" s="79">
        <f>IFERROR(I93/I85,0)</f>
        <v/>
      </c>
      <c r="J108" s="79">
        <f>IFERROR(J93/J85,0)</f>
        <v/>
      </c>
      <c r="K108" s="79">
        <f>IFERROR(K93/K85,0)</f>
        <v/>
      </c>
      <c r="L108" s="79">
        <f>IFERROR(L93/L85,0)</f>
        <v/>
      </c>
      <c r="M108" s="79">
        <f>IFERROR(M93/M85,0)</f>
        <v/>
      </c>
      <c r="N108" s="79">
        <f>IFERROR(N93/N85,0)</f>
        <v/>
      </c>
      <c r="O108" s="79">
        <f>IFERROR(O93/O85,0)</f>
        <v/>
      </c>
      <c r="P108" s="79">
        <f>IFERROR(P93/P85,0)</f>
        <v/>
      </c>
      <c r="Q108" s="79">
        <f>IFERROR(Q93/Q85,0)</f>
        <v/>
      </c>
      <c r="R108" s="74">
        <f>$G108</f>
        <v/>
      </c>
      <c r="S108" s="74">
        <f>$G108</f>
        <v/>
      </c>
      <c r="T108" s="74">
        <f>$G108</f>
        <v/>
      </c>
      <c r="U108" s="74">
        <f>$G108</f>
        <v/>
      </c>
      <c r="V108" s="74">
        <f>$G108</f>
        <v/>
      </c>
      <c r="W108" s="74">
        <f>$G108</f>
        <v/>
      </c>
      <c r="X108" s="74">
        <f>$G108</f>
        <v/>
      </c>
      <c r="Y108" s="74">
        <f>$G108</f>
        <v/>
      </c>
      <c r="Z108" s="74">
        <f>$G108</f>
        <v/>
      </c>
      <c r="AA108" s="74">
        <f>$G108</f>
        <v/>
      </c>
      <c r="AB108" s="74">
        <f>$G108</f>
        <v/>
      </c>
      <c r="AC108" s="74">
        <f>$G108</f>
        <v/>
      </c>
      <c r="AD108" s="74">
        <f>$G108</f>
        <v/>
      </c>
      <c r="AE108" s="74">
        <f>$G108</f>
        <v/>
      </c>
      <c r="AF108" s="74">
        <f>$G108</f>
        <v/>
      </c>
      <c r="AG108" s="74">
        <f>$G108</f>
        <v/>
      </c>
      <c r="AH108" s="74">
        <f>$G108</f>
        <v/>
      </c>
      <c r="AI108" s="74">
        <f>$G108</f>
        <v/>
      </c>
      <c r="AJ108" s="74">
        <f>$G108</f>
        <v/>
      </c>
      <c r="AK108" s="74">
        <f>$G108</f>
        <v/>
      </c>
      <c r="AL108" s="74">
        <f>$G108</f>
        <v/>
      </c>
      <c r="AM108" s="74">
        <f>$G108</f>
        <v/>
      </c>
      <c r="AN108" s="74">
        <f>$G108</f>
        <v/>
      </c>
      <c r="AO108" s="74">
        <f>$G108</f>
        <v/>
      </c>
      <c r="AP108" s="74">
        <f>$G108</f>
        <v/>
      </c>
      <c r="AQ108" s="74">
        <f>$G108</f>
        <v/>
      </c>
      <c r="AR108" s="74">
        <f>$G108</f>
        <v/>
      </c>
      <c r="AS108" s="74">
        <f>$G108</f>
        <v/>
      </c>
      <c r="AT108" s="74">
        <f>$G108</f>
        <v/>
      </c>
      <c r="AU108" s="74">
        <f>$G108</f>
        <v/>
      </c>
      <c r="AV108" s="74">
        <f>$G108</f>
        <v/>
      </c>
      <c r="AW108" s="74">
        <f>$G108</f>
        <v/>
      </c>
      <c r="AX108" s="74">
        <f>$G108</f>
        <v/>
      </c>
      <c r="AY108" s="74">
        <f>$G108</f>
        <v/>
      </c>
      <c r="AZ108" s="74">
        <f>$G108</f>
        <v/>
      </c>
      <c r="BA108" s="74">
        <f>$G108</f>
        <v/>
      </c>
    </row>
    <row r="109">
      <c r="A109" s="532" t="n"/>
      <c r="B109" s="532" t="n"/>
      <c r="C109" s="80" t="inlineStr">
        <is>
          <t>Transfer departure Passenger Directional Factor(%)(ADPM)</t>
        </is>
      </c>
      <c r="D109" s="28" t="inlineStr">
        <is>
          <t>percent1</t>
        </is>
      </c>
      <c r="E109" s="28" t="n"/>
      <c r="F109" s="28" t="inlineStr">
        <is>
          <t>ADPM/tr_pax/d/중방향계수</t>
        </is>
      </c>
      <c r="G109" s="108">
        <f>IFERROR(SUMIF($H$171:$Q$171,"O",H109:Q109)/COUNTIFS($H$171:$Q$171,"O",H109:Q109,"&lt;&gt;0"),0)</f>
        <v/>
      </c>
      <c r="H109" s="79">
        <f>IFERROR(H94/H93,0)</f>
        <v/>
      </c>
      <c r="I109" s="79">
        <f>IFERROR(I94/I93,0)</f>
        <v/>
      </c>
      <c r="J109" s="79">
        <f>IFERROR(J94/J93,0)</f>
        <v/>
      </c>
      <c r="K109" s="79">
        <f>IFERROR(K94/K93,0)</f>
        <v/>
      </c>
      <c r="L109" s="79">
        <f>IFERROR(L94/L93,0)</f>
        <v/>
      </c>
      <c r="M109" s="79">
        <f>IFERROR(M94/M93,0)</f>
        <v/>
      </c>
      <c r="N109" s="79">
        <f>IFERROR(N94/N93,0)</f>
        <v/>
      </c>
      <c r="O109" s="79">
        <f>IFERROR(O94/O93,0)</f>
        <v/>
      </c>
      <c r="P109" s="79">
        <f>IFERROR(P94/P93,0)</f>
        <v/>
      </c>
      <c r="Q109" s="79">
        <f>IFERROR(Q94/Q93,0)</f>
        <v/>
      </c>
      <c r="R109" s="74">
        <f>$G109</f>
        <v/>
      </c>
      <c r="S109" s="74">
        <f>$G109</f>
        <v/>
      </c>
      <c r="T109" s="74">
        <f>$G109</f>
        <v/>
      </c>
      <c r="U109" s="74">
        <f>$G109</f>
        <v/>
      </c>
      <c r="V109" s="74">
        <f>$G109</f>
        <v/>
      </c>
      <c r="W109" s="74">
        <f>$G109</f>
        <v/>
      </c>
      <c r="X109" s="74">
        <f>$G109</f>
        <v/>
      </c>
      <c r="Y109" s="74">
        <f>$G109</f>
        <v/>
      </c>
      <c r="Z109" s="74">
        <f>$G109</f>
        <v/>
      </c>
      <c r="AA109" s="74">
        <f>$G109</f>
        <v/>
      </c>
      <c r="AB109" s="74">
        <f>$G109</f>
        <v/>
      </c>
      <c r="AC109" s="74">
        <f>$G109</f>
        <v/>
      </c>
      <c r="AD109" s="74">
        <f>$G109</f>
        <v/>
      </c>
      <c r="AE109" s="74">
        <f>$G109</f>
        <v/>
      </c>
      <c r="AF109" s="74">
        <f>$G109</f>
        <v/>
      </c>
      <c r="AG109" s="74">
        <f>$G109</f>
        <v/>
      </c>
      <c r="AH109" s="74">
        <f>$G109</f>
        <v/>
      </c>
      <c r="AI109" s="74">
        <f>$G109</f>
        <v/>
      </c>
      <c r="AJ109" s="74">
        <f>$G109</f>
        <v/>
      </c>
      <c r="AK109" s="74">
        <f>$G109</f>
        <v/>
      </c>
      <c r="AL109" s="74">
        <f>$G109</f>
        <v/>
      </c>
      <c r="AM109" s="74">
        <f>$G109</f>
        <v/>
      </c>
      <c r="AN109" s="74">
        <f>$G109</f>
        <v/>
      </c>
      <c r="AO109" s="74">
        <f>$G109</f>
        <v/>
      </c>
      <c r="AP109" s="74">
        <f>$G109</f>
        <v/>
      </c>
      <c r="AQ109" s="74">
        <f>$G109</f>
        <v/>
      </c>
      <c r="AR109" s="74">
        <f>$G109</f>
        <v/>
      </c>
      <c r="AS109" s="74">
        <f>$G109</f>
        <v/>
      </c>
      <c r="AT109" s="74">
        <f>$G109</f>
        <v/>
      </c>
      <c r="AU109" s="74">
        <f>$G109</f>
        <v/>
      </c>
      <c r="AV109" s="74">
        <f>$G109</f>
        <v/>
      </c>
      <c r="AW109" s="74">
        <f>$G109</f>
        <v/>
      </c>
      <c r="AX109" s="74">
        <f>$G109</f>
        <v/>
      </c>
      <c r="AY109" s="74">
        <f>$G109</f>
        <v/>
      </c>
      <c r="AZ109" s="74">
        <f>$G109</f>
        <v/>
      </c>
      <c r="BA109" s="74">
        <f>$G109</f>
        <v/>
      </c>
    </row>
    <row r="110" customFormat="1" s="38">
      <c r="A110" s="533" t="n"/>
      <c r="B110" s="533" t="n"/>
      <c r="C110" s="31" t="inlineStr">
        <is>
          <t>Transfer aival Passenger Directional Factor(%)(ADPM)</t>
        </is>
      </c>
      <c r="D110" s="32" t="inlineStr">
        <is>
          <t>percent1</t>
        </is>
      </c>
      <c r="E110" s="32" t="n"/>
      <c r="F110" s="32" t="inlineStr">
        <is>
          <t>ADPM/tr_pax/a/중방향계수</t>
        </is>
      </c>
      <c r="G110" s="109">
        <f>IFERROR(SUMIF($H$171:$Q$171,"O",H110:Q110)/COUNTIFS($H$171:$Q$171,"O",H110:Q110,"&lt;&gt;0"),0)</f>
        <v/>
      </c>
      <c r="H110" s="81">
        <f>IFERROR(H95/H93,0)</f>
        <v/>
      </c>
      <c r="I110" s="81">
        <f>IFERROR(I95/I93,0)</f>
        <v/>
      </c>
      <c r="J110" s="81">
        <f>IFERROR(J95/J93,0)</f>
        <v/>
      </c>
      <c r="K110" s="81">
        <f>IFERROR(K95/K93,0)</f>
        <v/>
      </c>
      <c r="L110" s="81">
        <f>IFERROR(L95/L93,0)</f>
        <v/>
      </c>
      <c r="M110" s="81">
        <f>IFERROR(M95/M93,0)</f>
        <v/>
      </c>
      <c r="N110" s="81">
        <f>IFERROR(N95/N93,0)</f>
        <v/>
      </c>
      <c r="O110" s="81">
        <f>IFERROR(O95/O93,0)</f>
        <v/>
      </c>
      <c r="P110" s="81">
        <f>IFERROR(P95/P93,0)</f>
        <v/>
      </c>
      <c r="Q110" s="81">
        <f>IFERROR(Q95/Q93,0)</f>
        <v/>
      </c>
      <c r="R110" s="82">
        <f>$G110</f>
        <v/>
      </c>
      <c r="S110" s="82">
        <f>$G110</f>
        <v/>
      </c>
      <c r="T110" s="82">
        <f>$G110</f>
        <v/>
      </c>
      <c r="U110" s="82">
        <f>$G110</f>
        <v/>
      </c>
      <c r="V110" s="82">
        <f>$G110</f>
        <v/>
      </c>
      <c r="W110" s="82">
        <f>$G110</f>
        <v/>
      </c>
      <c r="X110" s="82">
        <f>$G110</f>
        <v/>
      </c>
      <c r="Y110" s="82">
        <f>$G110</f>
        <v/>
      </c>
      <c r="Z110" s="82">
        <f>$G110</f>
        <v/>
      </c>
      <c r="AA110" s="82">
        <f>$G110</f>
        <v/>
      </c>
      <c r="AB110" s="82">
        <f>$G110</f>
        <v/>
      </c>
      <c r="AC110" s="82">
        <f>$G110</f>
        <v/>
      </c>
      <c r="AD110" s="82">
        <f>$G110</f>
        <v/>
      </c>
      <c r="AE110" s="82">
        <f>$G110</f>
        <v/>
      </c>
      <c r="AF110" s="82">
        <f>$G110</f>
        <v/>
      </c>
      <c r="AG110" s="82">
        <f>$G110</f>
        <v/>
      </c>
      <c r="AH110" s="82">
        <f>$G110</f>
        <v/>
      </c>
      <c r="AI110" s="82">
        <f>$G110</f>
        <v/>
      </c>
      <c r="AJ110" s="82">
        <f>$G110</f>
        <v/>
      </c>
      <c r="AK110" s="82">
        <f>$G110</f>
        <v/>
      </c>
      <c r="AL110" s="82">
        <f>$G110</f>
        <v/>
      </c>
      <c r="AM110" s="82">
        <f>$G110</f>
        <v/>
      </c>
      <c r="AN110" s="82">
        <f>$G110</f>
        <v/>
      </c>
      <c r="AO110" s="82">
        <f>$G110</f>
        <v/>
      </c>
      <c r="AP110" s="82">
        <f>$G110</f>
        <v/>
      </c>
      <c r="AQ110" s="82">
        <f>$G110</f>
        <v/>
      </c>
      <c r="AR110" s="82">
        <f>$G110</f>
        <v/>
      </c>
      <c r="AS110" s="82">
        <f>$G110</f>
        <v/>
      </c>
      <c r="AT110" s="82">
        <f>$G110</f>
        <v/>
      </c>
      <c r="AU110" s="82">
        <f>$G110</f>
        <v/>
      </c>
      <c r="AV110" s="82">
        <f>$G110</f>
        <v/>
      </c>
      <c r="AW110" s="82">
        <f>$G110</f>
        <v/>
      </c>
      <c r="AX110" s="82">
        <f>$G110</f>
        <v/>
      </c>
      <c r="AY110" s="82">
        <f>$G110</f>
        <v/>
      </c>
      <c r="AZ110" s="82">
        <f>$G110</f>
        <v/>
      </c>
      <c r="BA110" s="82">
        <f>$G110</f>
        <v/>
      </c>
    </row>
    <row r="112">
      <c r="N112" s="640" t="n"/>
      <c r="O112" s="640" t="n"/>
      <c r="P112" s="640" t="n"/>
      <c r="Q112" s="640" t="n"/>
      <c r="R112" s="640" t="n"/>
    </row>
    <row r="113">
      <c r="P113" s="640" t="n"/>
      <c r="Q113" s="640" t="n"/>
      <c r="R113" s="640" t="n"/>
    </row>
    <row r="114" ht="22.75" customHeight="1" s="1">
      <c r="A114" s="92" t="inlineStr">
        <is>
          <t>top</t>
        </is>
      </c>
      <c r="B114" s="92" t="inlineStr">
        <is>
          <t>mid</t>
        </is>
      </c>
      <c r="C114" s="92" t="inlineStr">
        <is>
          <t>low</t>
        </is>
      </c>
      <c r="D114" s="92" t="inlineStr">
        <is>
          <t>decimal</t>
        </is>
      </c>
      <c r="E114" s="92" t="inlineStr">
        <is>
          <t>changeable</t>
        </is>
      </c>
      <c r="F114" s="92" t="inlineStr">
        <is>
          <t>변수설명</t>
        </is>
      </c>
      <c r="G114" s="94" t="inlineStr">
        <is>
          <t>Ref_Index</t>
        </is>
      </c>
      <c r="H114" s="92">
        <f>I114-1</f>
        <v/>
      </c>
      <c r="I114" s="92">
        <f>J114-1</f>
        <v/>
      </c>
      <c r="J114" s="92">
        <f>K114-1</f>
        <v/>
      </c>
      <c r="K114" s="92">
        <f>L114-1</f>
        <v/>
      </c>
      <c r="L114" s="92">
        <f>M114-1</f>
        <v/>
      </c>
      <c r="M114" s="92">
        <f>N114-1</f>
        <v/>
      </c>
      <c r="N114" s="92">
        <f>O114-1</f>
        <v/>
      </c>
      <c r="O114" s="92">
        <f>P114-1</f>
        <v/>
      </c>
      <c r="P114" s="92">
        <f>Q114-1</f>
        <v/>
      </c>
      <c r="Q114" s="92">
        <f>ref!B4</f>
        <v/>
      </c>
      <c r="R114" s="93">
        <f>Q114+1</f>
        <v/>
      </c>
      <c r="S114" s="93">
        <f>R114+1</f>
        <v/>
      </c>
      <c r="T114" s="93">
        <f>S114+1</f>
        <v/>
      </c>
      <c r="U114" s="93">
        <f>T114+1</f>
        <v/>
      </c>
      <c r="V114" s="93">
        <f>U114+1</f>
        <v/>
      </c>
      <c r="W114" s="93">
        <f>V114+1</f>
        <v/>
      </c>
      <c r="X114" s="93">
        <f>W114+1</f>
        <v/>
      </c>
      <c r="Y114" s="93">
        <f>X114+1</f>
        <v/>
      </c>
      <c r="Z114" s="93">
        <f>Y114+1</f>
        <v/>
      </c>
      <c r="AA114" s="93">
        <f>Z114+1</f>
        <v/>
      </c>
      <c r="AB114" s="93">
        <f>AA114+1</f>
        <v/>
      </c>
      <c r="AC114" s="93">
        <f>AB114+1</f>
        <v/>
      </c>
      <c r="AD114" s="93">
        <f>AC114+1</f>
        <v/>
      </c>
      <c r="AE114" s="93">
        <f>AD114+1</f>
        <v/>
      </c>
      <c r="AF114" s="93">
        <f>AE114+1</f>
        <v/>
      </c>
      <c r="AG114" s="93">
        <f>AF114+1</f>
        <v/>
      </c>
      <c r="AH114" s="93">
        <f>AG114+1</f>
        <v/>
      </c>
      <c r="AI114" s="93">
        <f>AH114+1</f>
        <v/>
      </c>
      <c r="AJ114" s="93">
        <f>AI114+1</f>
        <v/>
      </c>
      <c r="AK114" s="93">
        <f>AJ114+1</f>
        <v/>
      </c>
      <c r="AL114" s="93">
        <f>AK114+1</f>
        <v/>
      </c>
      <c r="AM114" s="93">
        <f>AL114+1</f>
        <v/>
      </c>
      <c r="AN114" s="93">
        <f>AM114+1</f>
        <v/>
      </c>
      <c r="AO114" s="93">
        <f>AN114+1</f>
        <v/>
      </c>
      <c r="AP114" s="93">
        <f>AO114+1</f>
        <v/>
      </c>
      <c r="AQ114" s="93">
        <f>AP114+1</f>
        <v/>
      </c>
      <c r="AR114" s="93">
        <f>AQ114+1</f>
        <v/>
      </c>
      <c r="AS114" s="93">
        <f>AR114+1</f>
        <v/>
      </c>
      <c r="AT114" s="93">
        <f>AS114+1</f>
        <v/>
      </c>
      <c r="AU114" s="93">
        <f>AT114+1</f>
        <v/>
      </c>
      <c r="AV114" s="93">
        <f>AU114+1</f>
        <v/>
      </c>
      <c r="AW114" s="93">
        <f>AV114+1</f>
        <v/>
      </c>
      <c r="AX114" s="93">
        <f>AW114+1</f>
        <v/>
      </c>
      <c r="AY114" s="93">
        <f>AX114+1</f>
        <v/>
      </c>
      <c r="AZ114" s="93">
        <f>AY114+1</f>
        <v/>
      </c>
      <c r="BA114" s="93">
        <f>AZ114+1</f>
        <v/>
      </c>
    </row>
    <row r="115">
      <c r="A115" s="606" t="inlineStr">
        <is>
          <t>Airside(SBR)</t>
        </is>
      </c>
      <c r="B115" s="606" t="inlineStr">
        <is>
          <t>Passenger Flight Movements(SBR)</t>
        </is>
      </c>
      <c r="C115" s="608" t="inlineStr">
        <is>
          <t>Movement PHF(%)(SBR)</t>
        </is>
      </c>
      <c r="D115" s="609" t="inlineStr">
        <is>
          <t>percent4</t>
        </is>
      </c>
      <c r="E115" s="609" t="n"/>
      <c r="F115" s="610" t="inlineStr">
        <is>
          <t>SBR/movement/all/PHF</t>
        </is>
      </c>
      <c r="G115" s="611" t="n"/>
      <c r="H115" s="612">
        <f>VLOOKUP($F115,raw_data_pax!$1:$1048576,MATCH(H$1,raw_data_pax!$1:$1,0),FALSE)</f>
        <v/>
      </c>
      <c r="I115" s="612">
        <f>VLOOKUP($F115,raw_data_pax!$1:$1048576,MATCH(I$1,raw_data_pax!$1:$1,0),FALSE)</f>
        <v/>
      </c>
      <c r="J115" s="612">
        <f>VLOOKUP($F115,raw_data_pax!$1:$1048576,MATCH(J$1,raw_data_pax!$1:$1,0),FALSE)</f>
        <v/>
      </c>
      <c r="K115" s="612">
        <f>VLOOKUP($F115,raw_data_pax!$1:$1048576,MATCH(K$1,raw_data_pax!$1:$1,0),FALSE)</f>
        <v/>
      </c>
      <c r="L115" s="612">
        <f>VLOOKUP($F115,raw_data_pax!$1:$1048576,MATCH(L$1,raw_data_pax!$1:$1,0),FALSE)</f>
        <v/>
      </c>
      <c r="M115" s="612">
        <f>VLOOKUP($F115,raw_data_pax!$1:$1048576,MATCH(M$1,raw_data_pax!$1:$1,0),FALSE)</f>
        <v/>
      </c>
      <c r="N115" s="612">
        <f>VLOOKUP($F115,raw_data_pax!$1:$1048576,MATCH(N$1,raw_data_pax!$1:$1,0),FALSE)</f>
        <v/>
      </c>
      <c r="O115" s="612">
        <f>VLOOKUP($F115,raw_data_pax!$1:$1048576,MATCH(O$1,raw_data_pax!$1:$1,0),FALSE)</f>
        <v/>
      </c>
      <c r="P115" s="612">
        <f>VLOOKUP($F115,raw_data_pax!$1:$1048576,MATCH(P$1,raw_data_pax!$1:$1,0),FALSE)</f>
        <v/>
      </c>
      <c r="Q115" s="612">
        <f>VLOOKUP($F115,raw_data_pax!$1:$1048576,MATCH(Q$1,raw_data_pax!$1:$1,0),FALSE)</f>
        <v/>
      </c>
      <c r="R115" s="612">
        <f>0.0021*R20^(-0.183)*$G$117</f>
        <v/>
      </c>
      <c r="S115" s="612">
        <f>0.0021*S20^(-0.183)*$G$117</f>
        <v/>
      </c>
      <c r="T115" s="612">
        <f>0.0021*T20^(-0.183)*$G$117</f>
        <v/>
      </c>
      <c r="U115" s="612">
        <f>0.0021*U20^(-0.183)*$G$117</f>
        <v/>
      </c>
      <c r="V115" s="612">
        <f>0.0021*V20^(-0.183)*$G$117</f>
        <v/>
      </c>
      <c r="W115" s="612">
        <f>0.0021*W20^(-0.183)*$G$117</f>
        <v/>
      </c>
      <c r="X115" s="612">
        <f>0.0021*X20^(-0.183)*$G$117</f>
        <v/>
      </c>
      <c r="Y115" s="612">
        <f>0.0021*Y20^(-0.183)*$G$117</f>
        <v/>
      </c>
      <c r="Z115" s="612">
        <f>0.0021*Z20^(-0.183)*$G$117</f>
        <v/>
      </c>
      <c r="AA115" s="612">
        <f>0.0021*AA20^(-0.183)*$G$117</f>
        <v/>
      </c>
      <c r="AB115" s="612">
        <f>0.0021*AB20^(-0.183)*$G$117</f>
        <v/>
      </c>
      <c r="AC115" s="612">
        <f>0.0021*AC20^(-0.183)*$G$117</f>
        <v/>
      </c>
      <c r="AD115" s="612">
        <f>0.0021*AD20^(-0.183)*$G$117</f>
        <v/>
      </c>
      <c r="AE115" s="612">
        <f>0.0021*AE20^(-0.183)*$G$117</f>
        <v/>
      </c>
      <c r="AF115" s="612">
        <f>0.0021*AF20^(-0.183)*$G$117</f>
        <v/>
      </c>
      <c r="AG115" s="612">
        <f>0.0021*AG20^(-0.183)*$G$117</f>
        <v/>
      </c>
      <c r="AH115" s="612">
        <f>0.0021*AH20^(-0.183)*$G$117</f>
        <v/>
      </c>
      <c r="AI115" s="612">
        <f>0.0021*AI20^(-0.183)*$G$117</f>
        <v/>
      </c>
      <c r="AJ115" s="612">
        <f>0.0021*AJ20^(-0.183)*$G$117</f>
        <v/>
      </c>
      <c r="AK115" s="612">
        <f>0.0021*AK20^(-0.183)*$G$117</f>
        <v/>
      </c>
      <c r="AL115" s="612">
        <f>0.0021*AL20^(-0.183)*$G$117</f>
        <v/>
      </c>
      <c r="AM115" s="612">
        <f>0.0021*AM20^(-0.183)*$G$117</f>
        <v/>
      </c>
      <c r="AN115" s="612">
        <f>0.0021*AN20^(-0.183)*$G$117</f>
        <v/>
      </c>
      <c r="AO115" s="612">
        <f>0.0021*AO20^(-0.183)*$G$117</f>
        <v/>
      </c>
      <c r="AP115" s="612">
        <f>0.0021*AP20^(-0.183)*$G$117</f>
        <v/>
      </c>
      <c r="AQ115" s="612">
        <f>0.0021*AQ20^(-0.183)*$G$117</f>
        <v/>
      </c>
      <c r="AR115" s="612">
        <f>0.0021*AR20^(-0.183)*$G$117</f>
        <v/>
      </c>
      <c r="AS115" s="612">
        <f>0.0021*AS20^(-0.183)*$G$117</f>
        <v/>
      </c>
      <c r="AT115" s="612">
        <f>0.0021*AT20^(-0.183)*$G$117</f>
        <v/>
      </c>
      <c r="AU115" s="612">
        <f>0.0021*AU20^(-0.183)*$G$117</f>
        <v/>
      </c>
      <c r="AV115" s="612">
        <f>0.0021*AV20^(-0.183)*$G$117</f>
        <v/>
      </c>
      <c r="AW115" s="612">
        <f>0.0021*AW20^(-0.183)*$G$117</f>
        <v/>
      </c>
      <c r="AX115" s="612">
        <f>0.0021*AX20^(-0.183)*$G$117</f>
        <v/>
      </c>
      <c r="AY115" s="612">
        <f>0.0021*AY20^(-0.183)*$G$117</f>
        <v/>
      </c>
      <c r="AZ115" s="612">
        <f>0.0021*AZ20^(-0.183)*$G$117</f>
        <v/>
      </c>
      <c r="BA115" s="612">
        <f>0.0021*BA20^(-0.183)*$G$117</f>
        <v/>
      </c>
    </row>
    <row r="116">
      <c r="A116" s="532" t="n"/>
      <c r="B116" s="532" t="n"/>
      <c r="C116" s="608" t="inlineStr">
        <is>
          <t>Movement PHF(%) Model(SBR)</t>
        </is>
      </c>
      <c r="D116" s="609" t="inlineStr">
        <is>
          <t>percent4</t>
        </is>
      </c>
      <c r="E116" s="609" t="n"/>
      <c r="F116" s="613" t="inlineStr">
        <is>
          <t>모형</t>
        </is>
      </c>
      <c r="G116" s="614" t="n"/>
      <c r="H116" s="641">
        <f>0.0021*H20^(-0.183)</f>
        <v/>
      </c>
      <c r="I116" s="641">
        <f>0.0021*I20^(-0.183)</f>
        <v/>
      </c>
      <c r="J116" s="641">
        <f>0.0021*J20^(-0.183)</f>
        <v/>
      </c>
      <c r="K116" s="641">
        <f>0.0021*K20^(-0.183)</f>
        <v/>
      </c>
      <c r="L116" s="641">
        <f>0.0021*L20^(-0.183)</f>
        <v/>
      </c>
      <c r="M116" s="641">
        <f>0.0021*M20^(-0.183)</f>
        <v/>
      </c>
      <c r="N116" s="641">
        <f>0.0021*N20^(-0.183)</f>
        <v/>
      </c>
      <c r="O116" s="641">
        <f>0.0021*O20^(-0.183)</f>
        <v/>
      </c>
      <c r="P116" s="641">
        <f>0.0021*P20^(-0.183)</f>
        <v/>
      </c>
      <c r="Q116" s="641">
        <f>0.0021*Q20^(-0.183)</f>
        <v/>
      </c>
      <c r="R116" s="580" t="n"/>
      <c r="S116" s="580" t="n"/>
      <c r="T116" s="580" t="n"/>
      <c r="U116" s="580" t="n"/>
      <c r="V116" s="580" t="n"/>
      <c r="W116" s="580" t="n"/>
      <c r="X116" s="580" t="n"/>
      <c r="Y116" s="580" t="n"/>
      <c r="Z116" s="580" t="n"/>
      <c r="AA116" s="580" t="n"/>
      <c r="AB116" s="580" t="n"/>
      <c r="AC116" s="580" t="n"/>
      <c r="AD116" s="580" t="n"/>
      <c r="AE116" s="580" t="n"/>
      <c r="AF116" s="580" t="n"/>
      <c r="AG116" s="580" t="n"/>
      <c r="AH116" s="580" t="n"/>
      <c r="AI116" s="580" t="n"/>
      <c r="AJ116" s="580" t="n"/>
      <c r="AK116" s="580" t="n"/>
      <c r="AL116" s="580" t="n"/>
      <c r="AM116" s="580" t="n"/>
      <c r="AN116" s="580" t="n"/>
      <c r="AO116" s="580" t="n"/>
      <c r="AP116" s="580" t="n"/>
      <c r="AQ116" s="580" t="n"/>
      <c r="AR116" s="580" t="n"/>
      <c r="AS116" s="580" t="n"/>
      <c r="AT116" s="580" t="n"/>
      <c r="AU116" s="580" t="n"/>
      <c r="AV116" s="580" t="n"/>
      <c r="AW116" s="580" t="n"/>
      <c r="AX116" s="580" t="n"/>
      <c r="AY116" s="580" t="n"/>
      <c r="AZ116" s="580" t="n"/>
      <c r="BA116" s="580" t="n"/>
    </row>
    <row r="117">
      <c r="A117" s="532" t="n"/>
      <c r="B117" s="532" t="n"/>
      <c r="C117" s="608" t="inlineStr">
        <is>
          <t>Movement Model PHF / Movement PHF(SBR)</t>
        </is>
      </c>
      <c r="D117" s="609" t="inlineStr">
        <is>
          <t>percent1</t>
        </is>
      </c>
      <c r="E117" s="609" t="n"/>
      <c r="F117" s="617" t="inlineStr">
        <is>
          <t>모형PHF / 실제 PHF</t>
        </is>
      </c>
      <c r="G117" s="618">
        <f>SUMIF($H$167:$Q$167,"O",H117:Q117)/COUNTIFS($H$167:$Q$167,"O",H117:Q117,"&lt;&gt;0")</f>
        <v/>
      </c>
      <c r="H117" s="88">
        <f>H115/H116</f>
        <v/>
      </c>
      <c r="I117" s="88">
        <f>I115/I116</f>
        <v/>
      </c>
      <c r="J117" s="88">
        <f>J115/J116</f>
        <v/>
      </c>
      <c r="K117" s="88">
        <f>K115/K116</f>
        <v/>
      </c>
      <c r="L117" s="88">
        <f>L115/L116</f>
        <v/>
      </c>
      <c r="M117" s="88">
        <f>M115/M116</f>
        <v/>
      </c>
      <c r="N117" s="88">
        <f>N115/N116</f>
        <v/>
      </c>
      <c r="O117" s="88">
        <f>O115/O116</f>
        <v/>
      </c>
      <c r="P117" s="88">
        <f>P115/P116</f>
        <v/>
      </c>
      <c r="Q117" s="88">
        <f>Q115/Q116</f>
        <v/>
      </c>
      <c r="R117" s="580" t="n"/>
      <c r="S117" s="580" t="n"/>
      <c r="T117" s="580" t="n"/>
      <c r="U117" s="580" t="n"/>
      <c r="V117" s="580" t="n"/>
      <c r="W117" s="580" t="n"/>
      <c r="X117" s="580" t="n"/>
      <c r="Y117" s="580" t="n"/>
      <c r="Z117" s="580" t="n"/>
      <c r="AA117" s="580" t="n"/>
      <c r="AB117" s="580" t="n"/>
      <c r="AC117" s="580" t="n"/>
      <c r="AD117" s="580" t="n"/>
      <c r="AE117" s="580" t="n"/>
      <c r="AF117" s="580" t="n"/>
      <c r="AG117" s="580" t="n"/>
      <c r="AH117" s="580" t="n"/>
      <c r="AI117" s="580" t="n"/>
      <c r="AJ117" s="580" t="n"/>
      <c r="AK117" s="580" t="n"/>
      <c r="AL117" s="580" t="n"/>
      <c r="AM117" s="580" t="n"/>
      <c r="AN117" s="580" t="n"/>
      <c r="AO117" s="580" t="n"/>
      <c r="AP117" s="580" t="n"/>
      <c r="AQ117" s="580" t="n"/>
      <c r="AR117" s="580" t="n"/>
      <c r="AS117" s="580" t="n"/>
      <c r="AT117" s="580" t="n"/>
      <c r="AU117" s="580" t="n"/>
      <c r="AV117" s="580" t="n"/>
      <c r="AW117" s="580" t="n"/>
      <c r="AX117" s="580" t="n"/>
      <c r="AY117" s="580" t="n"/>
      <c r="AZ117" s="580" t="n"/>
      <c r="BA117" s="580" t="n"/>
    </row>
    <row r="118">
      <c r="A118" s="532" t="n"/>
      <c r="B118" s="532" t="n"/>
      <c r="C118" s="619" t="inlineStr">
        <is>
          <t>Peak Hour Movements(SBR)</t>
        </is>
      </c>
      <c r="D118" s="620" t="inlineStr">
        <is>
          <t>float0</t>
        </is>
      </c>
      <c r="E118" s="620" t="n"/>
      <c r="F118" s="613" t="inlineStr">
        <is>
          <t>SBR/movement/all/첨두시</t>
        </is>
      </c>
      <c r="G118" s="614" t="n"/>
      <c r="H118" s="622">
        <f>VLOOKUP($F118,raw_data_pax!$1:$1048576,MATCH(H$1,raw_data_pax!$1:$1,0),FALSE)</f>
        <v/>
      </c>
      <c r="I118" s="622">
        <f>VLOOKUP($F118,raw_data_pax!$1:$1048576,MATCH(I$1,raw_data_pax!$1:$1,0),FALSE)</f>
        <v/>
      </c>
      <c r="J118" s="622">
        <f>VLOOKUP($F118,raw_data_pax!$1:$1048576,MATCH(J$1,raw_data_pax!$1:$1,0),FALSE)</f>
        <v/>
      </c>
      <c r="K118" s="622">
        <f>VLOOKUP($F118,raw_data_pax!$1:$1048576,MATCH(K$1,raw_data_pax!$1:$1,0),FALSE)</f>
        <v/>
      </c>
      <c r="L118" s="622">
        <f>VLOOKUP($F118,raw_data_pax!$1:$1048576,MATCH(L$1,raw_data_pax!$1:$1,0),FALSE)</f>
        <v/>
      </c>
      <c r="M118" s="622">
        <f>VLOOKUP($F118,raw_data_pax!$1:$1048576,MATCH(M$1,raw_data_pax!$1:$1,0),FALSE)</f>
        <v/>
      </c>
      <c r="N118" s="622">
        <f>VLOOKUP($F118,raw_data_pax!$1:$1048576,MATCH(N$1,raw_data_pax!$1:$1,0),FALSE)</f>
        <v/>
      </c>
      <c r="O118" s="622">
        <f>VLOOKUP($F118,raw_data_pax!$1:$1048576,MATCH(O$1,raw_data_pax!$1:$1,0),FALSE)</f>
        <v/>
      </c>
      <c r="P118" s="622">
        <f>VLOOKUP($F118,raw_data_pax!$1:$1048576,MATCH(P$1,raw_data_pax!$1:$1,0),FALSE)</f>
        <v/>
      </c>
      <c r="Q118" s="622">
        <f>VLOOKUP($F118,raw_data_pax!$1:$1048576,MATCH(Q$1,raw_data_pax!$1:$1,0),FALSE)</f>
        <v/>
      </c>
      <c r="R118" s="622">
        <f>R20*R115</f>
        <v/>
      </c>
      <c r="S118" s="622">
        <f>S20*S115</f>
        <v/>
      </c>
      <c r="T118" s="622">
        <f>T20*T115</f>
        <v/>
      </c>
      <c r="U118" s="622">
        <f>U20*U115</f>
        <v/>
      </c>
      <c r="V118" s="622">
        <f>V20*V115</f>
        <v/>
      </c>
      <c r="W118" s="622">
        <f>W20*W115</f>
        <v/>
      </c>
      <c r="X118" s="622">
        <f>X20*X115</f>
        <v/>
      </c>
      <c r="Y118" s="622">
        <f>Y20*Y115</f>
        <v/>
      </c>
      <c r="Z118" s="622">
        <f>Z20*Z115</f>
        <v/>
      </c>
      <c r="AA118" s="622">
        <f>AA20*AA115</f>
        <v/>
      </c>
      <c r="AB118" s="622">
        <f>AB20*AB115</f>
        <v/>
      </c>
      <c r="AC118" s="622">
        <f>AC20*AC115</f>
        <v/>
      </c>
      <c r="AD118" s="622">
        <f>AD20*AD115</f>
        <v/>
      </c>
      <c r="AE118" s="622">
        <f>AE20*AE115</f>
        <v/>
      </c>
      <c r="AF118" s="622">
        <f>AF20*AF115</f>
        <v/>
      </c>
      <c r="AG118" s="622">
        <f>AG20*AG115</f>
        <v/>
      </c>
      <c r="AH118" s="622">
        <f>AH20*AH115</f>
        <v/>
      </c>
      <c r="AI118" s="622">
        <f>AI20*AI115</f>
        <v/>
      </c>
      <c r="AJ118" s="622">
        <f>AJ20*AJ115</f>
        <v/>
      </c>
      <c r="AK118" s="622">
        <f>AK20*AK115</f>
        <v/>
      </c>
      <c r="AL118" s="622">
        <f>AL20*AL115</f>
        <v/>
      </c>
      <c r="AM118" s="622">
        <f>AM20*AM115</f>
        <v/>
      </c>
      <c r="AN118" s="622">
        <f>AN20*AN115</f>
        <v/>
      </c>
      <c r="AO118" s="622">
        <f>AO20*AO115</f>
        <v/>
      </c>
      <c r="AP118" s="622">
        <f>AP20*AP115</f>
        <v/>
      </c>
      <c r="AQ118" s="622">
        <f>AQ20*AQ115</f>
        <v/>
      </c>
      <c r="AR118" s="622">
        <f>AR20*AR115</f>
        <v/>
      </c>
      <c r="AS118" s="622">
        <f>AS20*AS115</f>
        <v/>
      </c>
      <c r="AT118" s="622">
        <f>AT20*AT115</f>
        <v/>
      </c>
      <c r="AU118" s="622">
        <f>AU20*AU115</f>
        <v/>
      </c>
      <c r="AV118" s="622">
        <f>AV20*AV115</f>
        <v/>
      </c>
      <c r="AW118" s="622">
        <f>AW20*AW115</f>
        <v/>
      </c>
      <c r="AX118" s="622">
        <f>AX20*AX115</f>
        <v/>
      </c>
      <c r="AY118" s="622">
        <f>AY20*AY115</f>
        <v/>
      </c>
      <c r="AZ118" s="622">
        <f>AZ20*AZ115</f>
        <v/>
      </c>
      <c r="BA118" s="622">
        <f>BA20*BA115</f>
        <v/>
      </c>
    </row>
    <row r="119">
      <c r="A119" s="532" t="n"/>
      <c r="B119" s="532" t="n"/>
      <c r="C119" s="619" t="inlineStr">
        <is>
          <t xml:space="preserve"> - Peak Hour departure Movement(SBR)</t>
        </is>
      </c>
      <c r="D119" s="620" t="inlineStr">
        <is>
          <t>float0</t>
        </is>
      </c>
      <c r="E119" s="620" t="n"/>
      <c r="F119" s="613" t="inlineStr">
        <is>
          <t>SBR/movement/d/첨두시</t>
        </is>
      </c>
      <c r="G119" s="614" t="n"/>
      <c r="H119" s="622">
        <f>VLOOKUP($F119,raw_data_pax!$1:$1048576,MATCH(H$1,raw_data_pax!$1:$1,0),FALSE)</f>
        <v/>
      </c>
      <c r="I119" s="622">
        <f>VLOOKUP($F119,raw_data_pax!$1:$1048576,MATCH(I$1,raw_data_pax!$1:$1,0),FALSE)</f>
        <v/>
      </c>
      <c r="J119" s="622">
        <f>VLOOKUP($F119,raw_data_pax!$1:$1048576,MATCH(J$1,raw_data_pax!$1:$1,0),FALSE)</f>
        <v/>
      </c>
      <c r="K119" s="622">
        <f>VLOOKUP($F119,raw_data_pax!$1:$1048576,MATCH(K$1,raw_data_pax!$1:$1,0),FALSE)</f>
        <v/>
      </c>
      <c r="L119" s="622">
        <f>VLOOKUP($F119,raw_data_pax!$1:$1048576,MATCH(L$1,raw_data_pax!$1:$1,0),FALSE)</f>
        <v/>
      </c>
      <c r="M119" s="622">
        <f>VLOOKUP($F119,raw_data_pax!$1:$1048576,MATCH(M$1,raw_data_pax!$1:$1,0),FALSE)</f>
        <v/>
      </c>
      <c r="N119" s="622">
        <f>VLOOKUP($F119,raw_data_pax!$1:$1048576,MATCH(N$1,raw_data_pax!$1:$1,0),FALSE)</f>
        <v/>
      </c>
      <c r="O119" s="622">
        <f>VLOOKUP($F119,raw_data_pax!$1:$1048576,MATCH(O$1,raw_data_pax!$1:$1,0),FALSE)</f>
        <v/>
      </c>
      <c r="P119" s="622">
        <f>VLOOKUP($F119,raw_data_pax!$1:$1048576,MATCH(P$1,raw_data_pax!$1:$1,0),FALSE)</f>
        <v/>
      </c>
      <c r="Q119" s="622">
        <f>VLOOKUP($F119,raw_data_pax!$1:$1048576,MATCH(Q$1,raw_data_pax!$1:$1,0),FALSE)</f>
        <v/>
      </c>
      <c r="R119" s="622">
        <f>R118*R141</f>
        <v/>
      </c>
      <c r="S119" s="622">
        <f>S118*S141</f>
        <v/>
      </c>
      <c r="T119" s="622">
        <f>T118*T141</f>
        <v/>
      </c>
      <c r="U119" s="622">
        <f>U118*U141</f>
        <v/>
      </c>
      <c r="V119" s="622">
        <f>V118*V141</f>
        <v/>
      </c>
      <c r="W119" s="622">
        <f>W118*W141</f>
        <v/>
      </c>
      <c r="X119" s="622">
        <f>X118*X141</f>
        <v/>
      </c>
      <c r="Y119" s="622">
        <f>Y118*Y141</f>
        <v/>
      </c>
      <c r="Z119" s="622">
        <f>Z118*Z141</f>
        <v/>
      </c>
      <c r="AA119" s="622">
        <f>AA118*AA141</f>
        <v/>
      </c>
      <c r="AB119" s="622">
        <f>AB118*AB141</f>
        <v/>
      </c>
      <c r="AC119" s="622">
        <f>AC118*AC141</f>
        <v/>
      </c>
      <c r="AD119" s="622">
        <f>AD118*AD141</f>
        <v/>
      </c>
      <c r="AE119" s="622">
        <f>AE118*AE141</f>
        <v/>
      </c>
      <c r="AF119" s="622">
        <f>AF118*AF141</f>
        <v/>
      </c>
      <c r="AG119" s="622">
        <f>AG118*AG141</f>
        <v/>
      </c>
      <c r="AH119" s="622">
        <f>AH118*AH141</f>
        <v/>
      </c>
      <c r="AI119" s="622">
        <f>AI118*AI141</f>
        <v/>
      </c>
      <c r="AJ119" s="622">
        <f>AJ118*AJ141</f>
        <v/>
      </c>
      <c r="AK119" s="622">
        <f>AK118*AK141</f>
        <v/>
      </c>
      <c r="AL119" s="622">
        <f>AL118*AL141</f>
        <v/>
      </c>
      <c r="AM119" s="622">
        <f>AM118*AM141</f>
        <v/>
      </c>
      <c r="AN119" s="622">
        <f>AN118*AN141</f>
        <v/>
      </c>
      <c r="AO119" s="622">
        <f>AO118*AO141</f>
        <v/>
      </c>
      <c r="AP119" s="622">
        <f>AP118*AP141</f>
        <v/>
      </c>
      <c r="AQ119" s="622">
        <f>AQ118*AQ141</f>
        <v/>
      </c>
      <c r="AR119" s="622">
        <f>AR118*AR141</f>
        <v/>
      </c>
      <c r="AS119" s="622">
        <f>AS118*AS141</f>
        <v/>
      </c>
      <c r="AT119" s="622">
        <f>AT118*AT141</f>
        <v/>
      </c>
      <c r="AU119" s="622">
        <f>AU118*AU141</f>
        <v/>
      </c>
      <c r="AV119" s="622">
        <f>AV118*AV141</f>
        <v/>
      </c>
      <c r="AW119" s="622">
        <f>AW118*AW141</f>
        <v/>
      </c>
      <c r="AX119" s="622">
        <f>AX118*AX141</f>
        <v/>
      </c>
      <c r="AY119" s="622">
        <f>AY118*AY141</f>
        <v/>
      </c>
      <c r="AZ119" s="622">
        <f>AZ118*AZ141</f>
        <v/>
      </c>
      <c r="BA119" s="622">
        <f>BA118*BA141</f>
        <v/>
      </c>
    </row>
    <row r="120">
      <c r="A120" s="533" t="n"/>
      <c r="B120" s="533" t="n"/>
      <c r="C120" s="624" t="inlineStr">
        <is>
          <t xml:space="preserve"> - Peak Hour aival Movement(SBR)</t>
        </is>
      </c>
      <c r="D120" s="625" t="inlineStr">
        <is>
          <t>float0</t>
        </is>
      </c>
      <c r="E120" s="625" t="n"/>
      <c r="F120" s="626" t="inlineStr">
        <is>
          <t>SBR/movement/a/첨두시</t>
        </is>
      </c>
      <c r="G120" s="627" t="n"/>
      <c r="H120" s="629">
        <f>VLOOKUP($F120,raw_data_pax!$1:$1048576,MATCH(H$1,raw_data_pax!$1:$1,0),FALSE)</f>
        <v/>
      </c>
      <c r="I120" s="629">
        <f>VLOOKUP($F120,raw_data_pax!$1:$1048576,MATCH(I$1,raw_data_pax!$1:$1,0),FALSE)</f>
        <v/>
      </c>
      <c r="J120" s="629">
        <f>VLOOKUP($F120,raw_data_pax!$1:$1048576,MATCH(J$1,raw_data_pax!$1:$1,0),FALSE)</f>
        <v/>
      </c>
      <c r="K120" s="629">
        <f>VLOOKUP($F120,raw_data_pax!$1:$1048576,MATCH(K$1,raw_data_pax!$1:$1,0),FALSE)</f>
        <v/>
      </c>
      <c r="L120" s="629">
        <f>VLOOKUP($F120,raw_data_pax!$1:$1048576,MATCH(L$1,raw_data_pax!$1:$1,0),FALSE)</f>
        <v/>
      </c>
      <c r="M120" s="629">
        <f>VLOOKUP($F120,raw_data_pax!$1:$1048576,MATCH(M$1,raw_data_pax!$1:$1,0),FALSE)</f>
        <v/>
      </c>
      <c r="N120" s="629">
        <f>VLOOKUP($F120,raw_data_pax!$1:$1048576,MATCH(N$1,raw_data_pax!$1:$1,0),FALSE)</f>
        <v/>
      </c>
      <c r="O120" s="629">
        <f>VLOOKUP($F120,raw_data_pax!$1:$1048576,MATCH(O$1,raw_data_pax!$1:$1,0),FALSE)</f>
        <v/>
      </c>
      <c r="P120" s="629">
        <f>VLOOKUP($F120,raw_data_pax!$1:$1048576,MATCH(P$1,raw_data_pax!$1:$1,0),FALSE)</f>
        <v/>
      </c>
      <c r="Q120" s="629">
        <f>VLOOKUP($F120,raw_data_pax!$1:$1048576,MATCH(Q$1,raw_data_pax!$1:$1,0),FALSE)</f>
        <v/>
      </c>
      <c r="R120" s="629">
        <f>R118*R142</f>
        <v/>
      </c>
      <c r="S120" s="629">
        <f>S118*S142</f>
        <v/>
      </c>
      <c r="T120" s="629">
        <f>T118*T142</f>
        <v/>
      </c>
      <c r="U120" s="629">
        <f>U118*U142</f>
        <v/>
      </c>
      <c r="V120" s="629">
        <f>V118*V142</f>
        <v/>
      </c>
      <c r="W120" s="629">
        <f>W118*W142</f>
        <v/>
      </c>
      <c r="X120" s="629">
        <f>X118*X142</f>
        <v/>
      </c>
      <c r="Y120" s="629">
        <f>Y118*Y142</f>
        <v/>
      </c>
      <c r="Z120" s="629">
        <f>Z118*Z142</f>
        <v/>
      </c>
      <c r="AA120" s="629">
        <f>AA118*AA142</f>
        <v/>
      </c>
      <c r="AB120" s="629">
        <f>AB118*AB142</f>
        <v/>
      </c>
      <c r="AC120" s="629">
        <f>AC118*AC142</f>
        <v/>
      </c>
      <c r="AD120" s="629">
        <f>AD118*AD142</f>
        <v/>
      </c>
      <c r="AE120" s="629">
        <f>AE118*AE142</f>
        <v/>
      </c>
      <c r="AF120" s="629">
        <f>AF118*AF142</f>
        <v/>
      </c>
      <c r="AG120" s="629">
        <f>AG118*AG142</f>
        <v/>
      </c>
      <c r="AH120" s="629">
        <f>AH118*AH142</f>
        <v/>
      </c>
      <c r="AI120" s="629">
        <f>AI118*AI142</f>
        <v/>
      </c>
      <c r="AJ120" s="629">
        <f>AJ118*AJ142</f>
        <v/>
      </c>
      <c r="AK120" s="629">
        <f>AK118*AK142</f>
        <v/>
      </c>
      <c r="AL120" s="629">
        <f>AL118*AL142</f>
        <v/>
      </c>
      <c r="AM120" s="629">
        <f>AM118*AM142</f>
        <v/>
      </c>
      <c r="AN120" s="629">
        <f>AN118*AN142</f>
        <v/>
      </c>
      <c r="AO120" s="629">
        <f>AO118*AO142</f>
        <v/>
      </c>
      <c r="AP120" s="629">
        <f>AP118*AP142</f>
        <v/>
      </c>
      <c r="AQ120" s="629">
        <f>AQ118*AQ142</f>
        <v/>
      </c>
      <c r="AR120" s="629">
        <f>AR118*AR142</f>
        <v/>
      </c>
      <c r="AS120" s="629">
        <f>AS118*AS142</f>
        <v/>
      </c>
      <c r="AT120" s="629">
        <f>AT118*AT142</f>
        <v/>
      </c>
      <c r="AU120" s="629">
        <f>AU118*AU142</f>
        <v/>
      </c>
      <c r="AV120" s="629">
        <f>AV118*AV142</f>
        <v/>
      </c>
      <c r="AW120" s="629">
        <f>AW118*AW142</f>
        <v/>
      </c>
      <c r="AX120" s="629">
        <f>AX118*AX142</f>
        <v/>
      </c>
      <c r="AY120" s="629">
        <f>AY118*AY142</f>
        <v/>
      </c>
      <c r="AZ120" s="629">
        <f>AZ118*AZ142</f>
        <v/>
      </c>
      <c r="BA120" s="629">
        <f>BA118*BA142</f>
        <v/>
      </c>
    </row>
    <row r="121">
      <c r="A121" s="606" t="inlineStr">
        <is>
          <t>Terminal(SBR)</t>
        </is>
      </c>
      <c r="B121" s="606" t="inlineStr">
        <is>
          <t>Passengers(SBR)</t>
        </is>
      </c>
      <c r="C121" s="608" t="inlineStr">
        <is>
          <t>Passenger PHF(%)(SBR)</t>
        </is>
      </c>
      <c r="D121" s="609" t="inlineStr">
        <is>
          <t>percent4</t>
        </is>
      </c>
      <c r="E121" s="609" t="n"/>
      <c r="F121" s="613" t="inlineStr">
        <is>
          <t>SBR/total_pax/all/PHF</t>
        </is>
      </c>
      <c r="G121" s="614" t="n"/>
      <c r="H121" s="612">
        <f>VLOOKUP($F121,raw_data_pax!$1:$1048576,MATCH(H$1,raw_data_pax!$1:$1,0),FALSE)</f>
        <v/>
      </c>
      <c r="I121" s="612">
        <f>VLOOKUP($F121,raw_data_pax!$1:$1048576,MATCH(I$1,raw_data_pax!$1:$1,0),FALSE)</f>
        <v/>
      </c>
      <c r="J121" s="612">
        <f>VLOOKUP($F121,raw_data_pax!$1:$1048576,MATCH(J$1,raw_data_pax!$1:$1,0),FALSE)</f>
        <v/>
      </c>
      <c r="K121" s="612">
        <f>VLOOKUP($F121,raw_data_pax!$1:$1048576,MATCH(K$1,raw_data_pax!$1:$1,0),FALSE)</f>
        <v/>
      </c>
      <c r="L121" s="612">
        <f>VLOOKUP($F121,raw_data_pax!$1:$1048576,MATCH(L$1,raw_data_pax!$1:$1,0),FALSE)</f>
        <v/>
      </c>
      <c r="M121" s="612">
        <f>VLOOKUP($F121,raw_data_pax!$1:$1048576,MATCH(M$1,raw_data_pax!$1:$1,0),FALSE)</f>
        <v/>
      </c>
      <c r="N121" s="612">
        <f>VLOOKUP($F121,raw_data_pax!$1:$1048576,MATCH(N$1,raw_data_pax!$1:$1,0),FALSE)</f>
        <v/>
      </c>
      <c r="O121" s="612">
        <f>VLOOKUP($F121,raw_data_pax!$1:$1048576,MATCH(O$1,raw_data_pax!$1:$1,0),FALSE)</f>
        <v/>
      </c>
      <c r="P121" s="612">
        <f>VLOOKUP($F121,raw_data_pax!$1:$1048576,MATCH(P$1,raw_data_pax!$1:$1,0),FALSE)</f>
        <v/>
      </c>
      <c r="Q121" s="612">
        <f>VLOOKUP($F121,raw_data_pax!$1:$1048576,MATCH(Q$1,raw_data_pax!$1:$1,0),FALSE)</f>
        <v/>
      </c>
      <c r="R121" s="612">
        <f>0.0021*R20^(-0.183)*$G$122</f>
        <v/>
      </c>
      <c r="S121" s="612">
        <f>0.0021*S20^(-0.183)*$G$122</f>
        <v/>
      </c>
      <c r="T121" s="612">
        <f>0.0021*T20^(-0.183)*$G$122</f>
        <v/>
      </c>
      <c r="U121" s="612">
        <f>0.0021*U20^(-0.183)*$G$122</f>
        <v/>
      </c>
      <c r="V121" s="612">
        <f>0.0021*V20^(-0.183)*$G$122</f>
        <v/>
      </c>
      <c r="W121" s="612">
        <f>0.0021*W20^(-0.183)*$G$122</f>
        <v/>
      </c>
      <c r="X121" s="612">
        <f>0.0021*X20^(-0.183)*$G$122</f>
        <v/>
      </c>
      <c r="Y121" s="612">
        <f>0.0021*Y20^(-0.183)*$G$122</f>
        <v/>
      </c>
      <c r="Z121" s="612">
        <f>0.0021*Z20^(-0.183)*$G$122</f>
        <v/>
      </c>
      <c r="AA121" s="612">
        <f>0.0021*AA20^(-0.183)*$G$122</f>
        <v/>
      </c>
      <c r="AB121" s="612">
        <f>0.0021*AB20^(-0.183)*$G$122</f>
        <v/>
      </c>
      <c r="AC121" s="612">
        <f>0.0021*AC20^(-0.183)*$G$122</f>
        <v/>
      </c>
      <c r="AD121" s="612">
        <f>0.0021*AD20^(-0.183)*$G$122</f>
        <v/>
      </c>
      <c r="AE121" s="612">
        <f>0.0021*AE20^(-0.183)*$G$122</f>
        <v/>
      </c>
      <c r="AF121" s="612">
        <f>0.0021*AF20^(-0.183)*$G$122</f>
        <v/>
      </c>
      <c r="AG121" s="612">
        <f>0.0021*AG20^(-0.183)*$G$122</f>
        <v/>
      </c>
      <c r="AH121" s="612">
        <f>0.0021*AH20^(-0.183)*$G$122</f>
        <v/>
      </c>
      <c r="AI121" s="612">
        <f>0.0021*AI20^(-0.183)*$G$122</f>
        <v/>
      </c>
      <c r="AJ121" s="612">
        <f>0.0021*AJ20^(-0.183)*$G$122</f>
        <v/>
      </c>
      <c r="AK121" s="612">
        <f>0.0021*AK20^(-0.183)*$G$122</f>
        <v/>
      </c>
      <c r="AL121" s="612">
        <f>0.0021*AL20^(-0.183)*$G$122</f>
        <v/>
      </c>
      <c r="AM121" s="612">
        <f>0.0021*AM20^(-0.183)*$G$122</f>
        <v/>
      </c>
      <c r="AN121" s="612">
        <f>0.0021*AN20^(-0.183)*$G$122</f>
        <v/>
      </c>
      <c r="AO121" s="612">
        <f>0.0021*AO20^(-0.183)*$G$122</f>
        <v/>
      </c>
      <c r="AP121" s="612">
        <f>0.0021*AP20^(-0.183)*$G$122</f>
        <v/>
      </c>
      <c r="AQ121" s="612">
        <f>0.0021*AQ20^(-0.183)*$G$122</f>
        <v/>
      </c>
      <c r="AR121" s="612">
        <f>0.0021*AR20^(-0.183)*$G$122</f>
        <v/>
      </c>
      <c r="AS121" s="612">
        <f>0.0021*AS20^(-0.183)*$G$122</f>
        <v/>
      </c>
      <c r="AT121" s="612">
        <f>0.0021*AT20^(-0.183)*$G$122</f>
        <v/>
      </c>
      <c r="AU121" s="612">
        <f>0.0021*AU20^(-0.183)*$G$122</f>
        <v/>
      </c>
      <c r="AV121" s="612">
        <f>0.0021*AV20^(-0.183)*$G$122</f>
        <v/>
      </c>
      <c r="AW121" s="612">
        <f>0.0021*AW20^(-0.183)*$G$122</f>
        <v/>
      </c>
      <c r="AX121" s="612">
        <f>0.0021*AX20^(-0.183)*$G$122</f>
        <v/>
      </c>
      <c r="AY121" s="612">
        <f>0.0021*AY20^(-0.183)*$G$122</f>
        <v/>
      </c>
      <c r="AZ121" s="612">
        <f>0.0021*AZ20^(-0.183)*$G$122</f>
        <v/>
      </c>
      <c r="BA121" s="612">
        <f>0.0021*BA20^(-0.183)*$G$122</f>
        <v/>
      </c>
    </row>
    <row r="122">
      <c r="A122" s="532" t="n"/>
      <c r="B122" s="532" t="n"/>
      <c r="C122" s="608" t="inlineStr">
        <is>
          <t>Passenger PHF / Movement PHF(SBR)</t>
        </is>
      </c>
      <c r="D122" s="609" t="inlineStr">
        <is>
          <t>float1</t>
        </is>
      </c>
      <c r="E122" s="609" t="n"/>
      <c r="F122" s="617" t="inlineStr">
        <is>
          <t>여객PHF / 운항 PHF</t>
        </is>
      </c>
      <c r="G122" s="618">
        <f>SUMIF($H$169:$Q$169,"O",H122:Q122)/COUNTIFS($H$169:$Q$169,"O",H122:Q122,"&lt;&gt;0")</f>
        <v/>
      </c>
      <c r="H122" s="88">
        <f>H121/H116</f>
        <v/>
      </c>
      <c r="I122" s="88">
        <f>I121/I116</f>
        <v/>
      </c>
      <c r="J122" s="88">
        <f>J121/J116</f>
        <v/>
      </c>
      <c r="K122" s="88">
        <f>K121/K116</f>
        <v/>
      </c>
      <c r="L122" s="88">
        <f>L121/L116</f>
        <v/>
      </c>
      <c r="M122" s="88">
        <f>M121/M116</f>
        <v/>
      </c>
      <c r="N122" s="88">
        <f>N121/N116</f>
        <v/>
      </c>
      <c r="O122" s="88">
        <f>O121/O116</f>
        <v/>
      </c>
      <c r="P122" s="88">
        <f>P121/P116</f>
        <v/>
      </c>
      <c r="Q122" s="88">
        <f>Q121/Q116</f>
        <v/>
      </c>
      <c r="R122" s="580" t="n"/>
      <c r="S122" s="580" t="n"/>
      <c r="T122" s="580" t="n"/>
      <c r="U122" s="580" t="n"/>
      <c r="V122" s="580" t="n"/>
      <c r="W122" s="580" t="n"/>
      <c r="X122" s="580" t="n"/>
      <c r="Y122" s="580" t="n"/>
      <c r="Z122" s="580" t="n"/>
      <c r="AA122" s="580" t="n"/>
      <c r="AB122" s="580" t="n"/>
      <c r="AC122" s="580" t="n"/>
      <c r="AD122" s="580" t="n"/>
      <c r="AE122" s="580" t="n"/>
      <c r="AF122" s="580" t="n"/>
      <c r="AG122" s="580" t="n"/>
      <c r="AH122" s="580" t="n"/>
      <c r="AI122" s="580" t="n"/>
      <c r="AJ122" s="580" t="n"/>
      <c r="AK122" s="580" t="n"/>
      <c r="AL122" s="580" t="n"/>
      <c r="AM122" s="580" t="n"/>
      <c r="AN122" s="580" t="n"/>
      <c r="AO122" s="580" t="n"/>
      <c r="AP122" s="580" t="n"/>
      <c r="AQ122" s="580" t="n"/>
      <c r="AR122" s="580" t="n"/>
      <c r="AS122" s="580" t="n"/>
      <c r="AT122" s="580" t="n"/>
      <c r="AU122" s="580" t="n"/>
      <c r="AV122" s="580" t="n"/>
      <c r="AW122" s="580" t="n"/>
      <c r="AX122" s="580" t="n"/>
      <c r="AY122" s="580" t="n"/>
      <c r="AZ122" s="580" t="n"/>
      <c r="BA122" s="580" t="n"/>
    </row>
    <row r="123">
      <c r="A123" s="532" t="n"/>
      <c r="B123" s="532" t="n"/>
      <c r="C123" s="619" t="inlineStr">
        <is>
          <t>Peak Hour Passengers(SBR)</t>
        </is>
      </c>
      <c r="D123" s="620" t="inlineStr">
        <is>
          <t>float0</t>
        </is>
      </c>
      <c r="E123" s="620" t="n"/>
      <c r="F123" s="28" t="inlineStr">
        <is>
          <t>SBR/total_pax/all/첨두시</t>
        </is>
      </c>
      <c r="G123" s="108" t="n"/>
      <c r="H123" s="580">
        <f>VLOOKUP($F123,raw_data_pax!$1:$1048576,MATCH(H$1,raw_data_pax!$1:$1,0),FALSE)</f>
        <v/>
      </c>
      <c r="I123" s="580">
        <f>VLOOKUP($F123,raw_data_pax!$1:$1048576,MATCH(I$1,raw_data_pax!$1:$1,0),FALSE)</f>
        <v/>
      </c>
      <c r="J123" s="580">
        <f>VLOOKUP($F123,raw_data_pax!$1:$1048576,MATCH(J$1,raw_data_pax!$1:$1,0),FALSE)</f>
        <v/>
      </c>
      <c r="K123" s="580">
        <f>VLOOKUP($F123,raw_data_pax!$1:$1048576,MATCH(K$1,raw_data_pax!$1:$1,0),FALSE)</f>
        <v/>
      </c>
      <c r="L123" s="580">
        <f>VLOOKUP($F123,raw_data_pax!$1:$1048576,MATCH(L$1,raw_data_pax!$1:$1,0),FALSE)</f>
        <v/>
      </c>
      <c r="M123" s="580">
        <f>VLOOKUP($F123,raw_data_pax!$1:$1048576,MATCH(M$1,raw_data_pax!$1:$1,0),FALSE)</f>
        <v/>
      </c>
      <c r="N123" s="580">
        <f>VLOOKUP($F123,raw_data_pax!$1:$1048576,MATCH(N$1,raw_data_pax!$1:$1,0),FALSE)</f>
        <v/>
      </c>
      <c r="O123" s="580">
        <f>VLOOKUP($F123,raw_data_pax!$1:$1048576,MATCH(O$1,raw_data_pax!$1:$1,0),FALSE)</f>
        <v/>
      </c>
      <c r="P123" s="580">
        <f>VLOOKUP($F123,raw_data_pax!$1:$1048576,MATCH(P$1,raw_data_pax!$1:$1,0),FALSE)</f>
        <v/>
      </c>
      <c r="Q123" s="580">
        <f>VLOOKUP($F123,raw_data_pax!$1:$1048576,MATCH(Q$1,raw_data_pax!$1:$1,0),FALSE)</f>
        <v/>
      </c>
      <c r="R123" s="580">
        <f>R2*R121</f>
        <v/>
      </c>
      <c r="S123" s="580">
        <f>S2*S121</f>
        <v/>
      </c>
      <c r="T123" s="580">
        <f>T2*T121</f>
        <v/>
      </c>
      <c r="U123" s="580">
        <f>U2*U121</f>
        <v/>
      </c>
      <c r="V123" s="580">
        <f>V2*V121</f>
        <v/>
      </c>
      <c r="W123" s="580">
        <f>W2*W121</f>
        <v/>
      </c>
      <c r="X123" s="580">
        <f>X2*X121</f>
        <v/>
      </c>
      <c r="Y123" s="580">
        <f>Y2*Y121</f>
        <v/>
      </c>
      <c r="Z123" s="580">
        <f>Z2*Z121</f>
        <v/>
      </c>
      <c r="AA123" s="580">
        <f>AA2*AA121</f>
        <v/>
      </c>
      <c r="AB123" s="580">
        <f>AB2*AB121</f>
        <v/>
      </c>
      <c r="AC123" s="580">
        <f>AC2*AC121</f>
        <v/>
      </c>
      <c r="AD123" s="580">
        <f>AD2*AD121</f>
        <v/>
      </c>
      <c r="AE123" s="580">
        <f>AE2*AE121</f>
        <v/>
      </c>
      <c r="AF123" s="580">
        <f>AF2*AF121</f>
        <v/>
      </c>
      <c r="AG123" s="580">
        <f>AG2*AG121</f>
        <v/>
      </c>
      <c r="AH123" s="580">
        <f>AH2*AH121</f>
        <v/>
      </c>
      <c r="AI123" s="580">
        <f>AI2*AI121</f>
        <v/>
      </c>
      <c r="AJ123" s="580">
        <f>AJ2*AJ121</f>
        <v/>
      </c>
      <c r="AK123" s="580">
        <f>AK2*AK121</f>
        <v/>
      </c>
      <c r="AL123" s="580">
        <f>AL2*AL121</f>
        <v/>
      </c>
      <c r="AM123" s="580">
        <f>AM2*AM121</f>
        <v/>
      </c>
      <c r="AN123" s="580">
        <f>AN2*AN121</f>
        <v/>
      </c>
      <c r="AO123" s="580">
        <f>AO2*AO121</f>
        <v/>
      </c>
      <c r="AP123" s="580">
        <f>AP2*AP121</f>
        <v/>
      </c>
      <c r="AQ123" s="580">
        <f>AQ2*AQ121</f>
        <v/>
      </c>
      <c r="AR123" s="580">
        <f>AR2*AR121</f>
        <v/>
      </c>
      <c r="AS123" s="580">
        <f>AS2*AS121</f>
        <v/>
      </c>
      <c r="AT123" s="580">
        <f>AT2*AT121</f>
        <v/>
      </c>
      <c r="AU123" s="580">
        <f>AU2*AU121</f>
        <v/>
      </c>
      <c r="AV123" s="580">
        <f>AV2*AV121</f>
        <v/>
      </c>
      <c r="AW123" s="580">
        <f>AW2*AW121</f>
        <v/>
      </c>
      <c r="AX123" s="580">
        <f>AX2*AX121</f>
        <v/>
      </c>
      <c r="AY123" s="580">
        <f>AY2*AY121</f>
        <v/>
      </c>
      <c r="AZ123" s="580">
        <f>AZ2*AZ121</f>
        <v/>
      </c>
      <c r="BA123" s="580">
        <f>BA2*BA121</f>
        <v/>
      </c>
    </row>
    <row r="124">
      <c r="A124" s="532" t="n"/>
      <c r="B124" s="532" t="n"/>
      <c r="C124" s="619" t="inlineStr">
        <is>
          <t xml:space="preserve"> - Peak Hour departure Passengers(SBR)</t>
        </is>
      </c>
      <c r="D124" s="620" t="inlineStr">
        <is>
          <t>float0</t>
        </is>
      </c>
      <c r="E124" s="620" t="n"/>
      <c r="F124" s="28" t="inlineStr">
        <is>
          <t>SBR/total_pax/d/첨두시</t>
        </is>
      </c>
      <c r="G124" s="108" t="n"/>
      <c r="H124" s="580">
        <f>VLOOKUP($F124,raw_data_pax!$1:$1048576,MATCH(H$1,raw_data_pax!$1:$1,0),FALSE)</f>
        <v/>
      </c>
      <c r="I124" s="580">
        <f>VLOOKUP($F124,raw_data_pax!$1:$1048576,MATCH(I$1,raw_data_pax!$1:$1,0),FALSE)</f>
        <v/>
      </c>
      <c r="J124" s="580">
        <f>VLOOKUP($F124,raw_data_pax!$1:$1048576,MATCH(J$1,raw_data_pax!$1:$1,0),FALSE)</f>
        <v/>
      </c>
      <c r="K124" s="580">
        <f>VLOOKUP($F124,raw_data_pax!$1:$1048576,MATCH(K$1,raw_data_pax!$1:$1,0),FALSE)</f>
        <v/>
      </c>
      <c r="L124" s="580">
        <f>VLOOKUP($F124,raw_data_pax!$1:$1048576,MATCH(L$1,raw_data_pax!$1:$1,0),FALSE)</f>
        <v/>
      </c>
      <c r="M124" s="580">
        <f>VLOOKUP($F124,raw_data_pax!$1:$1048576,MATCH(M$1,raw_data_pax!$1:$1,0),FALSE)</f>
        <v/>
      </c>
      <c r="N124" s="580">
        <f>VLOOKUP($F124,raw_data_pax!$1:$1048576,MATCH(N$1,raw_data_pax!$1:$1,0),FALSE)</f>
        <v/>
      </c>
      <c r="O124" s="580">
        <f>VLOOKUP($F124,raw_data_pax!$1:$1048576,MATCH(O$1,raw_data_pax!$1:$1,0),FALSE)</f>
        <v/>
      </c>
      <c r="P124" s="580">
        <f>VLOOKUP($F124,raw_data_pax!$1:$1048576,MATCH(P$1,raw_data_pax!$1:$1,0),FALSE)</f>
        <v/>
      </c>
      <c r="Q124" s="580">
        <f>VLOOKUP($F124,raw_data_pax!$1:$1048576,MATCH(Q$1,raw_data_pax!$1:$1,0),FALSE)</f>
        <v/>
      </c>
      <c r="R124" s="580" t="n"/>
      <c r="S124" s="580" t="n"/>
      <c r="T124" s="580" t="n"/>
      <c r="U124" s="580" t="n"/>
      <c r="V124" s="580" t="n"/>
      <c r="W124" s="580" t="n"/>
      <c r="X124" s="580" t="n"/>
      <c r="Y124" s="580" t="n"/>
      <c r="Z124" s="580" t="n"/>
      <c r="AA124" s="580" t="n"/>
      <c r="AB124" s="580" t="n"/>
      <c r="AC124" s="580" t="n"/>
      <c r="AD124" s="580" t="n"/>
      <c r="AE124" s="580" t="n"/>
      <c r="AF124" s="580" t="n"/>
      <c r="AG124" s="580" t="n"/>
      <c r="AH124" s="580" t="n"/>
      <c r="AI124" s="580" t="n"/>
      <c r="AJ124" s="580" t="n"/>
      <c r="AK124" s="580" t="n"/>
      <c r="AL124" s="580" t="n"/>
      <c r="AM124" s="580" t="n"/>
      <c r="AN124" s="580" t="n"/>
      <c r="AO124" s="580" t="n"/>
      <c r="AP124" s="580" t="n"/>
      <c r="AQ124" s="580" t="n"/>
      <c r="AR124" s="580" t="n"/>
      <c r="AS124" s="580" t="n"/>
      <c r="AT124" s="580" t="n"/>
      <c r="AU124" s="580" t="n"/>
      <c r="AV124" s="580" t="n"/>
      <c r="AW124" s="580" t="n"/>
      <c r="AX124" s="580" t="n"/>
      <c r="AY124" s="580" t="n"/>
      <c r="AZ124" s="580" t="n"/>
      <c r="BA124" s="580" t="n"/>
    </row>
    <row r="125">
      <c r="A125" s="532" t="n"/>
      <c r="B125" s="532" t="n"/>
      <c r="C125" s="619" t="inlineStr">
        <is>
          <t xml:space="preserve"> - Peak Hour aival Passengers(SBR)</t>
        </is>
      </c>
      <c r="D125" s="620" t="inlineStr">
        <is>
          <t>float0</t>
        </is>
      </c>
      <c r="E125" s="620" t="n"/>
      <c r="F125" s="28" t="inlineStr">
        <is>
          <t>SBR/total_pax/a/첨두시</t>
        </is>
      </c>
      <c r="G125" s="108" t="n"/>
      <c r="H125" s="580">
        <f>VLOOKUP($F125,raw_data_pax!$1:$1048576,MATCH(H$1,raw_data_pax!$1:$1,0),FALSE)</f>
        <v/>
      </c>
      <c r="I125" s="580">
        <f>VLOOKUP($F125,raw_data_pax!$1:$1048576,MATCH(I$1,raw_data_pax!$1:$1,0),FALSE)</f>
        <v/>
      </c>
      <c r="J125" s="580">
        <f>VLOOKUP($F125,raw_data_pax!$1:$1048576,MATCH(J$1,raw_data_pax!$1:$1,0),FALSE)</f>
        <v/>
      </c>
      <c r="K125" s="580">
        <f>VLOOKUP($F125,raw_data_pax!$1:$1048576,MATCH(K$1,raw_data_pax!$1:$1,0),FALSE)</f>
        <v/>
      </c>
      <c r="L125" s="580">
        <f>VLOOKUP($F125,raw_data_pax!$1:$1048576,MATCH(L$1,raw_data_pax!$1:$1,0),FALSE)</f>
        <v/>
      </c>
      <c r="M125" s="580">
        <f>VLOOKUP($F125,raw_data_pax!$1:$1048576,MATCH(M$1,raw_data_pax!$1:$1,0),FALSE)</f>
        <v/>
      </c>
      <c r="N125" s="580">
        <f>VLOOKUP($F125,raw_data_pax!$1:$1048576,MATCH(N$1,raw_data_pax!$1:$1,0),FALSE)</f>
        <v/>
      </c>
      <c r="O125" s="580">
        <f>VLOOKUP($F125,raw_data_pax!$1:$1048576,MATCH(O$1,raw_data_pax!$1:$1,0),FALSE)</f>
        <v/>
      </c>
      <c r="P125" s="580">
        <f>VLOOKUP($F125,raw_data_pax!$1:$1048576,MATCH(P$1,raw_data_pax!$1:$1,0),FALSE)</f>
        <v/>
      </c>
      <c r="Q125" s="580">
        <f>VLOOKUP($F125,raw_data_pax!$1:$1048576,MATCH(Q$1,raw_data_pax!$1:$1,0),FALSE)</f>
        <v/>
      </c>
      <c r="R125" s="642" t="n"/>
      <c r="S125" s="580" t="n"/>
      <c r="T125" s="580" t="n"/>
      <c r="U125" s="580" t="n"/>
      <c r="V125" s="580" t="n"/>
      <c r="W125" s="580" t="n"/>
      <c r="X125" s="580" t="n"/>
      <c r="Y125" s="580" t="n"/>
      <c r="Z125" s="580" t="n"/>
      <c r="AA125" s="580" t="n"/>
      <c r="AB125" s="580" t="n"/>
      <c r="AC125" s="580" t="n"/>
      <c r="AD125" s="580" t="n"/>
      <c r="AE125" s="580" t="n"/>
      <c r="AF125" s="580" t="n"/>
      <c r="AG125" s="580" t="n"/>
      <c r="AH125" s="580" t="n"/>
      <c r="AI125" s="580" t="n"/>
      <c r="AJ125" s="580" t="n"/>
      <c r="AK125" s="580" t="n"/>
      <c r="AL125" s="580" t="n"/>
      <c r="AM125" s="580" t="n"/>
      <c r="AN125" s="580" t="n"/>
      <c r="AO125" s="580" t="n"/>
      <c r="AP125" s="580" t="n"/>
      <c r="AQ125" s="580" t="n"/>
      <c r="AR125" s="580" t="n"/>
      <c r="AS125" s="580" t="n"/>
      <c r="AT125" s="580" t="n"/>
      <c r="AU125" s="580" t="n"/>
      <c r="AV125" s="580" t="n"/>
      <c r="AW125" s="580" t="n"/>
      <c r="AX125" s="580" t="n"/>
      <c r="AY125" s="580" t="n"/>
      <c r="AZ125" s="580" t="n"/>
      <c r="BA125" s="580" t="n"/>
    </row>
    <row r="126">
      <c r="A126" s="532" t="n"/>
      <c r="B126" s="532" t="n"/>
      <c r="C126" s="619" t="inlineStr">
        <is>
          <t>Peak Hour Seats(SBR)</t>
        </is>
      </c>
      <c r="D126" s="620" t="inlineStr">
        <is>
          <t>float0</t>
        </is>
      </c>
      <c r="E126" s="620" t="n"/>
      <c r="F126" s="28" t="inlineStr">
        <is>
          <t>SBR/total_seat_count/all/첨두시</t>
        </is>
      </c>
      <c r="G126" s="108" t="n"/>
      <c r="H126" s="580">
        <f>VLOOKUP($F126,raw_data_pax!$1:$1048576,MATCH(H$1,raw_data_pax!$1:$1,0),FALSE)</f>
        <v/>
      </c>
      <c r="I126" s="580">
        <f>VLOOKUP($F126,raw_data_pax!$1:$1048576,MATCH(I$1,raw_data_pax!$1:$1,0),FALSE)</f>
        <v/>
      </c>
      <c r="J126" s="580">
        <f>VLOOKUP($F126,raw_data_pax!$1:$1048576,MATCH(J$1,raw_data_pax!$1:$1,0),FALSE)</f>
        <v/>
      </c>
      <c r="K126" s="580">
        <f>VLOOKUP($F126,raw_data_pax!$1:$1048576,MATCH(K$1,raw_data_pax!$1:$1,0),FALSE)</f>
        <v/>
      </c>
      <c r="L126" s="580">
        <f>VLOOKUP($F126,raw_data_pax!$1:$1048576,MATCH(L$1,raw_data_pax!$1:$1,0),FALSE)</f>
        <v/>
      </c>
      <c r="M126" s="580">
        <f>VLOOKUP($F126,raw_data_pax!$1:$1048576,MATCH(M$1,raw_data_pax!$1:$1,0),FALSE)</f>
        <v/>
      </c>
      <c r="N126" s="580">
        <f>VLOOKUP($F126,raw_data_pax!$1:$1048576,MATCH(N$1,raw_data_pax!$1:$1,0),FALSE)</f>
        <v/>
      </c>
      <c r="O126" s="580">
        <f>VLOOKUP($F126,raw_data_pax!$1:$1048576,MATCH(O$1,raw_data_pax!$1:$1,0),FALSE)</f>
        <v/>
      </c>
      <c r="P126" s="580">
        <f>VLOOKUP($F126,raw_data_pax!$1:$1048576,MATCH(P$1,raw_data_pax!$1:$1,0),FALSE)</f>
        <v/>
      </c>
      <c r="Q126" s="580">
        <f>VLOOKUP($F126,raw_data_pax!$1:$1048576,MATCH(Q$1,raw_data_pax!$1:$1,0),FALSE)</f>
        <v/>
      </c>
      <c r="R126" s="580" t="n"/>
      <c r="S126" s="580" t="n"/>
      <c r="T126" s="580" t="n"/>
      <c r="U126" s="580" t="n"/>
      <c r="V126" s="580" t="n"/>
      <c r="W126" s="580" t="n"/>
      <c r="X126" s="580" t="n"/>
      <c r="Y126" s="580" t="n"/>
      <c r="Z126" s="580" t="n"/>
      <c r="AA126" s="580" t="n"/>
      <c r="AB126" s="580" t="n"/>
      <c r="AC126" s="580" t="n"/>
      <c r="AD126" s="580" t="n"/>
      <c r="AE126" s="580" t="n"/>
      <c r="AF126" s="580" t="n"/>
      <c r="AG126" s="580" t="n"/>
      <c r="AH126" s="580" t="n"/>
      <c r="AI126" s="580" t="n"/>
      <c r="AJ126" s="580" t="n"/>
      <c r="AK126" s="580" t="n"/>
      <c r="AL126" s="580" t="n"/>
      <c r="AM126" s="580" t="n"/>
      <c r="AN126" s="580" t="n"/>
      <c r="AO126" s="580" t="n"/>
      <c r="AP126" s="580" t="n"/>
      <c r="AQ126" s="580" t="n"/>
      <c r="AR126" s="580" t="n"/>
      <c r="AS126" s="580" t="n"/>
      <c r="AT126" s="580" t="n"/>
      <c r="AU126" s="580" t="n"/>
      <c r="AV126" s="580" t="n"/>
      <c r="AW126" s="580" t="n"/>
      <c r="AX126" s="580" t="n"/>
      <c r="AY126" s="580" t="n"/>
      <c r="AZ126" s="580" t="n"/>
      <c r="BA126" s="580" t="n"/>
    </row>
    <row r="127">
      <c r="A127" s="532" t="n"/>
      <c r="B127" s="533" t="n"/>
      <c r="C127" s="624" t="inlineStr">
        <is>
          <t>Peak Hour Load Factor(%)(SBR)</t>
        </is>
      </c>
      <c r="D127" s="625" t="inlineStr">
        <is>
          <t>percent1</t>
        </is>
      </c>
      <c r="E127" s="625" t="n"/>
      <c r="F127" s="32" t="inlineStr">
        <is>
          <t>첨두여객(명) / 첨두공급좌석(수)</t>
        </is>
      </c>
      <c r="G127" s="109" t="n"/>
      <c r="H127" s="90">
        <f>H123/H126</f>
        <v/>
      </c>
      <c r="I127" s="90">
        <f>I123/I126</f>
        <v/>
      </c>
      <c r="J127" s="90">
        <f>J123/J126</f>
        <v/>
      </c>
      <c r="K127" s="90">
        <f>K123/K126</f>
        <v/>
      </c>
      <c r="L127" s="90">
        <f>L123/L126</f>
        <v/>
      </c>
      <c r="M127" s="90">
        <f>M123/M126</f>
        <v/>
      </c>
      <c r="N127" s="90">
        <f>N123/N126</f>
        <v/>
      </c>
      <c r="O127" s="90">
        <f>O123/O126</f>
        <v/>
      </c>
      <c r="P127" s="90">
        <f>P123/P126</f>
        <v/>
      </c>
      <c r="Q127" s="90">
        <f>Q123/Q126</f>
        <v/>
      </c>
      <c r="R127" s="584" t="n"/>
      <c r="S127" s="584" t="n"/>
      <c r="T127" s="584" t="n"/>
      <c r="U127" s="584" t="n"/>
      <c r="V127" s="584" t="n"/>
      <c r="W127" s="584" t="n"/>
      <c r="X127" s="584" t="n"/>
      <c r="Y127" s="584" t="n"/>
      <c r="Z127" s="584" t="n"/>
      <c r="AA127" s="584" t="n"/>
      <c r="AB127" s="584" t="n"/>
      <c r="AC127" s="584" t="n"/>
      <c r="AD127" s="584" t="n"/>
      <c r="AE127" s="584" t="n"/>
      <c r="AF127" s="584" t="n"/>
      <c r="AG127" s="584" t="n"/>
      <c r="AH127" s="584" t="n"/>
      <c r="AI127" s="584" t="n"/>
      <c r="AJ127" s="584" t="n"/>
      <c r="AK127" s="584" t="n"/>
      <c r="AL127" s="584" t="n"/>
      <c r="AM127" s="584" t="n"/>
      <c r="AN127" s="584" t="n"/>
      <c r="AO127" s="584" t="n"/>
      <c r="AP127" s="584" t="n"/>
      <c r="AQ127" s="584" t="n"/>
      <c r="AR127" s="584" t="n"/>
      <c r="AS127" s="584" t="n"/>
      <c r="AT127" s="584" t="n"/>
      <c r="AU127" s="584" t="n"/>
      <c r="AV127" s="584" t="n"/>
      <c r="AW127" s="584" t="n"/>
      <c r="AX127" s="584" t="n"/>
      <c r="AY127" s="584" t="n"/>
      <c r="AZ127" s="584" t="n"/>
      <c r="BA127" s="584" t="n"/>
    </row>
    <row r="128">
      <c r="A128" s="532" t="n"/>
      <c r="B128" s="607" t="inlineStr">
        <is>
          <t>OD Passengers(SBR)</t>
        </is>
      </c>
      <c r="C128" s="631" t="inlineStr">
        <is>
          <t>Peak Hour OD Passengers(SBR)</t>
        </is>
      </c>
      <c r="D128" s="632" t="inlineStr">
        <is>
          <t>float0</t>
        </is>
      </c>
      <c r="E128" s="632" t="n"/>
      <c r="F128" s="42" t="inlineStr">
        <is>
          <t>SBR/od_pax/all/첨두시</t>
        </is>
      </c>
      <c r="G128" s="110" t="n"/>
      <c r="H128" s="633">
        <f>VLOOKUP($F128,raw_data_pax!$1:$1048576,MATCH(H$1,raw_data_pax!$1:$1,0),FALSE)</f>
        <v/>
      </c>
      <c r="I128" s="633">
        <f>VLOOKUP($F128,raw_data_pax!$1:$1048576,MATCH(I$1,raw_data_pax!$1:$1,0),FALSE)</f>
        <v/>
      </c>
      <c r="J128" s="633">
        <f>VLOOKUP($F128,raw_data_pax!$1:$1048576,MATCH(J$1,raw_data_pax!$1:$1,0),FALSE)</f>
        <v/>
      </c>
      <c r="K128" s="633">
        <f>VLOOKUP($F128,raw_data_pax!$1:$1048576,MATCH(K$1,raw_data_pax!$1:$1,0),FALSE)</f>
        <v/>
      </c>
      <c r="L128" s="633">
        <f>VLOOKUP($F128,raw_data_pax!$1:$1048576,MATCH(L$1,raw_data_pax!$1:$1,0),FALSE)</f>
        <v/>
      </c>
      <c r="M128" s="633">
        <f>VLOOKUP($F128,raw_data_pax!$1:$1048576,MATCH(M$1,raw_data_pax!$1:$1,0),FALSE)</f>
        <v/>
      </c>
      <c r="N128" s="633">
        <f>VLOOKUP($F128,raw_data_pax!$1:$1048576,MATCH(N$1,raw_data_pax!$1:$1,0),FALSE)</f>
        <v/>
      </c>
      <c r="O128" s="633">
        <f>VLOOKUP($F128,raw_data_pax!$1:$1048576,MATCH(O$1,raw_data_pax!$1:$1,0),FALSE)</f>
        <v/>
      </c>
      <c r="P128" s="633">
        <f>VLOOKUP($F128,raw_data_pax!$1:$1048576,MATCH(P$1,raw_data_pax!$1:$1,0),FALSE)</f>
        <v/>
      </c>
      <c r="Q128" s="633">
        <f>VLOOKUP($F128,raw_data_pax!$1:$1048576,MATCH(Q$1,raw_data_pax!$1:$1,0),FALSE)</f>
        <v/>
      </c>
      <c r="R128" s="633">
        <f>R123*R143</f>
        <v/>
      </c>
      <c r="S128" s="633">
        <f>S123*S143</f>
        <v/>
      </c>
      <c r="T128" s="633">
        <f>T123*T143</f>
        <v/>
      </c>
      <c r="U128" s="633">
        <f>U123*U143</f>
        <v/>
      </c>
      <c r="V128" s="633">
        <f>V123*V143</f>
        <v/>
      </c>
      <c r="W128" s="633">
        <f>W123*W143</f>
        <v/>
      </c>
      <c r="X128" s="633">
        <f>X123*X143</f>
        <v/>
      </c>
      <c r="Y128" s="633">
        <f>Y123*Y143</f>
        <v/>
      </c>
      <c r="Z128" s="633">
        <f>Z123*Z143</f>
        <v/>
      </c>
      <c r="AA128" s="633">
        <f>AA123*AA143</f>
        <v/>
      </c>
      <c r="AB128" s="633">
        <f>AB123*AB143</f>
        <v/>
      </c>
      <c r="AC128" s="633">
        <f>AC123*AC143</f>
        <v/>
      </c>
      <c r="AD128" s="633">
        <f>AD123*AD143</f>
        <v/>
      </c>
      <c r="AE128" s="633">
        <f>AE123*AE143</f>
        <v/>
      </c>
      <c r="AF128" s="633">
        <f>AF123*AF143</f>
        <v/>
      </c>
      <c r="AG128" s="633">
        <f>AG123*AG143</f>
        <v/>
      </c>
      <c r="AH128" s="633">
        <f>AH123*AH143</f>
        <v/>
      </c>
      <c r="AI128" s="633">
        <f>AI123*AI143</f>
        <v/>
      </c>
      <c r="AJ128" s="633">
        <f>AJ123*AJ143</f>
        <v/>
      </c>
      <c r="AK128" s="633">
        <f>AK123*AK143</f>
        <v/>
      </c>
      <c r="AL128" s="633">
        <f>AL123*AL143</f>
        <v/>
      </c>
      <c r="AM128" s="633">
        <f>AM123*AM143</f>
        <v/>
      </c>
      <c r="AN128" s="633">
        <f>AN123*AN143</f>
        <v/>
      </c>
      <c r="AO128" s="633">
        <f>AO123*AO143</f>
        <v/>
      </c>
      <c r="AP128" s="633">
        <f>AP123*AP143</f>
        <v/>
      </c>
      <c r="AQ128" s="633">
        <f>AQ123*AQ143</f>
        <v/>
      </c>
      <c r="AR128" s="633">
        <f>AR123*AR143</f>
        <v/>
      </c>
      <c r="AS128" s="633">
        <f>AS123*AS143</f>
        <v/>
      </c>
      <c r="AT128" s="633">
        <f>AT123*AT143</f>
        <v/>
      </c>
      <c r="AU128" s="633">
        <f>AU123*AU143</f>
        <v/>
      </c>
      <c r="AV128" s="633">
        <f>AV123*AV143</f>
        <v/>
      </c>
      <c r="AW128" s="633">
        <f>AW123*AW143</f>
        <v/>
      </c>
      <c r="AX128" s="633">
        <f>AX123*AX143</f>
        <v/>
      </c>
      <c r="AY128" s="633">
        <f>AY123*AY143</f>
        <v/>
      </c>
      <c r="AZ128" s="633">
        <f>AZ123*AZ143</f>
        <v/>
      </c>
      <c r="BA128" s="633">
        <f>BA123*BA143</f>
        <v/>
      </c>
    </row>
    <row r="129">
      <c r="A129" s="532" t="n"/>
      <c r="B129" s="532" t="n"/>
      <c r="C129" s="619" t="inlineStr">
        <is>
          <t xml:space="preserve"> - Peak Hour OD departure Passengers(SBR)</t>
        </is>
      </c>
      <c r="D129" s="620" t="inlineStr">
        <is>
          <t>float0</t>
        </is>
      </c>
      <c r="E129" s="620" t="n"/>
      <c r="F129" s="28" t="inlineStr">
        <is>
          <t>SBR/od_pax/d/첨두시</t>
        </is>
      </c>
      <c r="G129" s="108" t="n"/>
      <c r="H129" s="622">
        <f>VLOOKUP($F129,raw_data_pax!$1:$1048576,MATCH(H$1,raw_data_pax!$1:$1,0),FALSE)</f>
        <v/>
      </c>
      <c r="I129" s="622">
        <f>VLOOKUP($F129,raw_data_pax!$1:$1048576,MATCH(I$1,raw_data_pax!$1:$1,0),FALSE)</f>
        <v/>
      </c>
      <c r="J129" s="622">
        <f>VLOOKUP($F129,raw_data_pax!$1:$1048576,MATCH(J$1,raw_data_pax!$1:$1,0),FALSE)</f>
        <v/>
      </c>
      <c r="K129" s="622">
        <f>VLOOKUP($F129,raw_data_pax!$1:$1048576,MATCH(K$1,raw_data_pax!$1:$1,0),FALSE)</f>
        <v/>
      </c>
      <c r="L129" s="622">
        <f>VLOOKUP($F129,raw_data_pax!$1:$1048576,MATCH(L$1,raw_data_pax!$1:$1,0),FALSE)</f>
        <v/>
      </c>
      <c r="M129" s="622">
        <f>VLOOKUP($F129,raw_data_pax!$1:$1048576,MATCH(M$1,raw_data_pax!$1:$1,0),FALSE)</f>
        <v/>
      </c>
      <c r="N129" s="622">
        <f>VLOOKUP($F129,raw_data_pax!$1:$1048576,MATCH(N$1,raw_data_pax!$1:$1,0),FALSE)</f>
        <v/>
      </c>
      <c r="O129" s="622">
        <f>VLOOKUP($F129,raw_data_pax!$1:$1048576,MATCH(O$1,raw_data_pax!$1:$1,0),FALSE)</f>
        <v/>
      </c>
      <c r="P129" s="622">
        <f>VLOOKUP($F129,raw_data_pax!$1:$1048576,MATCH(P$1,raw_data_pax!$1:$1,0),FALSE)</f>
        <v/>
      </c>
      <c r="Q129" s="622">
        <f>VLOOKUP($F129,raw_data_pax!$1:$1048576,MATCH(Q$1,raw_data_pax!$1:$1,0),FALSE)</f>
        <v/>
      </c>
      <c r="R129" s="622">
        <f>R128*R144</f>
        <v/>
      </c>
      <c r="S129" s="622">
        <f>S128*S144</f>
        <v/>
      </c>
      <c r="T129" s="622">
        <f>T128*T144</f>
        <v/>
      </c>
      <c r="U129" s="622">
        <f>U128*U144</f>
        <v/>
      </c>
      <c r="V129" s="622">
        <f>V128*V144</f>
        <v/>
      </c>
      <c r="W129" s="622">
        <f>W128*W144</f>
        <v/>
      </c>
      <c r="X129" s="622">
        <f>X128*X144</f>
        <v/>
      </c>
      <c r="Y129" s="622">
        <f>Y128*Y144</f>
        <v/>
      </c>
      <c r="Z129" s="622">
        <f>Z128*Z144</f>
        <v/>
      </c>
      <c r="AA129" s="622">
        <f>AA128*AA144</f>
        <v/>
      </c>
      <c r="AB129" s="622">
        <f>AB128*AB144</f>
        <v/>
      </c>
      <c r="AC129" s="622">
        <f>AC128*AC144</f>
        <v/>
      </c>
      <c r="AD129" s="622">
        <f>AD128*AD144</f>
        <v/>
      </c>
      <c r="AE129" s="622">
        <f>AE128*AE144</f>
        <v/>
      </c>
      <c r="AF129" s="622">
        <f>AF128*AF144</f>
        <v/>
      </c>
      <c r="AG129" s="622">
        <f>AG128*AG144</f>
        <v/>
      </c>
      <c r="AH129" s="622">
        <f>AH128*AH144</f>
        <v/>
      </c>
      <c r="AI129" s="622">
        <f>AI128*AI144</f>
        <v/>
      </c>
      <c r="AJ129" s="622">
        <f>AJ128*AJ144</f>
        <v/>
      </c>
      <c r="AK129" s="622">
        <f>AK128*AK144</f>
        <v/>
      </c>
      <c r="AL129" s="622">
        <f>AL128*AL144</f>
        <v/>
      </c>
      <c r="AM129" s="622">
        <f>AM128*AM144</f>
        <v/>
      </c>
      <c r="AN129" s="622">
        <f>AN128*AN144</f>
        <v/>
      </c>
      <c r="AO129" s="622">
        <f>AO128*AO144</f>
        <v/>
      </c>
      <c r="AP129" s="622">
        <f>AP128*AP144</f>
        <v/>
      </c>
      <c r="AQ129" s="622">
        <f>AQ128*AQ144</f>
        <v/>
      </c>
      <c r="AR129" s="622">
        <f>AR128*AR144</f>
        <v/>
      </c>
      <c r="AS129" s="622">
        <f>AS128*AS144</f>
        <v/>
      </c>
      <c r="AT129" s="622">
        <f>AT128*AT144</f>
        <v/>
      </c>
      <c r="AU129" s="622">
        <f>AU128*AU144</f>
        <v/>
      </c>
      <c r="AV129" s="622">
        <f>AV128*AV144</f>
        <v/>
      </c>
      <c r="AW129" s="622">
        <f>AW128*AW144</f>
        <v/>
      </c>
      <c r="AX129" s="622">
        <f>AX128*AX144</f>
        <v/>
      </c>
      <c r="AY129" s="622">
        <f>AY128*AY144</f>
        <v/>
      </c>
      <c r="AZ129" s="622">
        <f>AZ128*AZ144</f>
        <v/>
      </c>
      <c r="BA129" s="622">
        <f>BA128*BA144</f>
        <v/>
      </c>
    </row>
    <row r="130">
      <c r="A130" s="532" t="n"/>
      <c r="B130" s="533" t="n"/>
      <c r="C130" s="624" t="inlineStr">
        <is>
          <t xml:space="preserve"> - Peak Hour OD aival Passengers(SBR)</t>
        </is>
      </c>
      <c r="D130" s="625" t="inlineStr">
        <is>
          <t>float0</t>
        </is>
      </c>
      <c r="E130" s="625" t="n"/>
      <c r="F130" s="32" t="inlineStr">
        <is>
          <t>SBR/od_pax/a/첨두시</t>
        </is>
      </c>
      <c r="G130" s="109" t="n"/>
      <c r="H130" s="629">
        <f>VLOOKUP($F130,raw_data_pax!$1:$1048576,MATCH(H$1,raw_data_pax!$1:$1,0),FALSE)</f>
        <v/>
      </c>
      <c r="I130" s="629">
        <f>VLOOKUP($F130,raw_data_pax!$1:$1048576,MATCH(I$1,raw_data_pax!$1:$1,0),FALSE)</f>
        <v/>
      </c>
      <c r="J130" s="629">
        <f>VLOOKUP($F130,raw_data_pax!$1:$1048576,MATCH(J$1,raw_data_pax!$1:$1,0),FALSE)</f>
        <v/>
      </c>
      <c r="K130" s="629">
        <f>VLOOKUP($F130,raw_data_pax!$1:$1048576,MATCH(K$1,raw_data_pax!$1:$1,0),FALSE)</f>
        <v/>
      </c>
      <c r="L130" s="629">
        <f>VLOOKUP($F130,raw_data_pax!$1:$1048576,MATCH(L$1,raw_data_pax!$1:$1,0),FALSE)</f>
        <v/>
      </c>
      <c r="M130" s="629">
        <f>VLOOKUP($F130,raw_data_pax!$1:$1048576,MATCH(M$1,raw_data_pax!$1:$1,0),FALSE)</f>
        <v/>
      </c>
      <c r="N130" s="629">
        <f>VLOOKUP($F130,raw_data_pax!$1:$1048576,MATCH(N$1,raw_data_pax!$1:$1,0),FALSE)</f>
        <v/>
      </c>
      <c r="O130" s="629">
        <f>VLOOKUP($F130,raw_data_pax!$1:$1048576,MATCH(O$1,raw_data_pax!$1:$1,0),FALSE)</f>
        <v/>
      </c>
      <c r="P130" s="629">
        <f>VLOOKUP($F130,raw_data_pax!$1:$1048576,MATCH(P$1,raw_data_pax!$1:$1,0),FALSE)</f>
        <v/>
      </c>
      <c r="Q130" s="629">
        <f>VLOOKUP($F130,raw_data_pax!$1:$1048576,MATCH(Q$1,raw_data_pax!$1:$1,0),FALSE)</f>
        <v/>
      </c>
      <c r="R130" s="629">
        <f>R128*R145</f>
        <v/>
      </c>
      <c r="S130" s="629">
        <f>S128*S145</f>
        <v/>
      </c>
      <c r="T130" s="629">
        <f>T128*T145</f>
        <v/>
      </c>
      <c r="U130" s="629">
        <f>U128*U145</f>
        <v/>
      </c>
      <c r="V130" s="629">
        <f>V128*V145</f>
        <v/>
      </c>
      <c r="W130" s="629">
        <f>W128*W145</f>
        <v/>
      </c>
      <c r="X130" s="629">
        <f>X128*X145</f>
        <v/>
      </c>
      <c r="Y130" s="629">
        <f>Y128*Y145</f>
        <v/>
      </c>
      <c r="Z130" s="629">
        <f>Z128*Z145</f>
        <v/>
      </c>
      <c r="AA130" s="629">
        <f>AA128*AA145</f>
        <v/>
      </c>
      <c r="AB130" s="629">
        <f>AB128*AB145</f>
        <v/>
      </c>
      <c r="AC130" s="629">
        <f>AC128*AC145</f>
        <v/>
      </c>
      <c r="AD130" s="629">
        <f>AD128*AD145</f>
        <v/>
      </c>
      <c r="AE130" s="629">
        <f>AE128*AE145</f>
        <v/>
      </c>
      <c r="AF130" s="629">
        <f>AF128*AF145</f>
        <v/>
      </c>
      <c r="AG130" s="629">
        <f>AG128*AG145</f>
        <v/>
      </c>
      <c r="AH130" s="629">
        <f>AH128*AH145</f>
        <v/>
      </c>
      <c r="AI130" s="629">
        <f>AI128*AI145</f>
        <v/>
      </c>
      <c r="AJ130" s="629">
        <f>AJ128*AJ145</f>
        <v/>
      </c>
      <c r="AK130" s="629">
        <f>AK128*AK145</f>
        <v/>
      </c>
      <c r="AL130" s="629">
        <f>AL128*AL145</f>
        <v/>
      </c>
      <c r="AM130" s="629">
        <f>AM128*AM145</f>
        <v/>
      </c>
      <c r="AN130" s="629">
        <f>AN128*AN145</f>
        <v/>
      </c>
      <c r="AO130" s="629">
        <f>AO128*AO145</f>
        <v/>
      </c>
      <c r="AP130" s="629">
        <f>AP128*AP145</f>
        <v/>
      </c>
      <c r="AQ130" s="629">
        <f>AQ128*AQ145</f>
        <v/>
      </c>
      <c r="AR130" s="629">
        <f>AR128*AR145</f>
        <v/>
      </c>
      <c r="AS130" s="629">
        <f>AS128*AS145</f>
        <v/>
      </c>
      <c r="AT130" s="629">
        <f>AT128*AT145</f>
        <v/>
      </c>
      <c r="AU130" s="629">
        <f>AU128*AU145</f>
        <v/>
      </c>
      <c r="AV130" s="629">
        <f>AV128*AV145</f>
        <v/>
      </c>
      <c r="AW130" s="629">
        <f>AW128*AW145</f>
        <v/>
      </c>
      <c r="AX130" s="629">
        <f>AX128*AX145</f>
        <v/>
      </c>
      <c r="AY130" s="629">
        <f>AY128*AY145</f>
        <v/>
      </c>
      <c r="AZ130" s="629">
        <f>AZ128*AZ145</f>
        <v/>
      </c>
      <c r="BA130" s="629">
        <f>BA128*BA145</f>
        <v/>
      </c>
    </row>
    <row r="131">
      <c r="A131" s="532" t="n"/>
      <c r="B131" s="607" t="inlineStr">
        <is>
          <t>Transfer Passengers(SBR)</t>
        </is>
      </c>
      <c r="C131" s="631" t="inlineStr">
        <is>
          <t>Peak Hour Transfer Passengers(SBR)</t>
        </is>
      </c>
      <c r="D131" s="632" t="inlineStr">
        <is>
          <t>float0</t>
        </is>
      </c>
      <c r="E131" s="632" t="n"/>
      <c r="F131" s="42" t="inlineStr">
        <is>
          <t>SBR/tr_pax/all/첨두시</t>
        </is>
      </c>
      <c r="G131" s="110" t="n"/>
      <c r="H131" s="633">
        <f>VLOOKUP($F131,raw_data_pax!$1:$1048576,MATCH(H$1,raw_data_pax!$1:$1,0),FALSE)</f>
        <v/>
      </c>
      <c r="I131" s="633">
        <f>VLOOKUP($F131,raw_data_pax!$1:$1048576,MATCH(I$1,raw_data_pax!$1:$1,0),FALSE)</f>
        <v/>
      </c>
      <c r="J131" s="633">
        <f>VLOOKUP($F131,raw_data_pax!$1:$1048576,MATCH(J$1,raw_data_pax!$1:$1,0),FALSE)</f>
        <v/>
      </c>
      <c r="K131" s="633">
        <f>VLOOKUP($F131,raw_data_pax!$1:$1048576,MATCH(K$1,raw_data_pax!$1:$1,0),FALSE)</f>
        <v/>
      </c>
      <c r="L131" s="633">
        <f>VLOOKUP($F131,raw_data_pax!$1:$1048576,MATCH(L$1,raw_data_pax!$1:$1,0),FALSE)</f>
        <v/>
      </c>
      <c r="M131" s="633">
        <f>VLOOKUP($F131,raw_data_pax!$1:$1048576,MATCH(M$1,raw_data_pax!$1:$1,0),FALSE)</f>
        <v/>
      </c>
      <c r="N131" s="633">
        <f>VLOOKUP($F131,raw_data_pax!$1:$1048576,MATCH(N$1,raw_data_pax!$1:$1,0),FALSE)</f>
        <v/>
      </c>
      <c r="O131" s="633">
        <f>VLOOKUP($F131,raw_data_pax!$1:$1048576,MATCH(O$1,raw_data_pax!$1:$1,0),FALSE)</f>
        <v/>
      </c>
      <c r="P131" s="633">
        <f>VLOOKUP($F131,raw_data_pax!$1:$1048576,MATCH(P$1,raw_data_pax!$1:$1,0),FALSE)</f>
        <v/>
      </c>
      <c r="Q131" s="633">
        <f>VLOOKUP($F131,raw_data_pax!$1:$1048576,MATCH(Q$1,raw_data_pax!$1:$1,0),FALSE)</f>
        <v/>
      </c>
      <c r="R131" s="633">
        <f>R123*R146</f>
        <v/>
      </c>
      <c r="S131" s="633">
        <f>S123*S146</f>
        <v/>
      </c>
      <c r="T131" s="633">
        <f>T123*T146</f>
        <v/>
      </c>
      <c r="U131" s="633">
        <f>U123*U146</f>
        <v/>
      </c>
      <c r="V131" s="633">
        <f>V123*V146</f>
        <v/>
      </c>
      <c r="W131" s="633">
        <f>W123*W146</f>
        <v/>
      </c>
      <c r="X131" s="633">
        <f>X123*X146</f>
        <v/>
      </c>
      <c r="Y131" s="633">
        <f>Y123*Y146</f>
        <v/>
      </c>
      <c r="Z131" s="633">
        <f>Z123*Z146</f>
        <v/>
      </c>
      <c r="AA131" s="633">
        <f>AA123*AA146</f>
        <v/>
      </c>
      <c r="AB131" s="633">
        <f>AB123*AB146</f>
        <v/>
      </c>
      <c r="AC131" s="633">
        <f>AC123*AC146</f>
        <v/>
      </c>
      <c r="AD131" s="633">
        <f>AD123*AD146</f>
        <v/>
      </c>
      <c r="AE131" s="633">
        <f>AE123*AE146</f>
        <v/>
      </c>
      <c r="AF131" s="633">
        <f>AF123*AF146</f>
        <v/>
      </c>
      <c r="AG131" s="633">
        <f>AG123*AG146</f>
        <v/>
      </c>
      <c r="AH131" s="633">
        <f>AH123*AH146</f>
        <v/>
      </c>
      <c r="AI131" s="633">
        <f>AI123*AI146</f>
        <v/>
      </c>
      <c r="AJ131" s="633">
        <f>AJ123*AJ146</f>
        <v/>
      </c>
      <c r="AK131" s="633">
        <f>AK123*AK146</f>
        <v/>
      </c>
      <c r="AL131" s="633">
        <f>AL123*AL146</f>
        <v/>
      </c>
      <c r="AM131" s="633">
        <f>AM123*AM146</f>
        <v/>
      </c>
      <c r="AN131" s="633">
        <f>AN123*AN146</f>
        <v/>
      </c>
      <c r="AO131" s="633">
        <f>AO123*AO146</f>
        <v/>
      </c>
      <c r="AP131" s="633">
        <f>AP123*AP146</f>
        <v/>
      </c>
      <c r="AQ131" s="633">
        <f>AQ123*AQ146</f>
        <v/>
      </c>
      <c r="AR131" s="633">
        <f>AR123*AR146</f>
        <v/>
      </c>
      <c r="AS131" s="633">
        <f>AS123*AS146</f>
        <v/>
      </c>
      <c r="AT131" s="633">
        <f>AT123*AT146</f>
        <v/>
      </c>
      <c r="AU131" s="633">
        <f>AU123*AU146</f>
        <v/>
      </c>
      <c r="AV131" s="633">
        <f>AV123*AV146</f>
        <v/>
      </c>
      <c r="AW131" s="633">
        <f>AW123*AW146</f>
        <v/>
      </c>
      <c r="AX131" s="633">
        <f>AX123*AX146</f>
        <v/>
      </c>
      <c r="AY131" s="633">
        <f>AY123*AY146</f>
        <v/>
      </c>
      <c r="AZ131" s="633">
        <f>AZ123*AZ146</f>
        <v/>
      </c>
      <c r="BA131" s="633">
        <f>BA123*BA146</f>
        <v/>
      </c>
    </row>
    <row r="132">
      <c r="A132" s="532" t="n"/>
      <c r="B132" s="532" t="n"/>
      <c r="C132" s="619" t="inlineStr">
        <is>
          <t xml:space="preserve"> - Peak Hour Transfer departure Passnegers(SBR)</t>
        </is>
      </c>
      <c r="D132" s="620" t="inlineStr">
        <is>
          <t>float0</t>
        </is>
      </c>
      <c r="E132" s="620" t="n"/>
      <c r="F132" s="28" t="inlineStr">
        <is>
          <t>SBR/tr_pax/d/첨두시</t>
        </is>
      </c>
      <c r="G132" s="108" t="n"/>
      <c r="H132" s="622">
        <f>VLOOKUP($F132,raw_data_pax!$1:$1048576,MATCH(H$1,raw_data_pax!$1:$1,0),FALSE)</f>
        <v/>
      </c>
      <c r="I132" s="622">
        <f>VLOOKUP($F132,raw_data_pax!$1:$1048576,MATCH(I$1,raw_data_pax!$1:$1,0),FALSE)</f>
        <v/>
      </c>
      <c r="J132" s="622">
        <f>VLOOKUP($F132,raw_data_pax!$1:$1048576,MATCH(J$1,raw_data_pax!$1:$1,0),FALSE)</f>
        <v/>
      </c>
      <c r="K132" s="622">
        <f>VLOOKUP($F132,raw_data_pax!$1:$1048576,MATCH(K$1,raw_data_pax!$1:$1,0),FALSE)</f>
        <v/>
      </c>
      <c r="L132" s="622">
        <f>VLOOKUP($F132,raw_data_pax!$1:$1048576,MATCH(L$1,raw_data_pax!$1:$1,0),FALSE)</f>
        <v/>
      </c>
      <c r="M132" s="622">
        <f>VLOOKUP($F132,raw_data_pax!$1:$1048576,MATCH(M$1,raw_data_pax!$1:$1,0),FALSE)</f>
        <v/>
      </c>
      <c r="N132" s="622">
        <f>VLOOKUP($F132,raw_data_pax!$1:$1048576,MATCH(N$1,raw_data_pax!$1:$1,0),FALSE)</f>
        <v/>
      </c>
      <c r="O132" s="622">
        <f>VLOOKUP($F132,raw_data_pax!$1:$1048576,MATCH(O$1,raw_data_pax!$1:$1,0),FALSE)</f>
        <v/>
      </c>
      <c r="P132" s="622">
        <f>VLOOKUP($F132,raw_data_pax!$1:$1048576,MATCH(P$1,raw_data_pax!$1:$1,0),FALSE)</f>
        <v/>
      </c>
      <c r="Q132" s="622">
        <f>VLOOKUP($F132,raw_data_pax!$1:$1048576,MATCH(Q$1,raw_data_pax!$1:$1,0),FALSE)</f>
        <v/>
      </c>
      <c r="R132" s="622">
        <f>R131*R147</f>
        <v/>
      </c>
      <c r="S132" s="622">
        <f>S131*S147</f>
        <v/>
      </c>
      <c r="T132" s="622">
        <f>T131*T147</f>
        <v/>
      </c>
      <c r="U132" s="622">
        <f>U131*U147</f>
        <v/>
      </c>
      <c r="V132" s="622">
        <f>V131*V147</f>
        <v/>
      </c>
      <c r="W132" s="622">
        <f>W131*W147</f>
        <v/>
      </c>
      <c r="X132" s="622">
        <f>X131*X147</f>
        <v/>
      </c>
      <c r="Y132" s="622">
        <f>Y131*Y147</f>
        <v/>
      </c>
      <c r="Z132" s="622">
        <f>Z131*Z147</f>
        <v/>
      </c>
      <c r="AA132" s="622">
        <f>AA131*AA147</f>
        <v/>
      </c>
      <c r="AB132" s="622">
        <f>AB131*AB147</f>
        <v/>
      </c>
      <c r="AC132" s="622">
        <f>AC131*AC147</f>
        <v/>
      </c>
      <c r="AD132" s="622">
        <f>AD131*AD147</f>
        <v/>
      </c>
      <c r="AE132" s="622">
        <f>AE131*AE147</f>
        <v/>
      </c>
      <c r="AF132" s="622">
        <f>AF131*AF147</f>
        <v/>
      </c>
      <c r="AG132" s="622">
        <f>AG131*AG147</f>
        <v/>
      </c>
      <c r="AH132" s="622">
        <f>AH131*AH147</f>
        <v/>
      </c>
      <c r="AI132" s="622">
        <f>AI131*AI147</f>
        <v/>
      </c>
      <c r="AJ132" s="622">
        <f>AJ131*AJ147</f>
        <v/>
      </c>
      <c r="AK132" s="622">
        <f>AK131*AK147</f>
        <v/>
      </c>
      <c r="AL132" s="622">
        <f>AL131*AL147</f>
        <v/>
      </c>
      <c r="AM132" s="622">
        <f>AM131*AM147</f>
        <v/>
      </c>
      <c r="AN132" s="622">
        <f>AN131*AN147</f>
        <v/>
      </c>
      <c r="AO132" s="622">
        <f>AO131*AO147</f>
        <v/>
      </c>
      <c r="AP132" s="622">
        <f>AP131*AP147</f>
        <v/>
      </c>
      <c r="AQ132" s="622">
        <f>AQ131*AQ147</f>
        <v/>
      </c>
      <c r="AR132" s="622">
        <f>AR131*AR147</f>
        <v/>
      </c>
      <c r="AS132" s="622">
        <f>AS131*AS147</f>
        <v/>
      </c>
      <c r="AT132" s="622">
        <f>AT131*AT147</f>
        <v/>
      </c>
      <c r="AU132" s="622">
        <f>AU131*AU147</f>
        <v/>
      </c>
      <c r="AV132" s="622">
        <f>AV131*AV147</f>
        <v/>
      </c>
      <c r="AW132" s="622">
        <f>AW131*AW147</f>
        <v/>
      </c>
      <c r="AX132" s="622">
        <f>AX131*AX147</f>
        <v/>
      </c>
      <c r="AY132" s="622">
        <f>AY131*AY147</f>
        <v/>
      </c>
      <c r="AZ132" s="622">
        <f>AZ131*AZ147</f>
        <v/>
      </c>
      <c r="BA132" s="622">
        <f>BA131*BA147</f>
        <v/>
      </c>
    </row>
    <row r="133">
      <c r="A133" s="532" t="n"/>
      <c r="B133" s="533" t="n"/>
      <c r="C133" s="624" t="inlineStr">
        <is>
          <t xml:space="preserve"> - Peak Hour Transfer aival Passengers(SBR)</t>
        </is>
      </c>
      <c r="D133" s="625" t="inlineStr">
        <is>
          <t>float0</t>
        </is>
      </c>
      <c r="E133" s="625" t="n"/>
      <c r="F133" s="32" t="inlineStr">
        <is>
          <t>SBR/tr_pax/a/첨두시</t>
        </is>
      </c>
      <c r="G133" s="109" t="n"/>
      <c r="H133" s="629">
        <f>VLOOKUP($F133,raw_data_pax!$1:$1048576,MATCH(H$1,raw_data_pax!$1:$1,0),FALSE)</f>
        <v/>
      </c>
      <c r="I133" s="629">
        <f>VLOOKUP($F133,raw_data_pax!$1:$1048576,MATCH(I$1,raw_data_pax!$1:$1,0),FALSE)</f>
        <v/>
      </c>
      <c r="J133" s="629">
        <f>VLOOKUP($F133,raw_data_pax!$1:$1048576,MATCH(J$1,raw_data_pax!$1:$1,0),FALSE)</f>
        <v/>
      </c>
      <c r="K133" s="629">
        <f>VLOOKUP($F133,raw_data_pax!$1:$1048576,MATCH(K$1,raw_data_pax!$1:$1,0),FALSE)</f>
        <v/>
      </c>
      <c r="L133" s="629">
        <f>VLOOKUP($F133,raw_data_pax!$1:$1048576,MATCH(L$1,raw_data_pax!$1:$1,0),FALSE)</f>
        <v/>
      </c>
      <c r="M133" s="629">
        <f>VLOOKUP($F133,raw_data_pax!$1:$1048576,MATCH(M$1,raw_data_pax!$1:$1,0),FALSE)</f>
        <v/>
      </c>
      <c r="N133" s="629">
        <f>VLOOKUP($F133,raw_data_pax!$1:$1048576,MATCH(N$1,raw_data_pax!$1:$1,0),FALSE)</f>
        <v/>
      </c>
      <c r="O133" s="629">
        <f>VLOOKUP($F133,raw_data_pax!$1:$1048576,MATCH(O$1,raw_data_pax!$1:$1,0),FALSE)</f>
        <v/>
      </c>
      <c r="P133" s="629">
        <f>VLOOKUP($F133,raw_data_pax!$1:$1048576,MATCH(P$1,raw_data_pax!$1:$1,0),FALSE)</f>
        <v/>
      </c>
      <c r="Q133" s="629">
        <f>VLOOKUP($F133,raw_data_pax!$1:$1048576,MATCH(Q$1,raw_data_pax!$1:$1,0),FALSE)</f>
        <v/>
      </c>
      <c r="R133" s="629">
        <f>R131*R148</f>
        <v/>
      </c>
      <c r="S133" s="629">
        <f>S131*S148</f>
        <v/>
      </c>
      <c r="T133" s="629">
        <f>T131*T148</f>
        <v/>
      </c>
      <c r="U133" s="629">
        <f>U131*U148</f>
        <v/>
      </c>
      <c r="V133" s="629">
        <f>V131*V148</f>
        <v/>
      </c>
      <c r="W133" s="629">
        <f>W131*W148</f>
        <v/>
      </c>
      <c r="X133" s="629">
        <f>X131*X148</f>
        <v/>
      </c>
      <c r="Y133" s="629">
        <f>Y131*Y148</f>
        <v/>
      </c>
      <c r="Z133" s="629">
        <f>Z131*Z148</f>
        <v/>
      </c>
      <c r="AA133" s="629">
        <f>AA131*AA148</f>
        <v/>
      </c>
      <c r="AB133" s="629">
        <f>AB131*AB148</f>
        <v/>
      </c>
      <c r="AC133" s="629">
        <f>AC131*AC148</f>
        <v/>
      </c>
      <c r="AD133" s="629">
        <f>AD131*AD148</f>
        <v/>
      </c>
      <c r="AE133" s="629">
        <f>AE131*AE148</f>
        <v/>
      </c>
      <c r="AF133" s="629">
        <f>AF131*AF148</f>
        <v/>
      </c>
      <c r="AG133" s="629">
        <f>AG131*AG148</f>
        <v/>
      </c>
      <c r="AH133" s="629">
        <f>AH131*AH148</f>
        <v/>
      </c>
      <c r="AI133" s="629">
        <f>AI131*AI148</f>
        <v/>
      </c>
      <c r="AJ133" s="629">
        <f>AJ131*AJ148</f>
        <v/>
      </c>
      <c r="AK133" s="629">
        <f>AK131*AK148</f>
        <v/>
      </c>
      <c r="AL133" s="629">
        <f>AL131*AL148</f>
        <v/>
      </c>
      <c r="AM133" s="629">
        <f>AM131*AM148</f>
        <v/>
      </c>
      <c r="AN133" s="629">
        <f>AN131*AN148</f>
        <v/>
      </c>
      <c r="AO133" s="629">
        <f>AO131*AO148</f>
        <v/>
      </c>
      <c r="AP133" s="629">
        <f>AP131*AP148</f>
        <v/>
      </c>
      <c r="AQ133" s="629">
        <f>AQ131*AQ148</f>
        <v/>
      </c>
      <c r="AR133" s="629">
        <f>AR131*AR148</f>
        <v/>
      </c>
      <c r="AS133" s="629">
        <f>AS131*AS148</f>
        <v/>
      </c>
      <c r="AT133" s="629">
        <f>AT131*AT148</f>
        <v/>
      </c>
      <c r="AU133" s="629">
        <f>AU131*AU148</f>
        <v/>
      </c>
      <c r="AV133" s="629">
        <f>AV131*AV148</f>
        <v/>
      </c>
      <c r="AW133" s="629">
        <f>AW131*AW148</f>
        <v/>
      </c>
      <c r="AX133" s="629">
        <f>AX131*AX148</f>
        <v/>
      </c>
      <c r="AY133" s="629">
        <f>AY131*AY148</f>
        <v/>
      </c>
      <c r="AZ133" s="629">
        <f>AZ131*AZ148</f>
        <v/>
      </c>
      <c r="BA133" s="629">
        <f>BA131*BA148</f>
        <v/>
      </c>
    </row>
    <row r="134">
      <c r="A134" s="532" t="n"/>
      <c r="B134" s="607" t="inlineStr">
        <is>
          <t>Crew(SBR)</t>
        </is>
      </c>
      <c r="C134" s="631" t="inlineStr">
        <is>
          <t>Peak Hour Crew(SBR)</t>
        </is>
      </c>
      <c r="D134" s="632" t="inlineStr">
        <is>
          <t>float0</t>
        </is>
      </c>
      <c r="E134" s="632" t="n"/>
      <c r="F134" s="5" t="inlineStr">
        <is>
          <t>첨두여객(명) X 승무원비율(%)</t>
        </is>
      </c>
      <c r="G134" s="103" t="n"/>
      <c r="H134" s="634">
        <f>H123*H19</f>
        <v/>
      </c>
      <c r="I134" s="634">
        <f>I123*I19</f>
        <v/>
      </c>
      <c r="J134" s="634">
        <f>J123*J19</f>
        <v/>
      </c>
      <c r="K134" s="634">
        <f>K123*K19</f>
        <v/>
      </c>
      <c r="L134" s="634">
        <f>L123*L19</f>
        <v/>
      </c>
      <c r="M134" s="634">
        <f>M123*M19</f>
        <v/>
      </c>
      <c r="N134" s="634">
        <f>N123*N19</f>
        <v/>
      </c>
      <c r="O134" s="634">
        <f>O123*O19</f>
        <v/>
      </c>
      <c r="P134" s="634">
        <f>P123*P19</f>
        <v/>
      </c>
      <c r="Q134" s="634">
        <f>Q123*Q19</f>
        <v/>
      </c>
    </row>
    <row r="135">
      <c r="A135" s="532" t="n"/>
      <c r="B135" s="532" t="n"/>
      <c r="C135" s="619" t="inlineStr">
        <is>
          <t xml:space="preserve"> - Peak Hour departure Crew(SBR)</t>
        </is>
      </c>
      <c r="D135" s="620" t="inlineStr">
        <is>
          <t>float0</t>
        </is>
      </c>
      <c r="E135" s="620" t="n"/>
      <c r="F135" s="12" t="inlineStr">
        <is>
          <t>첨두출발(명) X 승무원비율(%)</t>
        </is>
      </c>
      <c r="G135" s="101" t="n"/>
      <c r="H135" s="635">
        <f>H124*H19</f>
        <v/>
      </c>
      <c r="I135" s="635">
        <f>I124*I19</f>
        <v/>
      </c>
      <c r="J135" s="635">
        <f>J124*J19</f>
        <v/>
      </c>
      <c r="K135" s="635">
        <f>K124*K19</f>
        <v/>
      </c>
      <c r="L135" s="635">
        <f>L124*L19</f>
        <v/>
      </c>
      <c r="M135" s="635">
        <f>M124*M19</f>
        <v/>
      </c>
      <c r="N135" s="635">
        <f>N124*N19</f>
        <v/>
      </c>
      <c r="O135" s="635">
        <f>O124*O19</f>
        <v/>
      </c>
      <c r="P135" s="635">
        <f>P124*P19</f>
        <v/>
      </c>
      <c r="Q135" s="635">
        <f>Q124*Q19</f>
        <v/>
      </c>
    </row>
    <row r="136">
      <c r="A136" s="532" t="n"/>
      <c r="B136" s="533" t="n"/>
      <c r="C136" s="624" t="inlineStr">
        <is>
          <t xml:space="preserve"> - Peak Hour aival Crew(SBR)</t>
        </is>
      </c>
      <c r="D136" s="625" t="inlineStr">
        <is>
          <t>float0</t>
        </is>
      </c>
      <c r="E136" s="625" t="n"/>
      <c r="F136" s="17" t="inlineStr">
        <is>
          <t>첨두도착(명) X 승무원비율(%)</t>
        </is>
      </c>
      <c r="G136" s="102" t="n"/>
      <c r="H136" s="636">
        <f>H125*H19</f>
        <v/>
      </c>
      <c r="I136" s="636">
        <f>I125*I19</f>
        <v/>
      </c>
      <c r="J136" s="636">
        <f>J125*J19</f>
        <v/>
      </c>
      <c r="K136" s="636">
        <f>K125*K19</f>
        <v/>
      </c>
      <c r="L136" s="636">
        <f>L125*L19</f>
        <v/>
      </c>
      <c r="M136" s="636">
        <f>M125*M19</f>
        <v/>
      </c>
      <c r="N136" s="636">
        <f>N125*N19</f>
        <v/>
      </c>
      <c r="O136" s="636">
        <f>O125*O19</f>
        <v/>
      </c>
      <c r="P136" s="636">
        <f>P125*P19</f>
        <v/>
      </c>
      <c r="Q136" s="636">
        <f>Q125*Q19</f>
        <v/>
      </c>
    </row>
    <row r="137">
      <c r="A137" s="532" t="n"/>
      <c r="B137" s="607" t="inlineStr">
        <is>
          <t>Farewell/Greeter(SBR)</t>
        </is>
      </c>
      <c r="C137" s="631" t="inlineStr">
        <is>
          <t>Fareweller Rate(SBR)</t>
        </is>
      </c>
      <c r="D137" s="632" t="inlineStr">
        <is>
          <t>percent1</t>
        </is>
      </c>
      <c r="E137" s="632" t="n"/>
      <c r="F137" s="5" t="inlineStr">
        <is>
          <t>실적조사, 경험수치 활용(여객 1인당 0.39명)</t>
        </is>
      </c>
      <c r="G137" s="103" t="n"/>
      <c r="H137" s="637" t="n">
        <v>0.39</v>
      </c>
      <c r="I137" s="637" t="n">
        <v>0.39</v>
      </c>
      <c r="J137" s="637" t="n">
        <v>0.39</v>
      </c>
      <c r="K137" s="637" t="n">
        <v>0.39</v>
      </c>
      <c r="L137" s="637" t="n">
        <v>0.39</v>
      </c>
      <c r="M137" s="637" t="n">
        <v>0.39</v>
      </c>
      <c r="N137" s="637" t="n">
        <v>0.39</v>
      </c>
      <c r="O137" s="637" t="n">
        <v>0.39</v>
      </c>
      <c r="P137" s="637" t="n">
        <v>0.39</v>
      </c>
      <c r="Q137" s="637" t="n">
        <v>0.39</v>
      </c>
    </row>
    <row r="138">
      <c r="A138" s="532" t="n"/>
      <c r="B138" s="532" t="n"/>
      <c r="C138" s="619" t="inlineStr">
        <is>
          <t>Peak Hour Farewellers(SBR)</t>
        </is>
      </c>
      <c r="D138" s="620" t="inlineStr">
        <is>
          <t>float0</t>
        </is>
      </c>
      <c r="E138" s="620" t="n"/>
      <c r="F138" s="12" t="inlineStr">
        <is>
          <t>첨두OD출발 X 환송객원단위</t>
        </is>
      </c>
      <c r="G138" s="101" t="n"/>
      <c r="H138" s="635">
        <f>H129*H137</f>
        <v/>
      </c>
      <c r="I138" s="635">
        <f>I129*I137</f>
        <v/>
      </c>
      <c r="J138" s="635">
        <f>J129*J137</f>
        <v/>
      </c>
      <c r="K138" s="635">
        <f>K129*K137</f>
        <v/>
      </c>
      <c r="L138" s="635">
        <f>L129*L137</f>
        <v/>
      </c>
      <c r="M138" s="635">
        <f>M129*M137</f>
        <v/>
      </c>
      <c r="N138" s="635">
        <f>N129*N137</f>
        <v/>
      </c>
      <c r="O138" s="635">
        <f>O129*O137</f>
        <v/>
      </c>
      <c r="P138" s="635">
        <f>P129*P137</f>
        <v/>
      </c>
      <c r="Q138" s="635">
        <f>Q129*Q137</f>
        <v/>
      </c>
    </row>
    <row r="139">
      <c r="A139" s="532" t="n"/>
      <c r="B139" s="532" t="n"/>
      <c r="C139" s="619" t="inlineStr">
        <is>
          <t>Greeter Rate(SBR)</t>
        </is>
      </c>
      <c r="D139" s="620" t="inlineStr">
        <is>
          <t>percent1</t>
        </is>
      </c>
      <c r="E139" s="620" t="n"/>
      <c r="F139" s="12" t="inlineStr">
        <is>
          <t>실적조사, 경험수치 활용(여객 1인당 0.45명)</t>
        </is>
      </c>
      <c r="G139" s="101" t="n"/>
      <c r="H139" s="638" t="n">
        <v>0.45</v>
      </c>
      <c r="I139" s="638" t="n">
        <v>0.45</v>
      </c>
      <c r="J139" s="638" t="n">
        <v>0.45</v>
      </c>
      <c r="K139" s="638" t="n">
        <v>0.45</v>
      </c>
      <c r="L139" s="638" t="n">
        <v>0.45</v>
      </c>
      <c r="M139" s="638" t="n">
        <v>0.45</v>
      </c>
      <c r="N139" s="638" t="n">
        <v>0.45</v>
      </c>
      <c r="O139" s="638" t="n">
        <v>0.45</v>
      </c>
      <c r="P139" s="638" t="n">
        <v>0.45</v>
      </c>
      <c r="Q139" s="638" t="n">
        <v>0.45</v>
      </c>
    </row>
    <row r="140">
      <c r="A140" s="533" t="n"/>
      <c r="B140" s="533" t="n"/>
      <c r="C140" s="624" t="inlineStr">
        <is>
          <t>Peak Hour Greeters(SBR)</t>
        </is>
      </c>
      <c r="D140" s="625" t="inlineStr">
        <is>
          <t>float0</t>
        </is>
      </c>
      <c r="E140" s="625" t="n"/>
      <c r="F140" s="17" t="inlineStr">
        <is>
          <t>첨두OD도착 X 환영객원단위</t>
        </is>
      </c>
      <c r="G140" s="102" t="n"/>
      <c r="H140" s="636">
        <f>H130*H139</f>
        <v/>
      </c>
      <c r="I140" s="636">
        <f>I130*I139</f>
        <v/>
      </c>
      <c r="J140" s="636">
        <f>J130*J139</f>
        <v/>
      </c>
      <c r="K140" s="636">
        <f>K130*K139</f>
        <v/>
      </c>
      <c r="L140" s="636">
        <f>L130*L139</f>
        <v/>
      </c>
      <c r="M140" s="636">
        <f>M130*M139</f>
        <v/>
      </c>
      <c r="N140" s="636">
        <f>N130*N139</f>
        <v/>
      </c>
      <c r="O140" s="636">
        <f>O130*O139</f>
        <v/>
      </c>
      <c r="P140" s="636">
        <f>P130*P139</f>
        <v/>
      </c>
      <c r="Q140" s="636">
        <f>Q130*Q139</f>
        <v/>
      </c>
    </row>
    <row r="141">
      <c r="A141" s="606" t="inlineStr">
        <is>
          <t>Directional Factor(SBR)</t>
        </is>
      </c>
      <c r="B141" s="639" t="inlineStr">
        <is>
          <t>Movement Directional Factor(SBR)</t>
        </is>
      </c>
      <c r="C141" s="27" t="inlineStr">
        <is>
          <t>departure Movement Directional Factor(%)(SBR)</t>
        </is>
      </c>
      <c r="D141" s="28" t="inlineStr">
        <is>
          <t>percent1</t>
        </is>
      </c>
      <c r="E141" s="28" t="n"/>
      <c r="F141" s="28" t="inlineStr">
        <is>
          <t>ADPM/movement/d/중방향계수</t>
        </is>
      </c>
      <c r="G141" s="108">
        <f>SUMIF($H$171:$Q$171,"O",H141:Q141)/COUNTIFS($H$171:$Q$171,"O",H141:Q141,"&lt;&gt;0")</f>
        <v/>
      </c>
      <c r="H141" s="79">
        <f>H119/H118</f>
        <v/>
      </c>
      <c r="I141" s="79">
        <f>I119/I118</f>
        <v/>
      </c>
      <c r="J141" s="79">
        <f>J119/J118</f>
        <v/>
      </c>
      <c r="K141" s="79">
        <f>K119/K118</f>
        <v/>
      </c>
      <c r="L141" s="79">
        <f>L119/L118</f>
        <v/>
      </c>
      <c r="M141" s="79">
        <f>M119/M118</f>
        <v/>
      </c>
      <c r="N141" s="79">
        <f>N119/N118</f>
        <v/>
      </c>
      <c r="O141" s="79">
        <f>O119/O118</f>
        <v/>
      </c>
      <c r="P141" s="79">
        <f>P119/P118</f>
        <v/>
      </c>
      <c r="Q141" s="79">
        <f>Q119/Q118</f>
        <v/>
      </c>
      <c r="R141" s="74">
        <f>$G141</f>
        <v/>
      </c>
      <c r="S141" s="74">
        <f>$G141</f>
        <v/>
      </c>
      <c r="T141" s="74">
        <f>$G141</f>
        <v/>
      </c>
      <c r="U141" s="74">
        <f>$G141</f>
        <v/>
      </c>
      <c r="V141" s="74">
        <f>$G141</f>
        <v/>
      </c>
      <c r="W141" s="74">
        <f>$G141</f>
        <v/>
      </c>
      <c r="X141" s="74">
        <f>$G141</f>
        <v/>
      </c>
      <c r="Y141" s="74">
        <f>$G141</f>
        <v/>
      </c>
      <c r="Z141" s="74">
        <f>$G141</f>
        <v/>
      </c>
      <c r="AA141" s="74">
        <f>$G141</f>
        <v/>
      </c>
      <c r="AB141" s="74">
        <f>$G141</f>
        <v/>
      </c>
      <c r="AC141" s="74">
        <f>$G141</f>
        <v/>
      </c>
      <c r="AD141" s="74">
        <f>$G141</f>
        <v/>
      </c>
      <c r="AE141" s="74">
        <f>$G141</f>
        <v/>
      </c>
      <c r="AF141" s="74">
        <f>$G141</f>
        <v/>
      </c>
      <c r="AG141" s="74">
        <f>$G141</f>
        <v/>
      </c>
      <c r="AH141" s="74">
        <f>$G141</f>
        <v/>
      </c>
      <c r="AI141" s="74">
        <f>$G141</f>
        <v/>
      </c>
      <c r="AJ141" s="74">
        <f>$G141</f>
        <v/>
      </c>
      <c r="AK141" s="74">
        <f>$G141</f>
        <v/>
      </c>
      <c r="AL141" s="74">
        <f>$G141</f>
        <v/>
      </c>
      <c r="AM141" s="74">
        <f>$G141</f>
        <v/>
      </c>
      <c r="AN141" s="74">
        <f>$G141</f>
        <v/>
      </c>
      <c r="AO141" s="74">
        <f>$G141</f>
        <v/>
      </c>
      <c r="AP141" s="74">
        <f>$G141</f>
        <v/>
      </c>
      <c r="AQ141" s="74">
        <f>$G141</f>
        <v/>
      </c>
      <c r="AR141" s="74">
        <f>$G141</f>
        <v/>
      </c>
      <c r="AS141" s="74">
        <f>$G141</f>
        <v/>
      </c>
      <c r="AT141" s="74">
        <f>$G141</f>
        <v/>
      </c>
      <c r="AU141" s="74">
        <f>$G141</f>
        <v/>
      </c>
      <c r="AV141" s="74">
        <f>$G141</f>
        <v/>
      </c>
      <c r="AW141" s="74">
        <f>$G141</f>
        <v/>
      </c>
      <c r="AX141" s="74">
        <f>$G141</f>
        <v/>
      </c>
      <c r="AY141" s="74">
        <f>$G141</f>
        <v/>
      </c>
      <c r="AZ141" s="74">
        <f>$G141</f>
        <v/>
      </c>
      <c r="BA141" s="74">
        <f>$G141</f>
        <v/>
      </c>
    </row>
    <row r="142">
      <c r="A142" s="532" t="n"/>
      <c r="B142" s="533" t="n"/>
      <c r="C142" s="80" t="inlineStr">
        <is>
          <t>aival Movement Directional Factor(%)(SBR)</t>
        </is>
      </c>
      <c r="D142" s="28" t="inlineStr">
        <is>
          <t>percent1</t>
        </is>
      </c>
      <c r="E142" s="28" t="n"/>
      <c r="F142" s="28" t="inlineStr">
        <is>
          <t>ADPM/movement/a/중방향계수</t>
        </is>
      </c>
      <c r="G142" s="108">
        <f>SUMIF($H$171:$Q$171,"O",H142:Q142)/COUNTIFS($H$171:$Q$171,"O",H142:Q142,"&lt;&gt;0")</f>
        <v/>
      </c>
      <c r="H142" s="79">
        <f>H120/H118</f>
        <v/>
      </c>
      <c r="I142" s="79">
        <f>I120/I118</f>
        <v/>
      </c>
      <c r="J142" s="79">
        <f>J120/J118</f>
        <v/>
      </c>
      <c r="K142" s="79">
        <f>K120/K118</f>
        <v/>
      </c>
      <c r="L142" s="79">
        <f>L120/L118</f>
        <v/>
      </c>
      <c r="M142" s="79">
        <f>M120/M118</f>
        <v/>
      </c>
      <c r="N142" s="79">
        <f>N120/N118</f>
        <v/>
      </c>
      <c r="O142" s="79">
        <f>O120/O118</f>
        <v/>
      </c>
      <c r="P142" s="79">
        <f>P120/P118</f>
        <v/>
      </c>
      <c r="Q142" s="79">
        <f>Q120/Q118</f>
        <v/>
      </c>
      <c r="R142" s="74">
        <f>$G142</f>
        <v/>
      </c>
      <c r="S142" s="74">
        <f>$G142</f>
        <v/>
      </c>
      <c r="T142" s="74">
        <f>$G142</f>
        <v/>
      </c>
      <c r="U142" s="74">
        <f>$G142</f>
        <v/>
      </c>
      <c r="V142" s="74">
        <f>$G142</f>
        <v/>
      </c>
      <c r="W142" s="74">
        <f>$G142</f>
        <v/>
      </c>
      <c r="X142" s="74">
        <f>$G142</f>
        <v/>
      </c>
      <c r="Y142" s="74">
        <f>$G142</f>
        <v/>
      </c>
      <c r="Z142" s="74">
        <f>$G142</f>
        <v/>
      </c>
      <c r="AA142" s="74">
        <f>$G142</f>
        <v/>
      </c>
      <c r="AB142" s="74">
        <f>$G142</f>
        <v/>
      </c>
      <c r="AC142" s="74">
        <f>$G142</f>
        <v/>
      </c>
      <c r="AD142" s="74">
        <f>$G142</f>
        <v/>
      </c>
      <c r="AE142" s="74">
        <f>$G142</f>
        <v/>
      </c>
      <c r="AF142" s="74">
        <f>$G142</f>
        <v/>
      </c>
      <c r="AG142" s="74">
        <f>$G142</f>
        <v/>
      </c>
      <c r="AH142" s="74">
        <f>$G142</f>
        <v/>
      </c>
      <c r="AI142" s="74">
        <f>$G142</f>
        <v/>
      </c>
      <c r="AJ142" s="74">
        <f>$G142</f>
        <v/>
      </c>
      <c r="AK142" s="74">
        <f>$G142</f>
        <v/>
      </c>
      <c r="AL142" s="74">
        <f>$G142</f>
        <v/>
      </c>
      <c r="AM142" s="74">
        <f>$G142</f>
        <v/>
      </c>
      <c r="AN142" s="74">
        <f>$G142</f>
        <v/>
      </c>
      <c r="AO142" s="74">
        <f>$G142</f>
        <v/>
      </c>
      <c r="AP142" s="74">
        <f>$G142</f>
        <v/>
      </c>
      <c r="AQ142" s="74">
        <f>$G142</f>
        <v/>
      </c>
      <c r="AR142" s="74">
        <f>$G142</f>
        <v/>
      </c>
      <c r="AS142" s="74">
        <f>$G142</f>
        <v/>
      </c>
      <c r="AT142" s="74">
        <f>$G142</f>
        <v/>
      </c>
      <c r="AU142" s="74">
        <f>$G142</f>
        <v/>
      </c>
      <c r="AV142" s="74">
        <f>$G142</f>
        <v/>
      </c>
      <c r="AW142" s="74">
        <f>$G142</f>
        <v/>
      </c>
      <c r="AX142" s="74">
        <f>$G142</f>
        <v/>
      </c>
      <c r="AY142" s="74">
        <f>$G142</f>
        <v/>
      </c>
      <c r="AZ142" s="74">
        <f>$G142</f>
        <v/>
      </c>
      <c r="BA142" s="74">
        <f>$G142</f>
        <v/>
      </c>
    </row>
    <row r="143">
      <c r="A143" s="532" t="n"/>
      <c r="B143" s="639" t="inlineStr">
        <is>
          <t>Passenger Directional Factor(SBR)</t>
        </is>
      </c>
      <c r="C143" s="80" t="inlineStr">
        <is>
          <t>OD Ratio(%)(ADPM)</t>
        </is>
      </c>
      <c r="D143" s="28" t="inlineStr">
        <is>
          <t>percent1</t>
        </is>
      </c>
      <c r="E143" s="28" t="n"/>
      <c r="F143" s="28" t="inlineStr">
        <is>
          <t>ADPM/od_pax/all/중방향계수</t>
        </is>
      </c>
      <c r="G143" s="108">
        <f>SUMIF($H$171:$Q$171,"O",H143:Q143)/COUNTIFS($H$171:$Q$171,"O",H143:Q143,"&lt;&gt;0")</f>
        <v/>
      </c>
      <c r="H143" s="79">
        <f>H128/H123</f>
        <v/>
      </c>
      <c r="I143" s="79">
        <f>I128/I123</f>
        <v/>
      </c>
      <c r="J143" s="79">
        <f>J128/J123</f>
        <v/>
      </c>
      <c r="K143" s="79">
        <f>K128/K123</f>
        <v/>
      </c>
      <c r="L143" s="79">
        <f>L128/L123</f>
        <v/>
      </c>
      <c r="M143" s="79">
        <f>M128/M123</f>
        <v/>
      </c>
      <c r="N143" s="79">
        <f>N128/N123</f>
        <v/>
      </c>
      <c r="O143" s="79">
        <f>O128/O123</f>
        <v/>
      </c>
      <c r="P143" s="79">
        <f>P128/P123</f>
        <v/>
      </c>
      <c r="Q143" s="79">
        <f>Q128/Q123</f>
        <v/>
      </c>
      <c r="R143" s="74">
        <f>$G143</f>
        <v/>
      </c>
      <c r="S143" s="74">
        <f>$G143</f>
        <v/>
      </c>
      <c r="T143" s="74">
        <f>$G143</f>
        <v/>
      </c>
      <c r="U143" s="74">
        <f>$G143</f>
        <v/>
      </c>
      <c r="V143" s="74">
        <f>$G143</f>
        <v/>
      </c>
      <c r="W143" s="74">
        <f>$G143</f>
        <v/>
      </c>
      <c r="X143" s="74">
        <f>$G143</f>
        <v/>
      </c>
      <c r="Y143" s="74">
        <f>$G143</f>
        <v/>
      </c>
      <c r="Z143" s="74">
        <f>$G143</f>
        <v/>
      </c>
      <c r="AA143" s="74">
        <f>$G143</f>
        <v/>
      </c>
      <c r="AB143" s="74">
        <f>$G143</f>
        <v/>
      </c>
      <c r="AC143" s="74">
        <f>$G143</f>
        <v/>
      </c>
      <c r="AD143" s="74">
        <f>$G143</f>
        <v/>
      </c>
      <c r="AE143" s="74">
        <f>$G143</f>
        <v/>
      </c>
      <c r="AF143" s="74">
        <f>$G143</f>
        <v/>
      </c>
      <c r="AG143" s="74">
        <f>$G143</f>
        <v/>
      </c>
      <c r="AH143" s="74">
        <f>$G143</f>
        <v/>
      </c>
      <c r="AI143" s="74">
        <f>$G143</f>
        <v/>
      </c>
      <c r="AJ143" s="74">
        <f>$G143</f>
        <v/>
      </c>
      <c r="AK143" s="74">
        <f>$G143</f>
        <v/>
      </c>
      <c r="AL143" s="74">
        <f>$G143</f>
        <v/>
      </c>
      <c r="AM143" s="74">
        <f>$G143</f>
        <v/>
      </c>
      <c r="AN143" s="74">
        <f>$G143</f>
        <v/>
      </c>
      <c r="AO143" s="74">
        <f>$G143</f>
        <v/>
      </c>
      <c r="AP143" s="74">
        <f>$G143</f>
        <v/>
      </c>
      <c r="AQ143" s="74">
        <f>$G143</f>
        <v/>
      </c>
      <c r="AR143" s="74">
        <f>$G143</f>
        <v/>
      </c>
      <c r="AS143" s="74">
        <f>$G143</f>
        <v/>
      </c>
      <c r="AT143" s="74">
        <f>$G143</f>
        <v/>
      </c>
      <c r="AU143" s="74">
        <f>$G143</f>
        <v/>
      </c>
      <c r="AV143" s="74">
        <f>$G143</f>
        <v/>
      </c>
      <c r="AW143" s="74">
        <f>$G143</f>
        <v/>
      </c>
      <c r="AX143" s="74">
        <f>$G143</f>
        <v/>
      </c>
      <c r="AY143" s="74">
        <f>$G143</f>
        <v/>
      </c>
      <c r="AZ143" s="74">
        <f>$G143</f>
        <v/>
      </c>
      <c r="BA143" s="74">
        <f>$G143</f>
        <v/>
      </c>
    </row>
    <row r="144">
      <c r="A144" s="532" t="n"/>
      <c r="B144" s="532" t="n"/>
      <c r="C144" s="80" t="inlineStr">
        <is>
          <t>OD departure Passenger Directional Factor(%)(SBR)</t>
        </is>
      </c>
      <c r="D144" s="28" t="inlineStr">
        <is>
          <t>percent1</t>
        </is>
      </c>
      <c r="E144" s="28" t="n"/>
      <c r="F144" s="28" t="inlineStr">
        <is>
          <t>ADPM/od_pax/d/중방향계수</t>
        </is>
      </c>
      <c r="G144" s="108">
        <f>SUMIF($H$171:$Q$171,"O",H144:Q144)/COUNTIFS($H$171:$Q$171,"O",H144:Q144,"&lt;&gt;0")</f>
        <v/>
      </c>
      <c r="H144" s="79">
        <f>H129/H128</f>
        <v/>
      </c>
      <c r="I144" s="79">
        <f>I129/I128</f>
        <v/>
      </c>
      <c r="J144" s="79">
        <f>J129/J128</f>
        <v/>
      </c>
      <c r="K144" s="79">
        <f>K129/K128</f>
        <v/>
      </c>
      <c r="L144" s="79">
        <f>L129/L128</f>
        <v/>
      </c>
      <c r="M144" s="79">
        <f>M129/M128</f>
        <v/>
      </c>
      <c r="N144" s="79">
        <f>N129/N128</f>
        <v/>
      </c>
      <c r="O144" s="79">
        <f>O129/O128</f>
        <v/>
      </c>
      <c r="P144" s="79">
        <f>P129/P128</f>
        <v/>
      </c>
      <c r="Q144" s="79">
        <f>Q129/Q128</f>
        <v/>
      </c>
      <c r="R144" s="74">
        <f>$G144</f>
        <v/>
      </c>
      <c r="S144" s="74">
        <f>$G144</f>
        <v/>
      </c>
      <c r="T144" s="74">
        <f>$G144</f>
        <v/>
      </c>
      <c r="U144" s="74">
        <f>$G144</f>
        <v/>
      </c>
      <c r="V144" s="74">
        <f>$G144</f>
        <v/>
      </c>
      <c r="W144" s="74">
        <f>$G144</f>
        <v/>
      </c>
      <c r="X144" s="74">
        <f>$G144</f>
        <v/>
      </c>
      <c r="Y144" s="74">
        <f>$G144</f>
        <v/>
      </c>
      <c r="Z144" s="74">
        <f>$G144</f>
        <v/>
      </c>
      <c r="AA144" s="74">
        <f>$G144</f>
        <v/>
      </c>
      <c r="AB144" s="74">
        <f>$G144</f>
        <v/>
      </c>
      <c r="AC144" s="74">
        <f>$G144</f>
        <v/>
      </c>
      <c r="AD144" s="74">
        <f>$G144</f>
        <v/>
      </c>
      <c r="AE144" s="74">
        <f>$G144</f>
        <v/>
      </c>
      <c r="AF144" s="74">
        <f>$G144</f>
        <v/>
      </c>
      <c r="AG144" s="74">
        <f>$G144</f>
        <v/>
      </c>
      <c r="AH144" s="74">
        <f>$G144</f>
        <v/>
      </c>
      <c r="AI144" s="74">
        <f>$G144</f>
        <v/>
      </c>
      <c r="AJ144" s="74">
        <f>$G144</f>
        <v/>
      </c>
      <c r="AK144" s="74">
        <f>$G144</f>
        <v/>
      </c>
      <c r="AL144" s="74">
        <f>$G144</f>
        <v/>
      </c>
      <c r="AM144" s="74">
        <f>$G144</f>
        <v/>
      </c>
      <c r="AN144" s="74">
        <f>$G144</f>
        <v/>
      </c>
      <c r="AO144" s="74">
        <f>$G144</f>
        <v/>
      </c>
      <c r="AP144" s="74">
        <f>$G144</f>
        <v/>
      </c>
      <c r="AQ144" s="74">
        <f>$G144</f>
        <v/>
      </c>
      <c r="AR144" s="74">
        <f>$G144</f>
        <v/>
      </c>
      <c r="AS144" s="74">
        <f>$G144</f>
        <v/>
      </c>
      <c r="AT144" s="74">
        <f>$G144</f>
        <v/>
      </c>
      <c r="AU144" s="74">
        <f>$G144</f>
        <v/>
      </c>
      <c r="AV144" s="74">
        <f>$G144</f>
        <v/>
      </c>
      <c r="AW144" s="74">
        <f>$G144</f>
        <v/>
      </c>
      <c r="AX144" s="74">
        <f>$G144</f>
        <v/>
      </c>
      <c r="AY144" s="74">
        <f>$G144</f>
        <v/>
      </c>
      <c r="AZ144" s="74">
        <f>$G144</f>
        <v/>
      </c>
      <c r="BA144" s="74">
        <f>$G144</f>
        <v/>
      </c>
    </row>
    <row r="145">
      <c r="A145" s="532" t="n"/>
      <c r="B145" s="532" t="n"/>
      <c r="C145" s="80" t="inlineStr">
        <is>
          <t>OD aival Passenger Directional Factor(%)(SBR)</t>
        </is>
      </c>
      <c r="D145" s="28" t="inlineStr">
        <is>
          <t>percent1</t>
        </is>
      </c>
      <c r="E145" s="28" t="n"/>
      <c r="F145" s="28" t="inlineStr">
        <is>
          <t>ADPM/od_pax/a/중방향계수</t>
        </is>
      </c>
      <c r="G145" s="108">
        <f>SUMIF($H$171:$Q$171,"O",H145:Q145)/COUNTIFS($H$171:$Q$171,"O",H145:Q145,"&lt;&gt;0")</f>
        <v/>
      </c>
      <c r="H145" s="79">
        <f>H130/H128</f>
        <v/>
      </c>
      <c r="I145" s="79">
        <f>I130/I128</f>
        <v/>
      </c>
      <c r="J145" s="79">
        <f>J130/J128</f>
        <v/>
      </c>
      <c r="K145" s="79">
        <f>K130/K128</f>
        <v/>
      </c>
      <c r="L145" s="79">
        <f>L130/L128</f>
        <v/>
      </c>
      <c r="M145" s="79">
        <f>M130/M128</f>
        <v/>
      </c>
      <c r="N145" s="79">
        <f>N130/N128</f>
        <v/>
      </c>
      <c r="O145" s="79">
        <f>O130/O128</f>
        <v/>
      </c>
      <c r="P145" s="79">
        <f>P130/P128</f>
        <v/>
      </c>
      <c r="Q145" s="79">
        <f>Q130/Q128</f>
        <v/>
      </c>
      <c r="R145" s="74">
        <f>$G145</f>
        <v/>
      </c>
      <c r="S145" s="74">
        <f>$G145</f>
        <v/>
      </c>
      <c r="T145" s="74">
        <f>$G145</f>
        <v/>
      </c>
      <c r="U145" s="74">
        <f>$G145</f>
        <v/>
      </c>
      <c r="V145" s="74">
        <f>$G145</f>
        <v/>
      </c>
      <c r="W145" s="74">
        <f>$G145</f>
        <v/>
      </c>
      <c r="X145" s="74">
        <f>$G145</f>
        <v/>
      </c>
      <c r="Y145" s="74">
        <f>$G145</f>
        <v/>
      </c>
      <c r="Z145" s="74">
        <f>$G145</f>
        <v/>
      </c>
      <c r="AA145" s="74">
        <f>$G145</f>
        <v/>
      </c>
      <c r="AB145" s="74">
        <f>$G145</f>
        <v/>
      </c>
      <c r="AC145" s="74">
        <f>$G145</f>
        <v/>
      </c>
      <c r="AD145" s="74">
        <f>$G145</f>
        <v/>
      </c>
      <c r="AE145" s="74">
        <f>$G145</f>
        <v/>
      </c>
      <c r="AF145" s="74">
        <f>$G145</f>
        <v/>
      </c>
      <c r="AG145" s="74">
        <f>$G145</f>
        <v/>
      </c>
      <c r="AH145" s="74">
        <f>$G145</f>
        <v/>
      </c>
      <c r="AI145" s="74">
        <f>$G145</f>
        <v/>
      </c>
      <c r="AJ145" s="74">
        <f>$G145</f>
        <v/>
      </c>
      <c r="AK145" s="74">
        <f>$G145</f>
        <v/>
      </c>
      <c r="AL145" s="74">
        <f>$G145</f>
        <v/>
      </c>
      <c r="AM145" s="74">
        <f>$G145</f>
        <v/>
      </c>
      <c r="AN145" s="74">
        <f>$G145</f>
        <v/>
      </c>
      <c r="AO145" s="74">
        <f>$G145</f>
        <v/>
      </c>
      <c r="AP145" s="74">
        <f>$G145</f>
        <v/>
      </c>
      <c r="AQ145" s="74">
        <f>$G145</f>
        <v/>
      </c>
      <c r="AR145" s="74">
        <f>$G145</f>
        <v/>
      </c>
      <c r="AS145" s="74">
        <f>$G145</f>
        <v/>
      </c>
      <c r="AT145" s="74">
        <f>$G145</f>
        <v/>
      </c>
      <c r="AU145" s="74">
        <f>$G145</f>
        <v/>
      </c>
      <c r="AV145" s="74">
        <f>$G145</f>
        <v/>
      </c>
      <c r="AW145" s="74">
        <f>$G145</f>
        <v/>
      </c>
      <c r="AX145" s="74">
        <f>$G145</f>
        <v/>
      </c>
      <c r="AY145" s="74">
        <f>$G145</f>
        <v/>
      </c>
      <c r="AZ145" s="74">
        <f>$G145</f>
        <v/>
      </c>
      <c r="BA145" s="74">
        <f>$G145</f>
        <v/>
      </c>
    </row>
    <row r="146">
      <c r="A146" s="532" t="n"/>
      <c r="B146" s="532" t="n"/>
      <c r="C146" s="80" t="inlineStr">
        <is>
          <t>Transfer Ratio(%)(SBR)</t>
        </is>
      </c>
      <c r="D146" s="28" t="inlineStr">
        <is>
          <t>percent1</t>
        </is>
      </c>
      <c r="E146" s="28" t="n"/>
      <c r="F146" s="28" t="inlineStr">
        <is>
          <t>ADPM/tr_pax/all/중방향계수</t>
        </is>
      </c>
      <c r="G146" s="108">
        <f>SUMIF($H$171:$Q$171,"O",H146:Q146)/COUNTIFS($H$171:$Q$171,"O",H146:Q146,"&lt;&gt;0")</f>
        <v/>
      </c>
      <c r="H146" s="79">
        <f>H131/H123</f>
        <v/>
      </c>
      <c r="I146" s="79">
        <f>I131/I123</f>
        <v/>
      </c>
      <c r="J146" s="79">
        <f>J131/J123</f>
        <v/>
      </c>
      <c r="K146" s="79">
        <f>K131/K123</f>
        <v/>
      </c>
      <c r="L146" s="79">
        <f>L131/L123</f>
        <v/>
      </c>
      <c r="M146" s="79">
        <f>M131/M123</f>
        <v/>
      </c>
      <c r="N146" s="79">
        <f>N131/N123</f>
        <v/>
      </c>
      <c r="O146" s="79">
        <f>O131/O123</f>
        <v/>
      </c>
      <c r="P146" s="79">
        <f>P131/P123</f>
        <v/>
      </c>
      <c r="Q146" s="79">
        <f>Q131/Q123</f>
        <v/>
      </c>
      <c r="R146" s="74">
        <f>$G146</f>
        <v/>
      </c>
      <c r="S146" s="74">
        <f>$G146</f>
        <v/>
      </c>
      <c r="T146" s="74">
        <f>$G146</f>
        <v/>
      </c>
      <c r="U146" s="74">
        <f>$G146</f>
        <v/>
      </c>
      <c r="V146" s="74">
        <f>$G146</f>
        <v/>
      </c>
      <c r="W146" s="74">
        <f>$G146</f>
        <v/>
      </c>
      <c r="X146" s="74">
        <f>$G146</f>
        <v/>
      </c>
      <c r="Y146" s="74">
        <f>$G146</f>
        <v/>
      </c>
      <c r="Z146" s="74">
        <f>$G146</f>
        <v/>
      </c>
      <c r="AA146" s="74">
        <f>$G146</f>
        <v/>
      </c>
      <c r="AB146" s="74">
        <f>$G146</f>
        <v/>
      </c>
      <c r="AC146" s="74">
        <f>$G146</f>
        <v/>
      </c>
      <c r="AD146" s="74">
        <f>$G146</f>
        <v/>
      </c>
      <c r="AE146" s="74">
        <f>$G146</f>
        <v/>
      </c>
      <c r="AF146" s="74">
        <f>$G146</f>
        <v/>
      </c>
      <c r="AG146" s="74">
        <f>$G146</f>
        <v/>
      </c>
      <c r="AH146" s="74">
        <f>$G146</f>
        <v/>
      </c>
      <c r="AI146" s="74">
        <f>$G146</f>
        <v/>
      </c>
      <c r="AJ146" s="74">
        <f>$G146</f>
        <v/>
      </c>
      <c r="AK146" s="74">
        <f>$G146</f>
        <v/>
      </c>
      <c r="AL146" s="74">
        <f>$G146</f>
        <v/>
      </c>
      <c r="AM146" s="74">
        <f>$G146</f>
        <v/>
      </c>
      <c r="AN146" s="74">
        <f>$G146</f>
        <v/>
      </c>
      <c r="AO146" s="74">
        <f>$G146</f>
        <v/>
      </c>
      <c r="AP146" s="74">
        <f>$G146</f>
        <v/>
      </c>
      <c r="AQ146" s="74">
        <f>$G146</f>
        <v/>
      </c>
      <c r="AR146" s="74">
        <f>$G146</f>
        <v/>
      </c>
      <c r="AS146" s="74">
        <f>$G146</f>
        <v/>
      </c>
      <c r="AT146" s="74">
        <f>$G146</f>
        <v/>
      </c>
      <c r="AU146" s="74">
        <f>$G146</f>
        <v/>
      </c>
      <c r="AV146" s="74">
        <f>$G146</f>
        <v/>
      </c>
      <c r="AW146" s="74">
        <f>$G146</f>
        <v/>
      </c>
      <c r="AX146" s="74">
        <f>$G146</f>
        <v/>
      </c>
      <c r="AY146" s="74">
        <f>$G146</f>
        <v/>
      </c>
      <c r="AZ146" s="74">
        <f>$G146</f>
        <v/>
      </c>
      <c r="BA146" s="74">
        <f>$G146</f>
        <v/>
      </c>
    </row>
    <row r="147">
      <c r="A147" s="532" t="n"/>
      <c r="B147" s="532" t="n"/>
      <c r="C147" s="80" t="inlineStr">
        <is>
          <t>Transfer departure Passenger Directional Factor(%)(SBR)</t>
        </is>
      </c>
      <c r="D147" s="28" t="inlineStr">
        <is>
          <t>percent1</t>
        </is>
      </c>
      <c r="E147" s="28" t="n"/>
      <c r="F147" s="28" t="inlineStr">
        <is>
          <t>ADPM/tr_pax/d/중방향계수</t>
        </is>
      </c>
      <c r="G147" s="108">
        <f>SUMIF($H$171:$Q$171,"O",H147:Q147)/COUNTIFS($H$171:$Q$171,"O",H147:Q147,"&lt;&gt;0")</f>
        <v/>
      </c>
      <c r="H147" s="79">
        <f>H132/H131</f>
        <v/>
      </c>
      <c r="I147" s="79">
        <f>I132/I131</f>
        <v/>
      </c>
      <c r="J147" s="79">
        <f>J132/J131</f>
        <v/>
      </c>
      <c r="K147" s="79">
        <f>K132/K131</f>
        <v/>
      </c>
      <c r="L147" s="79">
        <f>L132/L131</f>
        <v/>
      </c>
      <c r="M147" s="79">
        <f>M132/M131</f>
        <v/>
      </c>
      <c r="N147" s="79">
        <f>N132/N131</f>
        <v/>
      </c>
      <c r="O147" s="79">
        <f>O132/O131</f>
        <v/>
      </c>
      <c r="P147" s="79">
        <f>P132/P131</f>
        <v/>
      </c>
      <c r="Q147" s="79">
        <f>Q132/Q131</f>
        <v/>
      </c>
      <c r="R147" s="74">
        <f>$G147</f>
        <v/>
      </c>
      <c r="S147" s="74">
        <f>$G147</f>
        <v/>
      </c>
      <c r="T147" s="74">
        <f>$G147</f>
        <v/>
      </c>
      <c r="U147" s="74">
        <f>$G147</f>
        <v/>
      </c>
      <c r="V147" s="74">
        <f>$G147</f>
        <v/>
      </c>
      <c r="W147" s="74">
        <f>$G147</f>
        <v/>
      </c>
      <c r="X147" s="74">
        <f>$G147</f>
        <v/>
      </c>
      <c r="Y147" s="74">
        <f>$G147</f>
        <v/>
      </c>
      <c r="Z147" s="74">
        <f>$G147</f>
        <v/>
      </c>
      <c r="AA147" s="74">
        <f>$G147</f>
        <v/>
      </c>
      <c r="AB147" s="74">
        <f>$G147</f>
        <v/>
      </c>
      <c r="AC147" s="74">
        <f>$G147</f>
        <v/>
      </c>
      <c r="AD147" s="74">
        <f>$G147</f>
        <v/>
      </c>
      <c r="AE147" s="74">
        <f>$G147</f>
        <v/>
      </c>
      <c r="AF147" s="74">
        <f>$G147</f>
        <v/>
      </c>
      <c r="AG147" s="74">
        <f>$G147</f>
        <v/>
      </c>
      <c r="AH147" s="74">
        <f>$G147</f>
        <v/>
      </c>
      <c r="AI147" s="74">
        <f>$G147</f>
        <v/>
      </c>
      <c r="AJ147" s="74">
        <f>$G147</f>
        <v/>
      </c>
      <c r="AK147" s="74">
        <f>$G147</f>
        <v/>
      </c>
      <c r="AL147" s="74">
        <f>$G147</f>
        <v/>
      </c>
      <c r="AM147" s="74">
        <f>$G147</f>
        <v/>
      </c>
      <c r="AN147" s="74">
        <f>$G147</f>
        <v/>
      </c>
      <c r="AO147" s="74">
        <f>$G147</f>
        <v/>
      </c>
      <c r="AP147" s="74">
        <f>$G147</f>
        <v/>
      </c>
      <c r="AQ147" s="74">
        <f>$G147</f>
        <v/>
      </c>
      <c r="AR147" s="74">
        <f>$G147</f>
        <v/>
      </c>
      <c r="AS147" s="74">
        <f>$G147</f>
        <v/>
      </c>
      <c r="AT147" s="74">
        <f>$G147</f>
        <v/>
      </c>
      <c r="AU147" s="74">
        <f>$G147</f>
        <v/>
      </c>
      <c r="AV147" s="74">
        <f>$G147</f>
        <v/>
      </c>
      <c r="AW147" s="74">
        <f>$G147</f>
        <v/>
      </c>
      <c r="AX147" s="74">
        <f>$G147</f>
        <v/>
      </c>
      <c r="AY147" s="74">
        <f>$G147</f>
        <v/>
      </c>
      <c r="AZ147" s="74">
        <f>$G147</f>
        <v/>
      </c>
      <c r="BA147" s="74">
        <f>$G147</f>
        <v/>
      </c>
    </row>
    <row r="148">
      <c r="A148" s="533" t="n"/>
      <c r="B148" s="533" t="n"/>
      <c r="C148" s="31" t="inlineStr">
        <is>
          <t>Transfer aival Passenger Directional Factor(%)(SBR)</t>
        </is>
      </c>
      <c r="D148" s="32" t="inlineStr">
        <is>
          <t>percent1</t>
        </is>
      </c>
      <c r="E148" s="32" t="n"/>
      <c r="F148" s="32" t="inlineStr">
        <is>
          <t>ADPM/tr_pax/a/중방향계수</t>
        </is>
      </c>
      <c r="G148" s="109">
        <f>SUMIF($H$171:$Q$171,"O",H148:Q148)/COUNTIFS($H$171:$Q$171,"O",H148:Q148,"&lt;&gt;0")</f>
        <v/>
      </c>
      <c r="H148" s="81">
        <f>H133/H131</f>
        <v/>
      </c>
      <c r="I148" s="81">
        <f>I133/I131</f>
        <v/>
      </c>
      <c r="J148" s="81">
        <f>J133/J131</f>
        <v/>
      </c>
      <c r="K148" s="81">
        <f>K133/K131</f>
        <v/>
      </c>
      <c r="L148" s="81">
        <f>L133/L131</f>
        <v/>
      </c>
      <c r="M148" s="81">
        <f>M133/M131</f>
        <v/>
      </c>
      <c r="N148" s="81">
        <f>N133/N131</f>
        <v/>
      </c>
      <c r="O148" s="81">
        <f>O133/O131</f>
        <v/>
      </c>
      <c r="P148" s="81">
        <f>P133/P131</f>
        <v/>
      </c>
      <c r="Q148" s="81">
        <f>Q133/Q131</f>
        <v/>
      </c>
      <c r="R148" s="82">
        <f>$G148</f>
        <v/>
      </c>
      <c r="S148" s="82">
        <f>$G148</f>
        <v/>
      </c>
      <c r="T148" s="82">
        <f>$G148</f>
        <v/>
      </c>
      <c r="U148" s="82">
        <f>$G148</f>
        <v/>
      </c>
      <c r="V148" s="82">
        <f>$G148</f>
        <v/>
      </c>
      <c r="W148" s="82">
        <f>$G148</f>
        <v/>
      </c>
      <c r="X148" s="82">
        <f>$G148</f>
        <v/>
      </c>
      <c r="Y148" s="82">
        <f>$G148</f>
        <v/>
      </c>
      <c r="Z148" s="82">
        <f>$G148</f>
        <v/>
      </c>
      <c r="AA148" s="82">
        <f>$G148</f>
        <v/>
      </c>
      <c r="AB148" s="82">
        <f>$G148</f>
        <v/>
      </c>
      <c r="AC148" s="82">
        <f>$G148</f>
        <v/>
      </c>
      <c r="AD148" s="82">
        <f>$G148</f>
        <v/>
      </c>
      <c r="AE148" s="82">
        <f>$G148</f>
        <v/>
      </c>
      <c r="AF148" s="82">
        <f>$G148</f>
        <v/>
      </c>
      <c r="AG148" s="82">
        <f>$G148</f>
        <v/>
      </c>
      <c r="AH148" s="82">
        <f>$G148</f>
        <v/>
      </c>
      <c r="AI148" s="82">
        <f>$G148</f>
        <v/>
      </c>
      <c r="AJ148" s="82">
        <f>$G148</f>
        <v/>
      </c>
      <c r="AK148" s="82">
        <f>$G148</f>
        <v/>
      </c>
      <c r="AL148" s="82">
        <f>$G148</f>
        <v/>
      </c>
      <c r="AM148" s="82">
        <f>$G148</f>
        <v/>
      </c>
      <c r="AN148" s="82">
        <f>$G148</f>
        <v/>
      </c>
      <c r="AO148" s="82">
        <f>$G148</f>
        <v/>
      </c>
      <c r="AP148" s="82">
        <f>$G148</f>
        <v/>
      </c>
      <c r="AQ148" s="82">
        <f>$G148</f>
        <v/>
      </c>
      <c r="AR148" s="82">
        <f>$G148</f>
        <v/>
      </c>
      <c r="AS148" s="82">
        <f>$G148</f>
        <v/>
      </c>
      <c r="AT148" s="82">
        <f>$G148</f>
        <v/>
      </c>
      <c r="AU148" s="82">
        <f>$G148</f>
        <v/>
      </c>
      <c r="AV148" s="82">
        <f>$G148</f>
        <v/>
      </c>
      <c r="AW148" s="82">
        <f>$G148</f>
        <v/>
      </c>
      <c r="AX148" s="82">
        <f>$G148</f>
        <v/>
      </c>
      <c r="AY148" s="82">
        <f>$G148</f>
        <v/>
      </c>
      <c r="AZ148" s="82">
        <f>$G148</f>
        <v/>
      </c>
      <c r="BA148" s="82">
        <f>$G148</f>
        <v/>
      </c>
    </row>
    <row r="150">
      <c r="C150" s="483" t="inlineStr">
        <is>
          <t>Aircraft_category</t>
        </is>
      </c>
    </row>
    <row r="151">
      <c r="C151" s="91" t="inlineStr">
        <is>
          <t>(Widebody Jets)</t>
        </is>
      </c>
    </row>
    <row r="152">
      <c r="C152" s="91" t="inlineStr">
        <is>
          <t>(Narrowbody Jets)</t>
        </is>
      </c>
    </row>
    <row r="153">
      <c r="C153" s="91" t="inlineStr">
        <is>
          <t>(Regional Jets)</t>
        </is>
      </c>
    </row>
    <row r="154">
      <c r="C154" s="91" t="inlineStr">
        <is>
          <t>(Business Jets)</t>
        </is>
      </c>
    </row>
    <row r="155">
      <c r="B155" s="83" t="n"/>
    </row>
    <row r="156">
      <c r="B156" s="83" t="n"/>
    </row>
    <row r="157">
      <c r="B157" s="83" t="n"/>
    </row>
    <row r="158">
      <c r="B158" s="83" t="n"/>
      <c r="G158" s="112" t="inlineStr">
        <is>
          <t>참조지표 제작</t>
        </is>
      </c>
      <c r="H158" s="56">
        <f>I158-1</f>
        <v/>
      </c>
      <c r="I158" s="56">
        <f>J158-1</f>
        <v/>
      </c>
      <c r="J158" s="56">
        <f>K158-1</f>
        <v/>
      </c>
      <c r="K158" s="56">
        <f>L158-1</f>
        <v/>
      </c>
      <c r="L158" s="56">
        <f>M158-1</f>
        <v/>
      </c>
      <c r="M158" s="56">
        <f>N158-1</f>
        <v/>
      </c>
      <c r="N158" s="56">
        <f>O158-1</f>
        <v/>
      </c>
      <c r="O158" s="56">
        <f>P158-1</f>
        <v/>
      </c>
      <c r="P158" s="56">
        <f>Q158-1</f>
        <v/>
      </c>
      <c r="Q158" s="56">
        <f>ref!B4</f>
        <v/>
      </c>
    </row>
    <row r="159">
      <c r="B159" s="83" t="n"/>
      <c r="G159" s="113" t="inlineStr">
        <is>
          <t>Int/Dom Ratio</t>
        </is>
      </c>
      <c r="H159" s="91">
        <f>IF(VLOOKUP($G159,ref!$A$12:$AT$35,MATCH(H$1,ref!$12:$12,0),FALSE),"O","")</f>
        <v/>
      </c>
      <c r="I159" s="91">
        <f>IF(VLOOKUP($G159,ref!$A$12:$AT$35,MATCH(I$1,ref!$12:$12,0),FALSE),"O","")</f>
        <v/>
      </c>
      <c r="J159" s="91">
        <f>IF(VLOOKUP($G159,ref!$A$12:$AT$35,MATCH(J$1,ref!$12:$12,0),FALSE),"O","")</f>
        <v/>
      </c>
      <c r="K159" s="91">
        <f>IF(VLOOKUP($G159,ref!$A$12:$AT$35,MATCH(K$1,ref!$12:$12,0),FALSE),"O","")</f>
        <v/>
      </c>
      <c r="L159" s="91">
        <f>IF(VLOOKUP($G159,ref!$A$12:$AT$35,MATCH(L$1,ref!$12:$12,0),FALSE),"O","")</f>
        <v/>
      </c>
      <c r="M159" s="91">
        <f>IF(VLOOKUP($G159,ref!$A$12:$AT$35,MATCH(M$1,ref!$12:$12,0),FALSE),"O","")</f>
        <v/>
      </c>
      <c r="N159" s="91">
        <f>IF(VLOOKUP($G159,ref!$A$12:$AT$35,MATCH(N$1,ref!$12:$12,0),FALSE),"O","")</f>
        <v/>
      </c>
      <c r="O159" s="91">
        <f>IF(VLOOKUP($G159,ref!$A$12:$AT$35,MATCH(O$1,ref!$12:$12,0),FALSE),"O","")</f>
        <v/>
      </c>
      <c r="P159" s="91">
        <f>IF(VLOOKUP($G159,ref!$A$12:$AT$35,MATCH(P$1,ref!$12:$12,0),FALSE),"O","")</f>
        <v/>
      </c>
      <c r="Q159" s="91">
        <f>IF(VLOOKUP($G159,ref!$A$12:$AT$35,MATCH(Q$1,ref!$12:$12,0),FALSE),"O","")</f>
        <v/>
      </c>
    </row>
    <row r="160">
      <c r="G160" s="113" t="inlineStr">
        <is>
          <t>Load_Factor</t>
        </is>
      </c>
      <c r="H160" s="91">
        <f>IF(VLOOKUP($G160,ref!$A$12:$AT$35,MATCH(H$1,ref!$12:$12,0),FALSE),"O","")</f>
        <v/>
      </c>
      <c r="I160" s="91">
        <f>IF(VLOOKUP($G160,ref!$A$12:$AT$35,MATCH(I$1,ref!$12:$12,0),FALSE),"O","")</f>
        <v/>
      </c>
      <c r="J160" s="91">
        <f>IF(VLOOKUP($G160,ref!$A$12:$AT$35,MATCH(J$1,ref!$12:$12,0),FALSE),"O","")</f>
        <v/>
      </c>
      <c r="K160" s="91">
        <f>IF(VLOOKUP($G160,ref!$A$12:$AT$35,MATCH(K$1,ref!$12:$12,0),FALSE),"O","")</f>
        <v/>
      </c>
      <c r="L160" s="91">
        <f>IF(VLOOKUP($G160,ref!$A$12:$AT$35,MATCH(L$1,ref!$12:$12,0),FALSE),"O","")</f>
        <v/>
      </c>
      <c r="M160" s="91">
        <f>IF(VLOOKUP($G160,ref!$A$12:$AT$35,MATCH(M$1,ref!$12:$12,0),FALSE),"O","")</f>
        <v/>
      </c>
      <c r="N160" s="91">
        <f>IF(VLOOKUP($G160,ref!$A$12:$AT$35,MATCH(N$1,ref!$12:$12,0),FALSE),"O","")</f>
        <v/>
      </c>
      <c r="O160" s="91">
        <f>IF(VLOOKUP($G160,ref!$A$12:$AT$35,MATCH(O$1,ref!$12:$12,0),FALSE),"O","")</f>
        <v/>
      </c>
      <c r="P160" s="91">
        <f>IF(VLOOKUP($G160,ref!$A$12:$AT$35,MATCH(P$1,ref!$12:$12,0),FALSE),"O","")</f>
        <v/>
      </c>
      <c r="Q160" s="91">
        <f>IF(VLOOKUP($G160,ref!$A$12:$AT$35,MATCH(Q$1,ref!$12:$12,0),FALSE),"O","")</f>
        <v/>
      </c>
    </row>
    <row r="161">
      <c r="G161" s="113" t="inlineStr">
        <is>
          <t>Transfer_Rate</t>
        </is>
      </c>
      <c r="H161" s="91">
        <f>IF(VLOOKUP($G161,ref!$A$12:$AT$35,MATCH(H$1,ref!$12:$12,0),FALSE),"O","")</f>
        <v/>
      </c>
      <c r="I161" s="91">
        <f>IF(VLOOKUP($G161,ref!$A$12:$AT$35,MATCH(I$1,ref!$12:$12,0),FALSE),"O","")</f>
        <v/>
      </c>
      <c r="J161" s="91">
        <f>IF(VLOOKUP($G161,ref!$A$12:$AT$35,MATCH(J$1,ref!$12:$12,0),FALSE),"O","")</f>
        <v/>
      </c>
      <c r="K161" s="91">
        <f>IF(VLOOKUP($G161,ref!$A$12:$AT$35,MATCH(K$1,ref!$12:$12,0),FALSE),"O","")</f>
        <v/>
      </c>
      <c r="L161" s="91">
        <f>IF(VLOOKUP($G161,ref!$A$12:$AT$35,MATCH(L$1,ref!$12:$12,0),FALSE),"O","")</f>
        <v/>
      </c>
      <c r="M161" s="91">
        <f>IF(VLOOKUP($G161,ref!$A$12:$AT$35,MATCH(M$1,ref!$12:$12,0),FALSE),"O","")</f>
        <v/>
      </c>
      <c r="N161" s="91">
        <f>IF(VLOOKUP($G161,ref!$A$12:$AT$35,MATCH(N$1,ref!$12:$12,0),FALSE),"O","")</f>
        <v/>
      </c>
      <c r="O161" s="91">
        <f>IF(VLOOKUP($G161,ref!$A$12:$AT$35,MATCH(O$1,ref!$12:$12,0),FALSE),"O","")</f>
        <v/>
      </c>
      <c r="P161" s="91">
        <f>IF(VLOOKUP($G161,ref!$A$12:$AT$35,MATCH(P$1,ref!$12:$12,0),FALSE),"O","")</f>
        <v/>
      </c>
      <c r="Q161" s="91">
        <f>IF(VLOOKUP($G161,ref!$A$12:$AT$35,MATCH(Q$1,ref!$12:$12,0),FALSE),"O","")</f>
        <v/>
      </c>
    </row>
    <row r="162">
      <c r="G162" s="113" t="inlineStr">
        <is>
          <t>FleetMix_Rate</t>
        </is>
      </c>
      <c r="H162" s="91">
        <f>IF(VLOOKUP($G162,ref!$A$12:$AT$35,MATCH(H$1,ref!$12:$12,0),FALSE),"O","")</f>
        <v/>
      </c>
      <c r="I162" s="91">
        <f>IF(VLOOKUP($G162,ref!$A$12:$AT$35,MATCH(I$1,ref!$12:$12,0),FALSE),"O","")</f>
        <v/>
      </c>
      <c r="J162" s="91">
        <f>IF(VLOOKUP($G162,ref!$A$12:$AT$35,MATCH(J$1,ref!$12:$12,0),FALSE),"O","")</f>
        <v/>
      </c>
      <c r="K162" s="91">
        <f>IF(VLOOKUP($G162,ref!$A$12:$AT$35,MATCH(K$1,ref!$12:$12,0),FALSE),"O","")</f>
        <v/>
      </c>
      <c r="L162" s="91">
        <f>IF(VLOOKUP($G162,ref!$A$12:$AT$35,MATCH(L$1,ref!$12:$12,0),FALSE),"O","")</f>
        <v/>
      </c>
      <c r="M162" s="91">
        <f>IF(VLOOKUP($G162,ref!$A$12:$AT$35,MATCH(M$1,ref!$12:$12,0),FALSE),"O","")</f>
        <v/>
      </c>
      <c r="N162" s="91">
        <f>IF(VLOOKUP($G162,ref!$A$12:$AT$35,MATCH(N$1,ref!$12:$12,0),FALSE),"O","")</f>
        <v/>
      </c>
      <c r="O162" s="91">
        <f>IF(VLOOKUP($G162,ref!$A$12:$AT$35,MATCH(O$1,ref!$12:$12,0),FALSE),"O","")</f>
        <v/>
      </c>
      <c r="P162" s="91">
        <f>IF(VLOOKUP($G162,ref!$A$12:$AT$35,MATCH(P$1,ref!$12:$12,0),FALSE),"O","")</f>
        <v/>
      </c>
      <c r="Q162" s="91">
        <f>IF(VLOOKUP($G162,ref!$A$12:$AT$35,MATCH(Q$1,ref!$12:$12,0),FALSE),"O","")</f>
        <v/>
      </c>
    </row>
    <row r="163">
      <c r="G163" s="113" t="inlineStr">
        <is>
          <t>Seats_Per_Aircraft</t>
        </is>
      </c>
      <c r="H163" s="91">
        <f>IF(VLOOKUP($G163,ref!$A$12:$AT$35,MATCH(H$1,ref!$12:$12,0),FALSE),"O","")</f>
        <v/>
      </c>
      <c r="I163" s="91">
        <f>IF(VLOOKUP($G163,ref!$A$12:$AT$35,MATCH(I$1,ref!$12:$12,0),FALSE),"O","")</f>
        <v/>
      </c>
      <c r="J163" s="91">
        <f>IF(VLOOKUP($G163,ref!$A$12:$AT$35,MATCH(J$1,ref!$12:$12,0),FALSE),"O","")</f>
        <v/>
      </c>
      <c r="K163" s="91">
        <f>IF(VLOOKUP($G163,ref!$A$12:$AT$35,MATCH(K$1,ref!$12:$12,0),FALSE),"O","")</f>
        <v/>
      </c>
      <c r="L163" s="91">
        <f>IF(VLOOKUP($G163,ref!$A$12:$AT$35,MATCH(L$1,ref!$12:$12,0),FALSE),"O","")</f>
        <v/>
      </c>
      <c r="M163" s="91">
        <f>IF(VLOOKUP($G163,ref!$A$12:$AT$35,MATCH(M$1,ref!$12:$12,0),FALSE),"O","")</f>
        <v/>
      </c>
      <c r="N163" s="91">
        <f>IF(VLOOKUP($G163,ref!$A$12:$AT$35,MATCH(N$1,ref!$12:$12,0),FALSE),"O","")</f>
        <v/>
      </c>
      <c r="O163" s="91">
        <f>IF(VLOOKUP($G163,ref!$A$12:$AT$35,MATCH(O$1,ref!$12:$12,0),FALSE),"O","")</f>
        <v/>
      </c>
      <c r="P163" s="91">
        <f>IF(VLOOKUP($G163,ref!$A$12:$AT$35,MATCH(P$1,ref!$12:$12,0),FALSE),"O","")</f>
        <v/>
      </c>
      <c r="Q163" s="91">
        <f>IF(VLOOKUP($G163,ref!$A$12:$AT$35,MATCH(Q$1,ref!$12:$12,0),FALSE),"O","")</f>
        <v/>
      </c>
    </row>
    <row r="164">
      <c r="G164" s="113" t="inlineStr">
        <is>
          <t>Load_Factor_By_Class</t>
        </is>
      </c>
      <c r="H164" s="91">
        <f>IF(VLOOKUP($G164,ref!$A$12:$AT$35,MATCH(H$1,ref!$12:$12,0),FALSE),"O","")</f>
        <v/>
      </c>
      <c r="I164" s="91">
        <f>IF(VLOOKUP($G164,ref!$A$12:$AT$35,MATCH(I$1,ref!$12:$12,0),FALSE),"O","")</f>
        <v/>
      </c>
      <c r="J164" s="91">
        <f>IF(VLOOKUP($G164,ref!$A$12:$AT$35,MATCH(J$1,ref!$12:$12,0),FALSE),"O","")</f>
        <v/>
      </c>
      <c r="K164" s="91">
        <f>IF(VLOOKUP($G164,ref!$A$12:$AT$35,MATCH(K$1,ref!$12:$12,0),FALSE),"O","")</f>
        <v/>
      </c>
      <c r="L164" s="91">
        <f>IF(VLOOKUP($G164,ref!$A$12:$AT$35,MATCH(L$1,ref!$12:$12,0),FALSE),"O","")</f>
        <v/>
      </c>
      <c r="M164" s="91">
        <f>IF(VLOOKUP($G164,ref!$A$12:$AT$35,MATCH(M$1,ref!$12:$12,0),FALSE),"O","")</f>
        <v/>
      </c>
      <c r="N164" s="91">
        <f>IF(VLOOKUP($G164,ref!$A$12:$AT$35,MATCH(N$1,ref!$12:$12,0),FALSE),"O","")</f>
        <v/>
      </c>
      <c r="O164" s="91">
        <f>IF(VLOOKUP($G164,ref!$A$12:$AT$35,MATCH(O$1,ref!$12:$12,0),FALSE),"O","")</f>
        <v/>
      </c>
      <c r="P164" s="91">
        <f>IF(VLOOKUP($G164,ref!$A$12:$AT$35,MATCH(P$1,ref!$12:$12,0),FALSE),"O","")</f>
        <v/>
      </c>
      <c r="Q164" s="91">
        <f>IF(VLOOKUP($G164,ref!$A$12:$AT$35,MATCH(Q$1,ref!$12:$12,0),FALSE),"O","")</f>
        <v/>
      </c>
    </row>
    <row r="165">
      <c r="G165" s="113" t="inlineStr">
        <is>
          <t>Transfer_Rate_By_Class</t>
        </is>
      </c>
      <c r="H165" s="91">
        <f>IF(VLOOKUP($G165,ref!$A$12:$AT$35,MATCH(H$1,ref!$12:$12,0),FALSE),"O","")</f>
        <v/>
      </c>
      <c r="I165" s="91">
        <f>IF(VLOOKUP($G165,ref!$A$12:$AT$35,MATCH(I$1,ref!$12:$12,0),FALSE),"O","")</f>
        <v/>
      </c>
      <c r="J165" s="91">
        <f>IF(VLOOKUP($G165,ref!$A$12:$AT$35,MATCH(J$1,ref!$12:$12,0),FALSE),"O","")</f>
        <v/>
      </c>
      <c r="K165" s="91">
        <f>IF(VLOOKUP($G165,ref!$A$12:$AT$35,MATCH(K$1,ref!$12:$12,0),FALSE),"O","")</f>
        <v/>
      </c>
      <c r="L165" s="91">
        <f>IF(VLOOKUP($G165,ref!$A$12:$AT$35,MATCH(L$1,ref!$12:$12,0),FALSE),"O","")</f>
        <v/>
      </c>
      <c r="M165" s="91">
        <f>IF(VLOOKUP($G165,ref!$A$12:$AT$35,MATCH(M$1,ref!$12:$12,0),FALSE),"O","")</f>
        <v/>
      </c>
      <c r="N165" s="91">
        <f>IF(VLOOKUP($G165,ref!$A$12:$AT$35,MATCH(N$1,ref!$12:$12,0),FALSE),"O","")</f>
        <v/>
      </c>
      <c r="O165" s="91">
        <f>IF(VLOOKUP($G165,ref!$A$12:$AT$35,MATCH(O$1,ref!$12:$12,0),FALSE),"O","")</f>
        <v/>
      </c>
      <c r="P165" s="91">
        <f>IF(VLOOKUP($G165,ref!$A$12:$AT$35,MATCH(P$1,ref!$12:$12,0),FALSE),"O","")</f>
        <v/>
      </c>
      <c r="Q165" s="91">
        <f>IF(VLOOKUP($G165,ref!$A$12:$AT$35,MATCH(Q$1,ref!$12:$12,0),FALSE),"O","")</f>
        <v/>
      </c>
    </row>
    <row r="166">
      <c r="G166" s="113" t="inlineStr">
        <is>
          <t>Crew_Per_Aircraft</t>
        </is>
      </c>
      <c r="H166" s="91">
        <f>IF(VLOOKUP($G166,ref!$A$12:$AT$35,MATCH(H$1,ref!$12:$12,0),FALSE),"O","")</f>
        <v/>
      </c>
      <c r="I166" s="91">
        <f>IF(VLOOKUP($G166,ref!$A$12:$AT$35,MATCH(I$1,ref!$12:$12,0),FALSE),"O","")</f>
        <v/>
      </c>
      <c r="J166" s="91">
        <f>IF(VLOOKUP($G166,ref!$A$12:$AT$35,MATCH(J$1,ref!$12:$12,0),FALSE),"O","")</f>
        <v/>
      </c>
      <c r="K166" s="91">
        <f>IF(VLOOKUP($G166,ref!$A$12:$AT$35,MATCH(K$1,ref!$12:$12,0),FALSE),"O","")</f>
        <v/>
      </c>
      <c r="L166" s="91">
        <f>IF(VLOOKUP($G166,ref!$A$12:$AT$35,MATCH(L$1,ref!$12:$12,0),FALSE),"O","")</f>
        <v/>
      </c>
      <c r="M166" s="91">
        <f>IF(VLOOKUP($G166,ref!$A$12:$AT$35,MATCH(M$1,ref!$12:$12,0),FALSE),"O","")</f>
        <v/>
      </c>
      <c r="N166" s="91">
        <f>IF(VLOOKUP($G166,ref!$A$12:$AT$35,MATCH(N$1,ref!$12:$12,0),FALSE),"O","")</f>
        <v/>
      </c>
      <c r="O166" s="91">
        <f>IF(VLOOKUP($G166,ref!$A$12:$AT$35,MATCH(O$1,ref!$12:$12,0),FALSE),"O","")</f>
        <v/>
      </c>
      <c r="P166" s="91">
        <f>IF(VLOOKUP($G166,ref!$A$12:$AT$35,MATCH(P$1,ref!$12:$12,0),FALSE),"O","")</f>
        <v/>
      </c>
      <c r="Q166" s="91">
        <f>IF(VLOOKUP($G166,ref!$A$12:$AT$35,MATCH(Q$1,ref!$12:$12,0),FALSE),"O","")</f>
        <v/>
      </c>
    </row>
    <row r="167">
      <c r="G167" s="113" t="inlineStr">
        <is>
          <t>Movement_PHF_Adjustment</t>
        </is>
      </c>
      <c r="H167" s="91">
        <f>IF(VLOOKUP($G167,ref!$A$12:$AT$35,MATCH(H$1,ref!$12:$12,0),FALSE),"O","")</f>
        <v/>
      </c>
      <c r="I167" s="91">
        <f>IF(VLOOKUP($G167,ref!$A$12:$AT$35,MATCH(I$1,ref!$12:$12,0),FALSE),"O","")</f>
        <v/>
      </c>
      <c r="J167" s="91">
        <f>IF(VLOOKUP($G167,ref!$A$12:$AT$35,MATCH(J$1,ref!$12:$12,0),FALSE),"O","")</f>
        <v/>
      </c>
      <c r="K167" s="91">
        <f>IF(VLOOKUP($G167,ref!$A$12:$AT$35,MATCH(K$1,ref!$12:$12,0),FALSE),"O","")</f>
        <v/>
      </c>
      <c r="L167" s="91">
        <f>IF(VLOOKUP($G167,ref!$A$12:$AT$35,MATCH(L$1,ref!$12:$12,0),FALSE),"O","")</f>
        <v/>
      </c>
      <c r="M167" s="91">
        <f>IF(VLOOKUP($G167,ref!$A$12:$AT$35,MATCH(M$1,ref!$12:$12,0),FALSE),"O","")</f>
        <v/>
      </c>
      <c r="N167" s="91">
        <f>IF(VLOOKUP($G167,ref!$A$12:$AT$35,MATCH(N$1,ref!$12:$12,0),FALSE),"O","")</f>
        <v/>
      </c>
      <c r="O167" s="91">
        <f>IF(VLOOKUP($G167,ref!$A$12:$AT$35,MATCH(O$1,ref!$12:$12,0),FALSE),"O","")</f>
        <v/>
      </c>
      <c r="P167" s="91">
        <f>IF(VLOOKUP($G167,ref!$A$12:$AT$35,MATCH(P$1,ref!$12:$12,0),FALSE),"O","")</f>
        <v/>
      </c>
      <c r="Q167" s="91">
        <f>IF(VLOOKUP($G167,ref!$A$12:$AT$35,MATCH(Q$1,ref!$12:$12,0),FALSE),"O","")</f>
        <v/>
      </c>
    </row>
    <row r="168">
      <c r="G168" s="113" t="inlineStr">
        <is>
          <t>Movement_D_Factor</t>
        </is>
      </c>
      <c r="H168" s="91">
        <f>IF(VLOOKUP($G168,ref!$A$12:$AT$35,MATCH(H$1,ref!$12:$12,0),FALSE),"O","")</f>
        <v/>
      </c>
      <c r="I168" s="91">
        <f>IF(VLOOKUP($G168,ref!$A$12:$AT$35,MATCH(I$1,ref!$12:$12,0),FALSE),"O","")</f>
        <v/>
      </c>
      <c r="J168" s="91">
        <f>IF(VLOOKUP($G168,ref!$A$12:$AT$35,MATCH(J$1,ref!$12:$12,0),FALSE),"O","")</f>
        <v/>
      </c>
      <c r="K168" s="91">
        <f>IF(VLOOKUP($G168,ref!$A$12:$AT$35,MATCH(K$1,ref!$12:$12,0),FALSE),"O","")</f>
        <v/>
      </c>
      <c r="L168" s="91">
        <f>IF(VLOOKUP($G168,ref!$A$12:$AT$35,MATCH(L$1,ref!$12:$12,0),FALSE),"O","")</f>
        <v/>
      </c>
      <c r="M168" s="91">
        <f>IF(VLOOKUP($G168,ref!$A$12:$AT$35,MATCH(M$1,ref!$12:$12,0),FALSE),"O","")</f>
        <v/>
      </c>
      <c r="N168" s="91">
        <f>IF(VLOOKUP($G168,ref!$A$12:$AT$35,MATCH(N$1,ref!$12:$12,0),FALSE),"O","")</f>
        <v/>
      </c>
      <c r="O168" s="91">
        <f>IF(VLOOKUP($G168,ref!$A$12:$AT$35,MATCH(O$1,ref!$12:$12,0),FALSE),"O","")</f>
        <v/>
      </c>
      <c r="P168" s="91">
        <f>IF(VLOOKUP($G168,ref!$A$12:$AT$35,MATCH(P$1,ref!$12:$12,0),FALSE),"O","")</f>
        <v/>
      </c>
      <c r="Q168" s="91">
        <f>IF(VLOOKUP($G168,ref!$A$12:$AT$35,MATCH(Q$1,ref!$12:$12,0),FALSE),"O","")</f>
        <v/>
      </c>
    </row>
    <row r="169">
      <c r="G169" s="113" t="inlineStr">
        <is>
          <t>Passenger_PHF_Adjustment</t>
        </is>
      </c>
      <c r="H169" s="91">
        <f>IF(VLOOKUP($G169,ref!$A$12:$AT$35,MATCH(H$1,ref!$12:$12,0),FALSE),"O","")</f>
        <v/>
      </c>
      <c r="I169" s="91">
        <f>IF(VLOOKUP($G169,ref!$A$12:$AT$35,MATCH(I$1,ref!$12:$12,0),FALSE),"O","")</f>
        <v/>
      </c>
      <c r="J169" s="91">
        <f>IF(VLOOKUP($G169,ref!$A$12:$AT$35,MATCH(J$1,ref!$12:$12,0),FALSE),"O","")</f>
        <v/>
      </c>
      <c r="K169" s="91">
        <f>IF(VLOOKUP($G169,ref!$A$12:$AT$35,MATCH(K$1,ref!$12:$12,0),FALSE),"O","")</f>
        <v/>
      </c>
      <c r="L169" s="91">
        <f>IF(VLOOKUP($G169,ref!$A$12:$AT$35,MATCH(L$1,ref!$12:$12,0),FALSE),"O","")</f>
        <v/>
      </c>
      <c r="M169" s="91">
        <f>IF(VLOOKUP($G169,ref!$A$12:$AT$35,MATCH(M$1,ref!$12:$12,0),FALSE),"O","")</f>
        <v/>
      </c>
      <c r="N169" s="91">
        <f>IF(VLOOKUP($G169,ref!$A$12:$AT$35,MATCH(N$1,ref!$12:$12,0),FALSE),"O","")</f>
        <v/>
      </c>
      <c r="O169" s="91">
        <f>IF(VLOOKUP($G169,ref!$A$12:$AT$35,MATCH(O$1,ref!$12:$12,0),FALSE),"O","")</f>
        <v/>
      </c>
      <c r="P169" s="91">
        <f>IF(VLOOKUP($G169,ref!$A$12:$AT$35,MATCH(P$1,ref!$12:$12,0),FALSE),"O","")</f>
        <v/>
      </c>
      <c r="Q169" s="91">
        <f>IF(VLOOKUP($G169,ref!$A$12:$AT$35,MATCH(Q$1,ref!$12:$12,0),FALSE),"O","")</f>
        <v/>
      </c>
    </row>
    <row r="170">
      <c r="G170" s="113" t="inlineStr">
        <is>
          <t>Passenger_D_Factor</t>
        </is>
      </c>
      <c r="H170" s="91">
        <f>IF(VLOOKUP($G170,ref!$A$12:$AT$35,MATCH(H$1,ref!$12:$12,0),FALSE),"O","")</f>
        <v/>
      </c>
      <c r="I170" s="91">
        <f>IF(VLOOKUP($G170,ref!$A$12:$AT$35,MATCH(I$1,ref!$12:$12,0),FALSE),"O","")</f>
        <v/>
      </c>
      <c r="J170" s="91">
        <f>IF(VLOOKUP($G170,ref!$A$12:$AT$35,MATCH(J$1,ref!$12:$12,0),FALSE),"O","")</f>
        <v/>
      </c>
      <c r="K170" s="91">
        <f>IF(VLOOKUP($G170,ref!$A$12:$AT$35,MATCH(K$1,ref!$12:$12,0),FALSE),"O","")</f>
        <v/>
      </c>
      <c r="L170" s="91">
        <f>IF(VLOOKUP($G170,ref!$A$12:$AT$35,MATCH(L$1,ref!$12:$12,0),FALSE),"O","")</f>
        <v/>
      </c>
      <c r="M170" s="91">
        <f>IF(VLOOKUP($G170,ref!$A$12:$AT$35,MATCH(M$1,ref!$12:$12,0),FALSE),"O","")</f>
        <v/>
      </c>
      <c r="N170" s="91">
        <f>IF(VLOOKUP($G170,ref!$A$12:$AT$35,MATCH(N$1,ref!$12:$12,0),FALSE),"O","")</f>
        <v/>
      </c>
      <c r="O170" s="91">
        <f>IF(VLOOKUP($G170,ref!$A$12:$AT$35,MATCH(O$1,ref!$12:$12,0),FALSE),"O","")</f>
        <v/>
      </c>
      <c r="P170" s="91">
        <f>IF(VLOOKUP($G170,ref!$A$12:$AT$35,MATCH(P$1,ref!$12:$12,0),FALSE),"O","")</f>
        <v/>
      </c>
      <c r="Q170" s="91">
        <f>IF(VLOOKUP($G170,ref!$A$12:$AT$35,MATCH(Q$1,ref!$12:$12,0),FALSE),"O","")</f>
        <v/>
      </c>
    </row>
    <row r="171">
      <c r="G171" s="113" t="inlineStr">
        <is>
          <t>Directional_Factor</t>
        </is>
      </c>
      <c r="H171" s="91">
        <f>IF(VLOOKUP($G171,ref!$A$12:$AT$35,MATCH(H$1,ref!$12:$12,0),FALSE),"O","")</f>
        <v/>
      </c>
      <c r="I171" s="91">
        <f>IF(VLOOKUP($G171,ref!$A$12:$AT$35,MATCH(I$1,ref!$12:$12,0),FALSE),"O","")</f>
        <v/>
      </c>
      <c r="J171" s="91">
        <f>IF(VLOOKUP($G171,ref!$A$12:$AT$35,MATCH(J$1,ref!$12:$12,0),FALSE),"O","")</f>
        <v/>
      </c>
      <c r="K171" s="91">
        <f>IF(VLOOKUP($G171,ref!$A$12:$AT$35,MATCH(K$1,ref!$12:$12,0),FALSE),"O","")</f>
        <v/>
      </c>
      <c r="L171" s="91">
        <f>IF(VLOOKUP($G171,ref!$A$12:$AT$35,MATCH(L$1,ref!$12:$12,0),FALSE),"O","")</f>
        <v/>
      </c>
      <c r="M171" s="91">
        <f>IF(VLOOKUP($G171,ref!$A$12:$AT$35,MATCH(M$1,ref!$12:$12,0),FALSE),"O","")</f>
        <v/>
      </c>
      <c r="N171" s="91">
        <f>IF(VLOOKUP($G171,ref!$A$12:$AT$35,MATCH(N$1,ref!$12:$12,0),FALSE),"O","")</f>
        <v/>
      </c>
      <c r="O171" s="91">
        <f>IF(VLOOKUP($G171,ref!$A$12:$AT$35,MATCH(O$1,ref!$12:$12,0),FALSE),"O","")</f>
        <v/>
      </c>
      <c r="P171" s="91">
        <f>IF(VLOOKUP($G171,ref!$A$12:$AT$35,MATCH(P$1,ref!$12:$12,0),FALSE),"O","")</f>
        <v/>
      </c>
      <c r="Q171" s="91">
        <f>IF(VLOOKUP($G171,ref!$A$12:$AT$35,MATCH(Q$1,ref!$12:$12,0),FALSE),"O","")</f>
        <v/>
      </c>
    </row>
    <row r="172">
      <c r="G172" s="113" t="inlineStr">
        <is>
          <t>Maximum_Takeoff_Weight</t>
        </is>
      </c>
      <c r="H172" s="91">
        <f>IF(VLOOKUP($G172,ref!$A$12:$AT$35,MATCH(H$1,ref!$12:$12,0),FALSE),"O","")</f>
        <v/>
      </c>
      <c r="I172" s="91">
        <f>IF(VLOOKUP($G172,ref!$A$12:$AT$35,MATCH(I$1,ref!$12:$12,0),FALSE),"O","")</f>
        <v/>
      </c>
      <c r="J172" s="91">
        <f>IF(VLOOKUP($G172,ref!$A$12:$AT$35,MATCH(J$1,ref!$12:$12,0),FALSE),"O","")</f>
        <v/>
      </c>
      <c r="K172" s="91">
        <f>IF(VLOOKUP($G172,ref!$A$12:$AT$35,MATCH(K$1,ref!$12:$12,0),FALSE),"O","")</f>
        <v/>
      </c>
      <c r="L172" s="91">
        <f>IF(VLOOKUP($G172,ref!$A$12:$AT$35,MATCH(L$1,ref!$12:$12,0),FALSE),"O","")</f>
        <v/>
      </c>
      <c r="M172" s="91">
        <f>IF(VLOOKUP($G172,ref!$A$12:$AT$35,MATCH(M$1,ref!$12:$12,0),FALSE),"O","")</f>
        <v/>
      </c>
      <c r="N172" s="91">
        <f>IF(VLOOKUP($G172,ref!$A$12:$AT$35,MATCH(N$1,ref!$12:$12,0),FALSE),"O","")</f>
        <v/>
      </c>
      <c r="O172" s="91">
        <f>IF(VLOOKUP($G172,ref!$A$12:$AT$35,MATCH(O$1,ref!$12:$12,0),FALSE),"O","")</f>
        <v/>
      </c>
      <c r="P172" s="91">
        <f>IF(VLOOKUP($G172,ref!$A$12:$AT$35,MATCH(P$1,ref!$12:$12,0),FALSE),"O","")</f>
        <v/>
      </c>
      <c r="Q172" s="91">
        <f>IF(VLOOKUP($G172,ref!$A$12:$AT$35,MATCH(Q$1,ref!$12:$12,0),FALSE),"O","")</f>
        <v/>
      </c>
    </row>
    <row r="173">
      <c r="G173" s="113" t="inlineStr">
        <is>
          <t>PeakTime Standing</t>
        </is>
      </c>
      <c r="H173" s="91">
        <f>IF(VLOOKUP($G173,ref!$A$12:$AT$35,MATCH(H$1,ref!$12:$12,0),FALSE),"O","")</f>
        <v/>
      </c>
      <c r="I173" s="91">
        <f>IF(VLOOKUP($G173,ref!$A$12:$AT$35,MATCH(I$1,ref!$12:$12,0),FALSE),"O","")</f>
        <v/>
      </c>
      <c r="J173" s="91">
        <f>IF(VLOOKUP($G173,ref!$A$12:$AT$35,MATCH(J$1,ref!$12:$12,0),FALSE),"O","")</f>
        <v/>
      </c>
      <c r="K173" s="91">
        <f>IF(VLOOKUP($G173,ref!$A$12:$AT$35,MATCH(K$1,ref!$12:$12,0),FALSE),"O","")</f>
        <v/>
      </c>
      <c r="L173" s="91">
        <f>IF(VLOOKUP($G173,ref!$A$12:$AT$35,MATCH(L$1,ref!$12:$12,0),FALSE),"O","")</f>
        <v/>
      </c>
      <c r="M173" s="91">
        <f>IF(VLOOKUP($G173,ref!$A$12:$AT$35,MATCH(M$1,ref!$12:$12,0),FALSE),"O","")</f>
        <v/>
      </c>
      <c r="N173" s="91">
        <f>IF(VLOOKUP($G173,ref!$A$12:$AT$35,MATCH(N$1,ref!$12:$12,0),FALSE),"O","")</f>
        <v/>
      </c>
      <c r="O173" s="91">
        <f>IF(VLOOKUP($G173,ref!$A$12:$AT$35,MATCH(O$1,ref!$12:$12,0),FALSE),"O","")</f>
        <v/>
      </c>
      <c r="P173" s="91">
        <f>IF(VLOOKUP($G173,ref!$A$12:$AT$35,MATCH(P$1,ref!$12:$12,0),FALSE),"O","")</f>
        <v/>
      </c>
      <c r="Q173" s="91">
        <f>IF(VLOOKUP($G173,ref!$A$12:$AT$35,MATCH(Q$1,ref!$12:$12,0),FALSE),"O","")</f>
        <v/>
      </c>
    </row>
  </sheetData>
  <mergeCells count="35">
    <mergeCell ref="B128:B130"/>
    <mergeCell ref="B51:B54"/>
    <mergeCell ref="B31:B34"/>
    <mergeCell ref="B60:B64"/>
    <mergeCell ref="B47:B50"/>
    <mergeCell ref="B115:B120"/>
    <mergeCell ref="B55:B59"/>
    <mergeCell ref="B105:B110"/>
    <mergeCell ref="B43:B46"/>
    <mergeCell ref="A2:A30"/>
    <mergeCell ref="A73:A80"/>
    <mergeCell ref="B39:B42"/>
    <mergeCell ref="A103:A110"/>
    <mergeCell ref="A121:A140"/>
    <mergeCell ref="A31:A68"/>
    <mergeCell ref="B137:B140"/>
    <mergeCell ref="B131:B133"/>
    <mergeCell ref="B103:B104"/>
    <mergeCell ref="B73:B80"/>
    <mergeCell ref="B96:B98"/>
    <mergeCell ref="A81:A102"/>
    <mergeCell ref="B90:B92"/>
    <mergeCell ref="B134:B136"/>
    <mergeCell ref="B20:B30"/>
    <mergeCell ref="B99:B102"/>
    <mergeCell ref="B143:B148"/>
    <mergeCell ref="B93:B95"/>
    <mergeCell ref="B81:B89"/>
    <mergeCell ref="B65:B68"/>
    <mergeCell ref="B141:B142"/>
    <mergeCell ref="B121:B127"/>
    <mergeCell ref="B2:B19"/>
    <mergeCell ref="A115:A120"/>
    <mergeCell ref="A141:A148"/>
    <mergeCell ref="B35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BA83"/>
  <sheetViews>
    <sheetView showGridLines="0" zoomScale="70" zoomScaleNormal="70" workbookViewId="0">
      <selection activeCell="A1" sqref="A1"/>
    </sheetView>
  </sheetViews>
  <sheetFormatPr baseColWidth="8" defaultColWidth="9.2265625" defaultRowHeight="15"/>
  <cols>
    <col width="24.58984375" bestFit="1" customWidth="1" style="10" min="1" max="1"/>
    <col width="44" bestFit="1" customWidth="1" style="10" min="2" max="2"/>
    <col width="56.08984375" customWidth="1" style="83" min="3" max="3"/>
    <col hidden="1" width="10.1328125" customWidth="1" style="83" min="4" max="5"/>
    <col hidden="1" width="47.08984375" customWidth="1" style="84" min="6" max="6"/>
    <col hidden="1" width="13.76953125" customWidth="1" style="111" min="7" max="7"/>
    <col hidden="1" width="9.58984375" customWidth="1" style="85" min="8" max="10"/>
    <col width="9.58984375" customWidth="1" style="85" min="11" max="11"/>
    <col width="9.58984375" customWidth="1" style="10" min="12" max="53"/>
    <col width="9.2265625" customWidth="1" style="9" min="54" max="89"/>
    <col width="9.2265625" customWidth="1" style="9" min="90" max="16384"/>
  </cols>
  <sheetData>
    <row r="1" ht="22.75" customFormat="1" customHeight="1" s="3">
      <c r="A1" s="92" t="inlineStr">
        <is>
          <t>top</t>
        </is>
      </c>
      <c r="B1" s="92" t="inlineStr">
        <is>
          <t>mid</t>
        </is>
      </c>
      <c r="C1" s="92" t="inlineStr">
        <is>
          <t>low</t>
        </is>
      </c>
      <c r="D1" s="92" t="inlineStr">
        <is>
          <t>decimal</t>
        </is>
      </c>
      <c r="E1" s="92" t="inlineStr">
        <is>
          <t>changeable</t>
        </is>
      </c>
      <c r="F1" s="92" t="inlineStr">
        <is>
          <t>변수설명</t>
        </is>
      </c>
      <c r="G1" s="94" t="inlineStr">
        <is>
          <t>Ref_Index</t>
        </is>
      </c>
      <c r="H1" s="92">
        <f>I1-1</f>
        <v/>
      </c>
      <c r="I1" s="92">
        <f>J1-1</f>
        <v/>
      </c>
      <c r="J1" s="92">
        <f>K1-1</f>
        <v/>
      </c>
      <c r="K1" s="92">
        <f>L1-1</f>
        <v/>
      </c>
      <c r="L1" s="92">
        <f>M1-1</f>
        <v/>
      </c>
      <c r="M1" s="92">
        <f>N1-1</f>
        <v/>
      </c>
      <c r="N1" s="92">
        <f>O1-1</f>
        <v/>
      </c>
      <c r="O1" s="92">
        <f>P1-1</f>
        <v/>
      </c>
      <c r="P1" s="92">
        <f>Q1-1</f>
        <v/>
      </c>
      <c r="Q1" s="92">
        <f>ref!B4</f>
        <v/>
      </c>
      <c r="R1" s="93">
        <f>Q1+1</f>
        <v/>
      </c>
      <c r="S1" s="93">
        <f>R1+1</f>
        <v/>
      </c>
      <c r="T1" s="93">
        <f>S1+1</f>
        <v/>
      </c>
      <c r="U1" s="93">
        <f>T1+1</f>
        <v/>
      </c>
      <c r="V1" s="93">
        <f>U1+1</f>
        <v/>
      </c>
      <c r="W1" s="93">
        <f>V1+1</f>
        <v/>
      </c>
      <c r="X1" s="93">
        <f>W1+1</f>
        <v/>
      </c>
      <c r="Y1" s="93">
        <f>X1+1</f>
        <v/>
      </c>
      <c r="Z1" s="93">
        <f>Y1+1</f>
        <v/>
      </c>
      <c r="AA1" s="93">
        <f>Z1+1</f>
        <v/>
      </c>
      <c r="AB1" s="93">
        <f>AA1+1</f>
        <v/>
      </c>
      <c r="AC1" s="93">
        <f>AB1+1</f>
        <v/>
      </c>
      <c r="AD1" s="93">
        <f>AC1+1</f>
        <v/>
      </c>
      <c r="AE1" s="93">
        <f>AD1+1</f>
        <v/>
      </c>
      <c r="AF1" s="93">
        <f>AE1+1</f>
        <v/>
      </c>
      <c r="AG1" s="93">
        <f>AF1+1</f>
        <v/>
      </c>
      <c r="AH1" s="93">
        <f>AG1+1</f>
        <v/>
      </c>
      <c r="AI1" s="93">
        <f>AH1+1</f>
        <v/>
      </c>
      <c r="AJ1" s="93">
        <f>AI1+1</f>
        <v/>
      </c>
      <c r="AK1" s="93">
        <f>AJ1+1</f>
        <v/>
      </c>
      <c r="AL1" s="93">
        <f>AK1+1</f>
        <v/>
      </c>
      <c r="AM1" s="93">
        <f>AL1+1</f>
        <v/>
      </c>
      <c r="AN1" s="93">
        <f>AM1+1</f>
        <v/>
      </c>
      <c r="AO1" s="93">
        <f>AN1+1</f>
        <v/>
      </c>
      <c r="AP1" s="93">
        <f>AO1+1</f>
        <v/>
      </c>
      <c r="AQ1" s="93">
        <f>AP1+1</f>
        <v/>
      </c>
      <c r="AR1" s="93">
        <f>AQ1+1</f>
        <v/>
      </c>
      <c r="AS1" s="93">
        <f>AR1+1</f>
        <v/>
      </c>
      <c r="AT1" s="93">
        <f>AS1+1</f>
        <v/>
      </c>
      <c r="AU1" s="93">
        <f>AT1+1</f>
        <v/>
      </c>
      <c r="AV1" s="93">
        <f>AU1+1</f>
        <v/>
      </c>
      <c r="AW1" s="93">
        <f>AV1+1</f>
        <v/>
      </c>
      <c r="AX1" s="93">
        <f>AW1+1</f>
        <v/>
      </c>
      <c r="AY1" s="93">
        <f>AX1+1</f>
        <v/>
      </c>
      <c r="AZ1" s="93">
        <f>AY1+1</f>
        <v/>
      </c>
      <c r="BA1" s="93">
        <f>AZ1+1</f>
        <v/>
      </c>
    </row>
    <row r="2" ht="15" customHeight="1" s="1">
      <c r="A2" s="573" t="inlineStr">
        <is>
          <t>Airside Flight Index</t>
        </is>
      </c>
      <c r="B2" s="541" t="n"/>
      <c r="C2" s="4" t="inlineStr">
        <is>
          <t>Annual Movements</t>
        </is>
      </c>
      <c r="D2" s="5" t="inlineStr">
        <is>
          <t>float0</t>
        </is>
      </c>
      <c r="E2" s="5" t="n"/>
      <c r="F2" s="5" t="inlineStr">
        <is>
          <t>연간운항</t>
        </is>
      </c>
      <c r="G2" s="103" t="n"/>
      <c r="H2" s="576">
        <f>VLOOKUP($F2,raw_data_airside!$1:$1048576,MATCH(H$1,raw_data_airside!$1:$1,0),FALSE)</f>
        <v/>
      </c>
      <c r="I2" s="576">
        <f>VLOOKUP($F2,raw_data_airside!$1:$1048576,MATCH(I$1,raw_data_airside!$1:$1,0),FALSE)</f>
        <v/>
      </c>
      <c r="J2" s="576">
        <f>VLOOKUP($F2,raw_data_airside!$1:$1048576,MATCH(J$1,raw_data_airside!$1:$1,0),FALSE)</f>
        <v/>
      </c>
      <c r="K2" s="576">
        <f>VLOOKUP($F2,raw_data_airside!$1:$1048576,MATCH(K$1,raw_data_airside!$1:$1,0),FALSE)</f>
        <v/>
      </c>
      <c r="L2" s="576">
        <f>VLOOKUP($F2,raw_data_airside!$1:$1048576,MATCH(L$1,raw_data_airside!$1:$1,0),FALSE)</f>
        <v/>
      </c>
      <c r="M2" s="576">
        <f>VLOOKUP($F2,raw_data_airside!$1:$1048576,MATCH(M$1,raw_data_airside!$1:$1,0),FALSE)</f>
        <v/>
      </c>
      <c r="N2" s="576">
        <f>VLOOKUP($F2,raw_data_airside!$1:$1048576,MATCH(N$1,raw_data_airside!$1:$1,0),FALSE)</f>
        <v/>
      </c>
      <c r="O2" s="576">
        <f>VLOOKUP($F2,raw_data_airside!$1:$1048576,MATCH(O$1,raw_data_airside!$1:$1,0),FALSE)</f>
        <v/>
      </c>
      <c r="P2" s="576">
        <f>VLOOKUP($F2,raw_data_airside!$1:$1048576,MATCH(P$1,raw_data_airside!$1:$1,0),FALSE)</f>
        <v/>
      </c>
      <c r="Q2" s="576">
        <f>VLOOKUP($F2,raw_data_airside!$1:$1048576,MATCH(Q$1,raw_data_airside!$1:$1,0),FALSE)</f>
        <v/>
      </c>
      <c r="R2" s="577">
        <f>'Pax Demand'!R20+'Cargo Demand'!R3</f>
        <v/>
      </c>
      <c r="S2" s="577">
        <f>'Pax Demand'!S20+'Cargo Demand'!S3</f>
        <v/>
      </c>
      <c r="T2" s="577">
        <f>'Pax Demand'!T20+'Cargo Demand'!T3</f>
        <v/>
      </c>
      <c r="U2" s="577">
        <f>'Pax Demand'!U20+'Cargo Demand'!U3</f>
        <v/>
      </c>
      <c r="V2" s="577">
        <f>'Pax Demand'!V20+'Cargo Demand'!V3</f>
        <v/>
      </c>
      <c r="W2" s="577">
        <f>'Pax Demand'!W20+'Cargo Demand'!W3</f>
        <v/>
      </c>
      <c r="X2" s="577">
        <f>'Pax Demand'!X20+'Cargo Demand'!X3</f>
        <v/>
      </c>
      <c r="Y2" s="577">
        <f>'Pax Demand'!Y20+'Cargo Demand'!Y3</f>
        <v/>
      </c>
      <c r="Z2" s="577">
        <f>'Pax Demand'!Z20+'Cargo Demand'!Z3</f>
        <v/>
      </c>
      <c r="AA2" s="577">
        <f>'Pax Demand'!AA20+'Cargo Demand'!AA3</f>
        <v/>
      </c>
      <c r="AB2" s="577">
        <f>'Pax Demand'!AB20+'Cargo Demand'!AB3</f>
        <v/>
      </c>
      <c r="AC2" s="577">
        <f>'Pax Demand'!AC20+'Cargo Demand'!AC3</f>
        <v/>
      </c>
      <c r="AD2" s="577">
        <f>'Pax Demand'!AD20+'Cargo Demand'!AD3</f>
        <v/>
      </c>
      <c r="AE2" s="577">
        <f>'Pax Demand'!AE20+'Cargo Demand'!AE3</f>
        <v/>
      </c>
      <c r="AF2" s="577">
        <f>'Pax Demand'!AF20+'Cargo Demand'!AF3</f>
        <v/>
      </c>
      <c r="AG2" s="577">
        <f>'Pax Demand'!AG20+'Cargo Demand'!AG3</f>
        <v/>
      </c>
      <c r="AH2" s="577">
        <f>'Pax Demand'!AH20+'Cargo Demand'!AH3</f>
        <v/>
      </c>
      <c r="AI2" s="577">
        <f>'Pax Demand'!AI20+'Cargo Demand'!AI3</f>
        <v/>
      </c>
      <c r="AJ2" s="577">
        <f>'Pax Demand'!AJ20+'Cargo Demand'!AJ3</f>
        <v/>
      </c>
      <c r="AK2" s="577">
        <f>'Pax Demand'!AK20+'Cargo Demand'!AK3</f>
        <v/>
      </c>
      <c r="AL2" s="577">
        <f>'Pax Demand'!AL20+'Cargo Demand'!AL3</f>
        <v/>
      </c>
      <c r="AM2" s="577">
        <f>'Pax Demand'!AM20+'Cargo Demand'!AM3</f>
        <v/>
      </c>
      <c r="AN2" s="577">
        <f>'Pax Demand'!AN20+'Cargo Demand'!AN3</f>
        <v/>
      </c>
      <c r="AO2" s="577">
        <f>'Pax Demand'!AO20+'Cargo Demand'!AO3</f>
        <v/>
      </c>
      <c r="AP2" s="577">
        <f>'Pax Demand'!AP20+'Cargo Demand'!AP3</f>
        <v/>
      </c>
      <c r="AQ2" s="577">
        <f>'Pax Demand'!AQ20+'Cargo Demand'!AQ3</f>
        <v/>
      </c>
      <c r="AR2" s="577">
        <f>'Pax Demand'!AR20+'Cargo Demand'!AR3</f>
        <v/>
      </c>
      <c r="AS2" s="577">
        <f>'Pax Demand'!AS20+'Cargo Demand'!AS3</f>
        <v/>
      </c>
      <c r="AT2" s="577">
        <f>'Pax Demand'!AT20+'Cargo Demand'!AT3</f>
        <v/>
      </c>
      <c r="AU2" s="577">
        <f>'Pax Demand'!AU20+'Cargo Demand'!AU3</f>
        <v/>
      </c>
      <c r="AV2" s="577">
        <f>'Pax Demand'!AV20+'Cargo Demand'!AV3</f>
        <v/>
      </c>
      <c r="AW2" s="577">
        <f>'Pax Demand'!AW20+'Cargo Demand'!AW3</f>
        <v/>
      </c>
      <c r="AX2" s="577">
        <f>'Pax Demand'!AX20+'Cargo Demand'!AX3</f>
        <v/>
      </c>
      <c r="AY2" s="577">
        <f>'Pax Demand'!AY20+'Cargo Demand'!AY3</f>
        <v/>
      </c>
      <c r="AZ2" s="577">
        <f>'Pax Demand'!AZ20+'Cargo Demand'!AZ3</f>
        <v/>
      </c>
      <c r="BA2" s="577">
        <f>'Pax Demand'!BA20+'Cargo Demand'!BA3</f>
        <v/>
      </c>
    </row>
    <row r="3">
      <c r="A3" s="542" t="n"/>
      <c r="B3" s="543" t="n"/>
      <c r="C3" s="11" t="inlineStr">
        <is>
          <t>Average Taxiing Time Per Aircraft(min)</t>
        </is>
      </c>
      <c r="D3" s="12" t="inlineStr">
        <is>
          <t>float0</t>
        </is>
      </c>
      <c r="E3" s="12" t="n"/>
      <c r="F3" s="24" t="inlineStr">
        <is>
          <t>대당택싱평균</t>
        </is>
      </c>
      <c r="G3" s="99" t="n"/>
      <c r="H3" s="580">
        <f>VLOOKUP($F3,raw_data_airside!$1:$1048576,MATCH(H$1,raw_data_airside!$1:$1,0),FALSE)</f>
        <v/>
      </c>
      <c r="I3" s="580">
        <f>VLOOKUP($F3,raw_data_airside!$1:$1048576,MATCH(I$1,raw_data_airside!$1:$1,0),FALSE)</f>
        <v/>
      </c>
      <c r="J3" s="580">
        <f>VLOOKUP($F3,raw_data_airside!$1:$1048576,MATCH(J$1,raw_data_airside!$1:$1,0),FALSE)</f>
        <v/>
      </c>
      <c r="K3" s="580">
        <f>VLOOKUP($F3,raw_data_airside!$1:$1048576,MATCH(K$1,raw_data_airside!$1:$1,0),FALSE)</f>
        <v/>
      </c>
      <c r="L3" s="580">
        <f>VLOOKUP($F3,raw_data_airside!$1:$1048576,MATCH(L$1,raw_data_airside!$1:$1,0),FALSE)</f>
        <v/>
      </c>
      <c r="M3" s="580">
        <f>VLOOKUP($F3,raw_data_airside!$1:$1048576,MATCH(M$1,raw_data_airside!$1:$1,0),FALSE)</f>
        <v/>
      </c>
      <c r="N3" s="580">
        <f>VLOOKUP($F3,raw_data_airside!$1:$1048576,MATCH(N$1,raw_data_airside!$1:$1,0),FALSE)</f>
        <v/>
      </c>
      <c r="O3" s="580">
        <f>VLOOKUP($F3,raw_data_airside!$1:$1048576,MATCH(O$1,raw_data_airside!$1:$1,0),FALSE)</f>
        <v/>
      </c>
      <c r="P3" s="580">
        <f>VLOOKUP($F3,raw_data_airside!$1:$1048576,MATCH(P$1,raw_data_airside!$1:$1,0),FALSE)</f>
        <v/>
      </c>
      <c r="Q3" s="580">
        <f>VLOOKUP($F3,raw_data_airside!$1:$1048576,MATCH(Q$1,raw_data_airside!$1:$1,0),FALSE)</f>
        <v/>
      </c>
      <c r="R3" s="591" t="n"/>
      <c r="S3" s="591" t="n"/>
      <c r="T3" s="591" t="n"/>
      <c r="U3" s="591" t="n"/>
      <c r="V3" s="591" t="n"/>
      <c r="W3" s="591" t="n"/>
      <c r="X3" s="591" t="n"/>
      <c r="Y3" s="591" t="n"/>
      <c r="Z3" s="591" t="n"/>
      <c r="AA3" s="591" t="n"/>
      <c r="AB3" s="591" t="n"/>
      <c r="AC3" s="591" t="n"/>
      <c r="AD3" s="591" t="n"/>
      <c r="AE3" s="591" t="n"/>
      <c r="AF3" s="591" t="n"/>
      <c r="AG3" s="591" t="n"/>
      <c r="AH3" s="591" t="n"/>
      <c r="AI3" s="591" t="n"/>
      <c r="AJ3" s="591" t="n"/>
      <c r="AK3" s="591" t="n"/>
      <c r="AL3" s="591" t="n"/>
      <c r="AM3" s="591" t="n"/>
      <c r="AN3" s="591" t="n"/>
      <c r="AO3" s="591" t="n"/>
      <c r="AP3" s="591" t="n"/>
      <c r="AQ3" s="591" t="n"/>
      <c r="AR3" s="591" t="n"/>
      <c r="AS3" s="591" t="n"/>
      <c r="AT3" s="591" t="n"/>
      <c r="AU3" s="591" t="n"/>
      <c r="AV3" s="591" t="n"/>
      <c r="AW3" s="591" t="n"/>
      <c r="AX3" s="591" t="n"/>
      <c r="AY3" s="591" t="n"/>
      <c r="AZ3" s="591" t="n"/>
      <c r="BA3" s="591" t="n"/>
    </row>
    <row r="4">
      <c r="A4" s="542" t="n"/>
      <c r="B4" s="543" t="n"/>
      <c r="C4" s="11" t="inlineStr">
        <is>
          <t>Average PeakTime TurnAround Standing Time(min)</t>
        </is>
      </c>
      <c r="D4" s="12" t="inlineStr">
        <is>
          <t>float0</t>
        </is>
      </c>
      <c r="E4" s="12" t="n"/>
      <c r="F4" s="24" t="inlineStr">
        <is>
          <t>피크시간 턴어라운드편 평균주기시간(분)</t>
        </is>
      </c>
      <c r="G4" s="99" t="n"/>
      <c r="H4" s="580">
        <f>VLOOKUP($F4,raw_data_airside!$1:$1048576,MATCH(H$1,raw_data_airside!$1:$1,0),FALSE)</f>
        <v/>
      </c>
      <c r="I4" s="580">
        <f>VLOOKUP($F4,raw_data_airside!$1:$1048576,MATCH(I$1,raw_data_airside!$1:$1,0),FALSE)</f>
        <v/>
      </c>
      <c r="J4" s="580">
        <f>VLOOKUP($F4,raw_data_airside!$1:$1048576,MATCH(J$1,raw_data_airside!$1:$1,0),FALSE)</f>
        <v/>
      </c>
      <c r="K4" s="580">
        <f>VLOOKUP($F4,raw_data_airside!$1:$1048576,MATCH(K$1,raw_data_airside!$1:$1,0),FALSE)</f>
        <v/>
      </c>
      <c r="L4" s="580">
        <f>VLOOKUP($F4,raw_data_airside!$1:$1048576,MATCH(L$1,raw_data_airside!$1:$1,0),FALSE)</f>
        <v/>
      </c>
      <c r="M4" s="580">
        <f>VLOOKUP($F4,raw_data_airside!$1:$1048576,MATCH(M$1,raw_data_airside!$1:$1,0),FALSE)</f>
        <v/>
      </c>
      <c r="N4" s="580">
        <f>VLOOKUP($F4,raw_data_airside!$1:$1048576,MATCH(N$1,raw_data_airside!$1:$1,0),FALSE)</f>
        <v/>
      </c>
      <c r="O4" s="580">
        <f>VLOOKUP($F4,raw_data_airside!$1:$1048576,MATCH(O$1,raw_data_airside!$1:$1,0),FALSE)</f>
        <v/>
      </c>
      <c r="P4" s="580">
        <f>VLOOKUP($F4,raw_data_airside!$1:$1048576,MATCH(P$1,raw_data_airside!$1:$1,0),FALSE)</f>
        <v/>
      </c>
      <c r="Q4" s="580">
        <f>VLOOKUP($F4,raw_data_airside!$1:$1048576,MATCH(Q$1,raw_data_airside!$1:$1,0),FALSE)</f>
        <v/>
      </c>
      <c r="R4" s="591" t="n"/>
      <c r="S4" s="591" t="n"/>
      <c r="T4" s="591" t="n"/>
      <c r="U4" s="591" t="n"/>
      <c r="V4" s="591" t="n"/>
      <c r="W4" s="591" t="n"/>
      <c r="X4" s="591" t="n"/>
      <c r="Y4" s="591" t="n"/>
      <c r="Z4" s="591" t="n"/>
      <c r="AA4" s="591" t="n"/>
      <c r="AB4" s="591" t="n"/>
      <c r="AC4" s="591" t="n"/>
      <c r="AD4" s="591" t="n"/>
      <c r="AE4" s="591" t="n"/>
      <c r="AF4" s="591" t="n"/>
      <c r="AG4" s="591" t="n"/>
      <c r="AH4" s="591" t="n"/>
      <c r="AI4" s="591" t="n"/>
      <c r="AJ4" s="591" t="n"/>
      <c r="AK4" s="591" t="n"/>
      <c r="AL4" s="591" t="n"/>
      <c r="AM4" s="591" t="n"/>
      <c r="AN4" s="591" t="n"/>
      <c r="AO4" s="591" t="n"/>
      <c r="AP4" s="591" t="n"/>
      <c r="AQ4" s="591" t="n"/>
      <c r="AR4" s="591" t="n"/>
      <c r="AS4" s="591" t="n"/>
      <c r="AT4" s="591" t="n"/>
      <c r="AU4" s="591" t="n"/>
      <c r="AV4" s="591" t="n"/>
      <c r="AW4" s="591" t="n"/>
      <c r="AX4" s="591" t="n"/>
      <c r="AY4" s="591" t="n"/>
      <c r="AZ4" s="591" t="n"/>
      <c r="BA4" s="591" t="n"/>
    </row>
    <row r="5">
      <c r="A5" s="542" t="n"/>
      <c r="B5" s="543" t="n"/>
      <c r="C5" s="11" t="inlineStr">
        <is>
          <t>Average PeakTIme TurnAround Ground Time(min)</t>
        </is>
      </c>
      <c r="D5" s="12" t="inlineStr">
        <is>
          <t>float0</t>
        </is>
      </c>
      <c r="E5" s="12" t="n"/>
      <c r="F5" s="24" t="inlineStr">
        <is>
          <t>피크시간 턴어라운드편 평균그라운드시간(분)</t>
        </is>
      </c>
      <c r="G5" s="99" t="n"/>
      <c r="H5" s="580">
        <f>VLOOKUP($F5,raw_data_airside!$1:$1048576,MATCH(H$1,raw_data_airside!$1:$1,0),FALSE)</f>
        <v/>
      </c>
      <c r="I5" s="580">
        <f>VLOOKUP($F5,raw_data_airside!$1:$1048576,MATCH(I$1,raw_data_airside!$1:$1,0),FALSE)</f>
        <v/>
      </c>
      <c r="J5" s="580">
        <f>VLOOKUP($F5,raw_data_airside!$1:$1048576,MATCH(J$1,raw_data_airside!$1:$1,0),FALSE)</f>
        <v/>
      </c>
      <c r="K5" s="580">
        <f>VLOOKUP($F5,raw_data_airside!$1:$1048576,MATCH(K$1,raw_data_airside!$1:$1,0),FALSE)</f>
        <v/>
      </c>
      <c r="L5" s="580">
        <f>VLOOKUP($F5,raw_data_airside!$1:$1048576,MATCH(L$1,raw_data_airside!$1:$1,0),FALSE)</f>
        <v/>
      </c>
      <c r="M5" s="580">
        <f>VLOOKUP($F5,raw_data_airside!$1:$1048576,MATCH(M$1,raw_data_airside!$1:$1,0),FALSE)</f>
        <v/>
      </c>
      <c r="N5" s="580">
        <f>VLOOKUP($F5,raw_data_airside!$1:$1048576,MATCH(N$1,raw_data_airside!$1:$1,0),FALSE)</f>
        <v/>
      </c>
      <c r="O5" s="580">
        <f>VLOOKUP($F5,raw_data_airside!$1:$1048576,MATCH(O$1,raw_data_airside!$1:$1,0),FALSE)</f>
        <v/>
      </c>
      <c r="P5" s="580">
        <f>VLOOKUP($F5,raw_data_airside!$1:$1048576,MATCH(P$1,raw_data_airside!$1:$1,0),FALSE)</f>
        <v/>
      </c>
      <c r="Q5" s="580">
        <f>VLOOKUP($F5,raw_data_airside!$1:$1048576,MATCH(Q$1,raw_data_airside!$1:$1,0),FALSE)</f>
        <v/>
      </c>
      <c r="R5" s="591" t="n"/>
      <c r="S5" s="591" t="n"/>
      <c r="T5" s="591" t="n"/>
      <c r="U5" s="591" t="n"/>
      <c r="V5" s="591" t="n"/>
      <c r="W5" s="591" t="n"/>
      <c r="X5" s="591" t="n"/>
      <c r="Y5" s="591" t="n"/>
      <c r="Z5" s="591" t="n"/>
      <c r="AA5" s="591" t="n"/>
      <c r="AB5" s="591" t="n"/>
      <c r="AC5" s="591" t="n"/>
      <c r="AD5" s="591" t="n"/>
      <c r="AE5" s="591" t="n"/>
      <c r="AF5" s="591" t="n"/>
      <c r="AG5" s="591" t="n"/>
      <c r="AH5" s="591" t="n"/>
      <c r="AI5" s="591" t="n"/>
      <c r="AJ5" s="591" t="n"/>
      <c r="AK5" s="591" t="n"/>
      <c r="AL5" s="591" t="n"/>
      <c r="AM5" s="591" t="n"/>
      <c r="AN5" s="591" t="n"/>
      <c r="AO5" s="591" t="n"/>
      <c r="AP5" s="591" t="n"/>
      <c r="AQ5" s="591" t="n"/>
      <c r="AR5" s="591" t="n"/>
      <c r="AS5" s="591" t="n"/>
      <c r="AT5" s="591" t="n"/>
      <c r="AU5" s="591" t="n"/>
      <c r="AV5" s="591" t="n"/>
      <c r="AW5" s="591" t="n"/>
      <c r="AX5" s="591" t="n"/>
      <c r="AY5" s="591" t="n"/>
      <c r="AZ5" s="591" t="n"/>
      <c r="BA5" s="591" t="n"/>
    </row>
    <row r="6">
      <c r="A6" s="542" t="n"/>
      <c r="B6" s="543" t="n"/>
      <c r="C6" s="11" t="inlineStr">
        <is>
          <t>Average TurnAround Standing Time(min)</t>
        </is>
      </c>
      <c r="D6" s="12" t="inlineStr">
        <is>
          <t>float0</t>
        </is>
      </c>
      <c r="E6" s="12" t="n"/>
      <c r="F6" s="24" t="inlineStr">
        <is>
          <t>턴어라운드편 평균주기시간(분)</t>
        </is>
      </c>
      <c r="G6" s="99" t="n"/>
      <c r="H6" s="580">
        <f>VLOOKUP($F6,raw_data_airside!$1:$1048576,MATCH(H$1,raw_data_airside!$1:$1,0),FALSE)</f>
        <v/>
      </c>
      <c r="I6" s="580">
        <f>VLOOKUP($F6,raw_data_airside!$1:$1048576,MATCH(I$1,raw_data_airside!$1:$1,0),FALSE)</f>
        <v/>
      </c>
      <c r="J6" s="580">
        <f>VLOOKUP($F6,raw_data_airside!$1:$1048576,MATCH(J$1,raw_data_airside!$1:$1,0),FALSE)</f>
        <v/>
      </c>
      <c r="K6" s="580">
        <f>VLOOKUP($F6,raw_data_airside!$1:$1048576,MATCH(K$1,raw_data_airside!$1:$1,0),FALSE)</f>
        <v/>
      </c>
      <c r="L6" s="580">
        <f>VLOOKUP($F6,raw_data_airside!$1:$1048576,MATCH(L$1,raw_data_airside!$1:$1,0),FALSE)</f>
        <v/>
      </c>
      <c r="M6" s="580">
        <f>VLOOKUP($F6,raw_data_airside!$1:$1048576,MATCH(M$1,raw_data_airside!$1:$1,0),FALSE)</f>
        <v/>
      </c>
      <c r="N6" s="580">
        <f>VLOOKUP($F6,raw_data_airside!$1:$1048576,MATCH(N$1,raw_data_airside!$1:$1,0),FALSE)</f>
        <v/>
      </c>
      <c r="O6" s="580">
        <f>VLOOKUP($F6,raw_data_airside!$1:$1048576,MATCH(O$1,raw_data_airside!$1:$1,0),FALSE)</f>
        <v/>
      </c>
      <c r="P6" s="580">
        <f>VLOOKUP($F6,raw_data_airside!$1:$1048576,MATCH(P$1,raw_data_airside!$1:$1,0),FALSE)</f>
        <v/>
      </c>
      <c r="Q6" s="580">
        <f>VLOOKUP($F6,raw_data_airside!$1:$1048576,MATCH(Q$1,raw_data_airside!$1:$1,0),FALSE)</f>
        <v/>
      </c>
      <c r="R6" s="591" t="n"/>
      <c r="S6" s="591" t="n"/>
      <c r="T6" s="591" t="n"/>
      <c r="U6" s="591" t="n"/>
      <c r="V6" s="591" t="n"/>
      <c r="W6" s="591" t="n"/>
      <c r="X6" s="591" t="n"/>
      <c r="Y6" s="591" t="n"/>
      <c r="Z6" s="591" t="n"/>
      <c r="AA6" s="591" t="n"/>
      <c r="AB6" s="591" t="n"/>
      <c r="AC6" s="591" t="n"/>
      <c r="AD6" s="591" t="n"/>
      <c r="AE6" s="591" t="n"/>
      <c r="AF6" s="591" t="n"/>
      <c r="AG6" s="591" t="n"/>
      <c r="AH6" s="591" t="n"/>
      <c r="AI6" s="591" t="n"/>
      <c r="AJ6" s="591" t="n"/>
      <c r="AK6" s="591" t="n"/>
      <c r="AL6" s="591" t="n"/>
      <c r="AM6" s="591" t="n"/>
      <c r="AN6" s="591" t="n"/>
      <c r="AO6" s="591" t="n"/>
      <c r="AP6" s="591" t="n"/>
      <c r="AQ6" s="591" t="n"/>
      <c r="AR6" s="591" t="n"/>
      <c r="AS6" s="591" t="n"/>
      <c r="AT6" s="591" t="n"/>
      <c r="AU6" s="591" t="n"/>
      <c r="AV6" s="591" t="n"/>
      <c r="AW6" s="591" t="n"/>
      <c r="AX6" s="591" t="n"/>
      <c r="AY6" s="591" t="n"/>
      <c r="AZ6" s="591" t="n"/>
      <c r="BA6" s="591" t="n"/>
    </row>
    <row r="7">
      <c r="A7" s="542" t="n"/>
      <c r="B7" s="543" t="n"/>
      <c r="C7" s="11" t="inlineStr">
        <is>
          <t>Average TurnAround Ground Time(min)</t>
        </is>
      </c>
      <c r="D7" s="12" t="inlineStr">
        <is>
          <t>float0</t>
        </is>
      </c>
      <c r="E7" s="12" t="n"/>
      <c r="F7" s="24" t="inlineStr">
        <is>
          <t>턴어라운드편 평균그라운드시간(분)</t>
        </is>
      </c>
      <c r="G7" s="99" t="n"/>
      <c r="H7" s="580">
        <f>VLOOKUP($F7,raw_data_airside!$1:$1048576,MATCH(H$1,raw_data_airside!$1:$1,0),FALSE)</f>
        <v/>
      </c>
      <c r="I7" s="580">
        <f>VLOOKUP($F7,raw_data_airside!$1:$1048576,MATCH(I$1,raw_data_airside!$1:$1,0),FALSE)</f>
        <v/>
      </c>
      <c r="J7" s="580">
        <f>VLOOKUP($F7,raw_data_airside!$1:$1048576,MATCH(J$1,raw_data_airside!$1:$1,0),FALSE)</f>
        <v/>
      </c>
      <c r="K7" s="580">
        <f>VLOOKUP($F7,raw_data_airside!$1:$1048576,MATCH(K$1,raw_data_airside!$1:$1,0),FALSE)</f>
        <v/>
      </c>
      <c r="L7" s="580">
        <f>VLOOKUP($F7,raw_data_airside!$1:$1048576,MATCH(L$1,raw_data_airside!$1:$1,0),FALSE)</f>
        <v/>
      </c>
      <c r="M7" s="580">
        <f>VLOOKUP($F7,raw_data_airside!$1:$1048576,MATCH(M$1,raw_data_airside!$1:$1,0),FALSE)</f>
        <v/>
      </c>
      <c r="N7" s="580">
        <f>VLOOKUP($F7,raw_data_airside!$1:$1048576,MATCH(N$1,raw_data_airside!$1:$1,0),FALSE)</f>
        <v/>
      </c>
      <c r="O7" s="580">
        <f>VLOOKUP($F7,raw_data_airside!$1:$1048576,MATCH(O$1,raw_data_airside!$1:$1,0),FALSE)</f>
        <v/>
      </c>
      <c r="P7" s="580">
        <f>VLOOKUP($F7,raw_data_airside!$1:$1048576,MATCH(P$1,raw_data_airside!$1:$1,0),FALSE)</f>
        <v/>
      </c>
      <c r="Q7" s="580">
        <f>VLOOKUP($F7,raw_data_airside!$1:$1048576,MATCH(Q$1,raw_data_airside!$1:$1,0),FALSE)</f>
        <v/>
      </c>
      <c r="R7" s="591" t="n"/>
      <c r="S7" s="591" t="n"/>
      <c r="T7" s="591" t="n"/>
      <c r="U7" s="591" t="n"/>
      <c r="V7" s="591" t="n"/>
      <c r="W7" s="591" t="n"/>
      <c r="X7" s="591" t="n"/>
      <c r="Y7" s="591" t="n"/>
      <c r="Z7" s="591" t="n"/>
      <c r="AA7" s="591" t="n"/>
      <c r="AB7" s="591" t="n"/>
      <c r="AC7" s="591" t="n"/>
      <c r="AD7" s="591" t="n"/>
      <c r="AE7" s="591" t="n"/>
      <c r="AF7" s="591" t="n"/>
      <c r="AG7" s="591" t="n"/>
      <c r="AH7" s="591" t="n"/>
      <c r="AI7" s="591" t="n"/>
      <c r="AJ7" s="591" t="n"/>
      <c r="AK7" s="591" t="n"/>
      <c r="AL7" s="591" t="n"/>
      <c r="AM7" s="591" t="n"/>
      <c r="AN7" s="591" t="n"/>
      <c r="AO7" s="591" t="n"/>
      <c r="AP7" s="591" t="n"/>
      <c r="AQ7" s="591" t="n"/>
      <c r="AR7" s="591" t="n"/>
      <c r="AS7" s="591" t="n"/>
      <c r="AT7" s="591" t="n"/>
      <c r="AU7" s="591" t="n"/>
      <c r="AV7" s="591" t="n"/>
      <c r="AW7" s="591" t="n"/>
      <c r="AX7" s="591" t="n"/>
      <c r="AY7" s="591" t="n"/>
      <c r="AZ7" s="591" t="n"/>
      <c r="BA7" s="591" t="n"/>
    </row>
    <row r="8">
      <c r="A8" s="542" t="n"/>
      <c r="B8" s="543" t="n"/>
      <c r="C8" s="11" t="inlineStr">
        <is>
          <t>Average Total Standing Time(min)</t>
        </is>
      </c>
      <c r="D8" s="12" t="inlineStr">
        <is>
          <t>float0</t>
        </is>
      </c>
      <c r="E8" s="12" t="n"/>
      <c r="F8" s="24" t="inlineStr">
        <is>
          <t>(오버나잇, 소산 포함) 평균주기시간(분)</t>
        </is>
      </c>
      <c r="G8" s="99" t="n"/>
      <c r="H8" s="580">
        <f>VLOOKUP($F8,raw_data_airside!$1:$1048576,MATCH(H$1,raw_data_airside!$1:$1,0),FALSE)</f>
        <v/>
      </c>
      <c r="I8" s="580">
        <f>VLOOKUP($F8,raw_data_airside!$1:$1048576,MATCH(I$1,raw_data_airside!$1:$1,0),FALSE)</f>
        <v/>
      </c>
      <c r="J8" s="580">
        <f>VLOOKUP($F8,raw_data_airside!$1:$1048576,MATCH(J$1,raw_data_airside!$1:$1,0),FALSE)</f>
        <v/>
      </c>
      <c r="K8" s="580">
        <f>VLOOKUP($F8,raw_data_airside!$1:$1048576,MATCH(K$1,raw_data_airside!$1:$1,0),FALSE)</f>
        <v/>
      </c>
      <c r="L8" s="580">
        <f>VLOOKUP($F8,raw_data_airside!$1:$1048576,MATCH(L$1,raw_data_airside!$1:$1,0),FALSE)</f>
        <v/>
      </c>
      <c r="M8" s="580">
        <f>VLOOKUP($F8,raw_data_airside!$1:$1048576,MATCH(M$1,raw_data_airside!$1:$1,0),FALSE)</f>
        <v/>
      </c>
      <c r="N8" s="580">
        <f>VLOOKUP($F8,raw_data_airside!$1:$1048576,MATCH(N$1,raw_data_airside!$1:$1,0),FALSE)</f>
        <v/>
      </c>
      <c r="O8" s="580">
        <f>VLOOKUP($F8,raw_data_airside!$1:$1048576,MATCH(O$1,raw_data_airside!$1:$1,0),FALSE)</f>
        <v/>
      </c>
      <c r="P8" s="580">
        <f>VLOOKUP($F8,raw_data_airside!$1:$1048576,MATCH(P$1,raw_data_airside!$1:$1,0),FALSE)</f>
        <v/>
      </c>
      <c r="Q8" s="580">
        <f>VLOOKUP($F8,raw_data_airside!$1:$1048576,MATCH(Q$1,raw_data_airside!$1:$1,0),FALSE)</f>
        <v/>
      </c>
      <c r="R8" s="591" t="n"/>
      <c r="S8" s="591" t="n"/>
      <c r="T8" s="591" t="n"/>
      <c r="U8" s="591" t="n"/>
      <c r="V8" s="591" t="n"/>
      <c r="W8" s="591" t="n"/>
      <c r="X8" s="591" t="n"/>
      <c r="Y8" s="591" t="n"/>
      <c r="Z8" s="591" t="n"/>
      <c r="AA8" s="591" t="n"/>
      <c r="AB8" s="591" t="n"/>
      <c r="AC8" s="591" t="n"/>
      <c r="AD8" s="591" t="n"/>
      <c r="AE8" s="591" t="n"/>
      <c r="AF8" s="591" t="n"/>
      <c r="AG8" s="591" t="n"/>
      <c r="AH8" s="591" t="n"/>
      <c r="AI8" s="591" t="n"/>
      <c r="AJ8" s="591" t="n"/>
      <c r="AK8" s="591" t="n"/>
      <c r="AL8" s="591" t="n"/>
      <c r="AM8" s="591" t="n"/>
      <c r="AN8" s="591" t="n"/>
      <c r="AO8" s="591" t="n"/>
      <c r="AP8" s="591" t="n"/>
      <c r="AQ8" s="591" t="n"/>
      <c r="AR8" s="591" t="n"/>
      <c r="AS8" s="591" t="n"/>
      <c r="AT8" s="591" t="n"/>
      <c r="AU8" s="591" t="n"/>
      <c r="AV8" s="591" t="n"/>
      <c r="AW8" s="591" t="n"/>
      <c r="AX8" s="591" t="n"/>
      <c r="AY8" s="591" t="n"/>
      <c r="AZ8" s="591" t="n"/>
      <c r="BA8" s="591" t="n"/>
    </row>
    <row r="9">
      <c r="A9" s="542" t="n"/>
      <c r="B9" s="543" t="n"/>
      <c r="C9" s="16" t="inlineStr">
        <is>
          <t>Average Total Ground Time(min)</t>
        </is>
      </c>
      <c r="D9" s="17" t="inlineStr">
        <is>
          <t>float0</t>
        </is>
      </c>
      <c r="E9" s="17" t="n"/>
      <c r="F9" s="25" t="inlineStr">
        <is>
          <t>(오버나잇, 소산 포함) 평균그라운드시간(분)</t>
        </is>
      </c>
      <c r="G9" s="100" t="n"/>
      <c r="H9" s="584">
        <f>VLOOKUP($F9,raw_data_airside!$1:$1048576,MATCH(H$1,raw_data_airside!$1:$1,0),FALSE)</f>
        <v/>
      </c>
      <c r="I9" s="584">
        <f>VLOOKUP($F9,raw_data_airside!$1:$1048576,MATCH(I$1,raw_data_airside!$1:$1,0),FALSE)</f>
        <v/>
      </c>
      <c r="J9" s="584">
        <f>VLOOKUP($F9,raw_data_airside!$1:$1048576,MATCH(J$1,raw_data_airside!$1:$1,0),FALSE)</f>
        <v/>
      </c>
      <c r="K9" s="584">
        <f>VLOOKUP($F9,raw_data_airside!$1:$1048576,MATCH(K$1,raw_data_airside!$1:$1,0),FALSE)</f>
        <v/>
      </c>
      <c r="L9" s="584">
        <f>VLOOKUP($F9,raw_data_airside!$1:$1048576,MATCH(L$1,raw_data_airside!$1:$1,0),FALSE)</f>
        <v/>
      </c>
      <c r="M9" s="584">
        <f>VLOOKUP($F9,raw_data_airside!$1:$1048576,MATCH(M$1,raw_data_airside!$1:$1,0),FALSE)</f>
        <v/>
      </c>
      <c r="N9" s="584">
        <f>VLOOKUP($F9,raw_data_airside!$1:$1048576,MATCH(N$1,raw_data_airside!$1:$1,0),FALSE)</f>
        <v/>
      </c>
      <c r="O9" s="584">
        <f>VLOOKUP($F9,raw_data_airside!$1:$1048576,MATCH(O$1,raw_data_airside!$1:$1,0),FALSE)</f>
        <v/>
      </c>
      <c r="P9" s="584">
        <f>VLOOKUP($F9,raw_data_airside!$1:$1048576,MATCH(P$1,raw_data_airside!$1:$1,0),FALSE)</f>
        <v/>
      </c>
      <c r="Q9" s="584">
        <f>VLOOKUP($F9,raw_data_airside!$1:$1048576,MATCH(Q$1,raw_data_airside!$1:$1,0),FALSE)</f>
        <v/>
      </c>
      <c r="R9" s="592" t="n"/>
      <c r="S9" s="592" t="n"/>
      <c r="T9" s="592" t="n"/>
      <c r="U9" s="592" t="n"/>
      <c r="V9" s="592" t="n"/>
      <c r="W9" s="592" t="n"/>
      <c r="X9" s="592" t="n"/>
      <c r="Y9" s="592" t="n"/>
      <c r="Z9" s="592" t="n"/>
      <c r="AA9" s="592" t="n"/>
      <c r="AB9" s="592" t="n"/>
      <c r="AC9" s="592" t="n"/>
      <c r="AD9" s="592" t="n"/>
      <c r="AE9" s="592" t="n"/>
      <c r="AF9" s="592" t="n"/>
      <c r="AG9" s="592" t="n"/>
      <c r="AH9" s="592" t="n"/>
      <c r="AI9" s="592" t="n"/>
      <c r="AJ9" s="592" t="n"/>
      <c r="AK9" s="592" t="n"/>
      <c r="AL9" s="592" t="n"/>
      <c r="AM9" s="592" t="n"/>
      <c r="AN9" s="592" t="n"/>
      <c r="AO9" s="592" t="n"/>
      <c r="AP9" s="592" t="n"/>
      <c r="AQ9" s="592" t="n"/>
      <c r="AR9" s="592" t="n"/>
      <c r="AS9" s="592" t="n"/>
      <c r="AT9" s="592" t="n"/>
      <c r="AU9" s="592" t="n"/>
      <c r="AV9" s="592" t="n"/>
      <c r="AW9" s="592" t="n"/>
      <c r="AX9" s="592" t="n"/>
      <c r="AY9" s="592" t="n"/>
      <c r="AZ9" s="592" t="n"/>
      <c r="BA9" s="592" t="n"/>
    </row>
    <row r="10">
      <c r="A10" s="542" t="n"/>
      <c r="B10" s="543" t="n"/>
      <c r="C10" s="11" t="inlineStr">
        <is>
          <t>Maximum Takeoff Weight Per Aircraft(lb)</t>
        </is>
      </c>
      <c r="D10" s="12" t="inlineStr">
        <is>
          <t>float0</t>
        </is>
      </c>
      <c r="E10" s="12" t="n"/>
      <c r="F10" s="12" t="inlineStr">
        <is>
          <t>대당최대이륙중량</t>
        </is>
      </c>
      <c r="G10" s="101" t="n"/>
      <c r="H10" s="580">
        <f>VLOOKUP($F10,raw_data_airside!$1:$1048576,MATCH(H$1,raw_data_airside!$1:$1,0),FALSE)</f>
        <v/>
      </c>
      <c r="I10" s="580">
        <f>VLOOKUP($F10,raw_data_airside!$1:$1048576,MATCH(I$1,raw_data_airside!$1:$1,0),FALSE)</f>
        <v/>
      </c>
      <c r="J10" s="580">
        <f>VLOOKUP($F10,raw_data_airside!$1:$1048576,MATCH(J$1,raw_data_airside!$1:$1,0),FALSE)</f>
        <v/>
      </c>
      <c r="K10" s="580">
        <f>VLOOKUP($F10,raw_data_airside!$1:$1048576,MATCH(K$1,raw_data_airside!$1:$1,0),FALSE)</f>
        <v/>
      </c>
      <c r="L10" s="580">
        <f>VLOOKUP($F10,raw_data_airside!$1:$1048576,MATCH(L$1,raw_data_airside!$1:$1,0),FALSE)</f>
        <v/>
      </c>
      <c r="M10" s="580">
        <f>VLOOKUP($F10,raw_data_airside!$1:$1048576,MATCH(M$1,raw_data_airside!$1:$1,0),FALSE)</f>
        <v/>
      </c>
      <c r="N10" s="580">
        <f>VLOOKUP($F10,raw_data_airside!$1:$1048576,MATCH(N$1,raw_data_airside!$1:$1,0),FALSE)</f>
        <v/>
      </c>
      <c r="O10" s="580">
        <f>VLOOKUP($F10,raw_data_airside!$1:$1048576,MATCH(O$1,raw_data_airside!$1:$1,0),FALSE)</f>
        <v/>
      </c>
      <c r="P10" s="580">
        <f>VLOOKUP($F10,raw_data_airside!$1:$1048576,MATCH(P$1,raw_data_airside!$1:$1,0),FALSE)</f>
        <v/>
      </c>
      <c r="Q10" s="580">
        <f>VLOOKUP($F10,raw_data_airside!$1:$1048576,MATCH(Q$1,raw_data_airside!$1:$1,0),FALSE)</f>
        <v/>
      </c>
      <c r="R10" s="591" t="n"/>
      <c r="S10" s="591" t="n"/>
      <c r="T10" s="591" t="n"/>
      <c r="U10" s="591" t="n"/>
      <c r="V10" s="591" t="n"/>
      <c r="W10" s="591" t="n"/>
      <c r="X10" s="591" t="n"/>
      <c r="Y10" s="591" t="n"/>
      <c r="Z10" s="591" t="n"/>
      <c r="AA10" s="591" t="n"/>
      <c r="AB10" s="591" t="n"/>
      <c r="AC10" s="591" t="n"/>
      <c r="AD10" s="591" t="n"/>
      <c r="AE10" s="591" t="n"/>
      <c r="AF10" s="591" t="n"/>
      <c r="AG10" s="591" t="n"/>
      <c r="AH10" s="591" t="n"/>
      <c r="AI10" s="591" t="n"/>
      <c r="AJ10" s="591" t="n"/>
      <c r="AK10" s="591" t="n"/>
      <c r="AL10" s="591" t="n"/>
      <c r="AM10" s="591" t="n"/>
      <c r="AN10" s="591" t="n"/>
      <c r="AO10" s="591" t="n"/>
      <c r="AP10" s="591" t="n"/>
      <c r="AQ10" s="591" t="n"/>
      <c r="AR10" s="591" t="n"/>
      <c r="AS10" s="591" t="n"/>
      <c r="AT10" s="591" t="n"/>
      <c r="AU10" s="591" t="n"/>
      <c r="AV10" s="591" t="n"/>
      <c r="AW10" s="591" t="n"/>
      <c r="AX10" s="591" t="n"/>
      <c r="AY10" s="591" t="n"/>
      <c r="AZ10" s="591" t="n"/>
      <c r="BA10" s="591" t="n"/>
    </row>
    <row r="11">
      <c r="A11" s="542" t="n"/>
      <c r="B11" s="543" t="n"/>
      <c r="C11" s="11" t="inlineStr">
        <is>
          <t>Average Flight Distance(km)</t>
        </is>
      </c>
      <c r="D11" s="12" t="inlineStr">
        <is>
          <t>float0</t>
        </is>
      </c>
      <c r="E11" s="12" t="n"/>
      <c r="F11" s="12" t="inlineStr">
        <is>
          <t>비행거리평균(km)</t>
        </is>
      </c>
      <c r="G11" s="101" t="n"/>
      <c r="H11" s="580">
        <f>VLOOKUP($F11,raw_data_airside!$1:$1048576,MATCH(H$1,raw_data_airside!$1:$1,0),FALSE)</f>
        <v/>
      </c>
      <c r="I11" s="580">
        <f>VLOOKUP($F11,raw_data_airside!$1:$1048576,MATCH(I$1,raw_data_airside!$1:$1,0),FALSE)</f>
        <v/>
      </c>
      <c r="J11" s="580">
        <f>VLOOKUP($F11,raw_data_airside!$1:$1048576,MATCH(J$1,raw_data_airside!$1:$1,0),FALSE)</f>
        <v/>
      </c>
      <c r="K11" s="580">
        <f>VLOOKUP($F11,raw_data_airside!$1:$1048576,MATCH(K$1,raw_data_airside!$1:$1,0),FALSE)</f>
        <v/>
      </c>
      <c r="L11" s="580">
        <f>VLOOKUP($F11,raw_data_airside!$1:$1048576,MATCH(L$1,raw_data_airside!$1:$1,0),FALSE)</f>
        <v/>
      </c>
      <c r="M11" s="580">
        <f>VLOOKUP($F11,raw_data_airside!$1:$1048576,MATCH(M$1,raw_data_airside!$1:$1,0),FALSE)</f>
        <v/>
      </c>
      <c r="N11" s="580">
        <f>VLOOKUP($F11,raw_data_airside!$1:$1048576,MATCH(N$1,raw_data_airside!$1:$1,0),FALSE)</f>
        <v/>
      </c>
      <c r="O11" s="580">
        <f>VLOOKUP($F11,raw_data_airside!$1:$1048576,MATCH(O$1,raw_data_airside!$1:$1,0),FALSE)</f>
        <v/>
      </c>
      <c r="P11" s="580">
        <f>VLOOKUP($F11,raw_data_airside!$1:$1048576,MATCH(P$1,raw_data_airside!$1:$1,0),FALSE)</f>
        <v/>
      </c>
      <c r="Q11" s="580">
        <f>VLOOKUP($F11,raw_data_airside!$1:$1048576,MATCH(Q$1,raw_data_airside!$1:$1,0),FALSE)</f>
        <v/>
      </c>
    </row>
    <row r="12">
      <c r="A12" s="544" t="n"/>
      <c r="B12" s="545" t="n"/>
      <c r="C12" s="16" t="inlineStr">
        <is>
          <t>Payload Per Aircraft</t>
        </is>
      </c>
      <c r="D12" s="17" t="inlineStr">
        <is>
          <t>float0</t>
        </is>
      </c>
      <c r="E12" s="17" t="n"/>
      <c r="F12" s="17" t="inlineStr">
        <is>
          <t>대당유상탑재중량</t>
        </is>
      </c>
      <c r="G12" s="102" t="n"/>
      <c r="H12" s="584">
        <f>VLOOKUP($F12,raw_data_airside!$1:$1048576,MATCH(H$1,raw_data_airside!$1:$1,0),FALSE)</f>
        <v/>
      </c>
      <c r="I12" s="584">
        <f>VLOOKUP($F12,raw_data_airside!$1:$1048576,MATCH(I$1,raw_data_airside!$1:$1,0),FALSE)</f>
        <v/>
      </c>
      <c r="J12" s="584">
        <f>VLOOKUP($F12,raw_data_airside!$1:$1048576,MATCH(J$1,raw_data_airside!$1:$1,0),FALSE)</f>
        <v/>
      </c>
      <c r="K12" s="584">
        <f>VLOOKUP($F12,raw_data_airside!$1:$1048576,MATCH(K$1,raw_data_airside!$1:$1,0),FALSE)</f>
        <v/>
      </c>
      <c r="L12" s="584">
        <f>VLOOKUP($F12,raw_data_airside!$1:$1048576,MATCH(L$1,raw_data_airside!$1:$1,0),FALSE)</f>
        <v/>
      </c>
      <c r="M12" s="584">
        <f>VLOOKUP($F12,raw_data_airside!$1:$1048576,MATCH(M$1,raw_data_airside!$1:$1,0),FALSE)</f>
        <v/>
      </c>
      <c r="N12" s="584">
        <f>VLOOKUP($F12,raw_data_airside!$1:$1048576,MATCH(N$1,raw_data_airside!$1:$1,0),FALSE)</f>
        <v/>
      </c>
      <c r="O12" s="584">
        <f>VLOOKUP($F12,raw_data_airside!$1:$1048576,MATCH(O$1,raw_data_airside!$1:$1,0),FALSE)</f>
        <v/>
      </c>
      <c r="P12" s="584">
        <f>VLOOKUP($F12,raw_data_airside!$1:$1048576,MATCH(P$1,raw_data_airside!$1:$1,0),FALSE)</f>
        <v/>
      </c>
      <c r="Q12" s="584">
        <f>VLOOKUP($F12,raw_data_airside!$1:$1048576,MATCH(Q$1,raw_data_airside!$1:$1,0),FALSE)</f>
        <v/>
      </c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</row>
    <row r="13">
      <c r="A13" s="573" t="inlineStr">
        <is>
          <t>Flight Class Index</t>
        </is>
      </c>
      <c r="B13" s="593" t="inlineStr">
        <is>
          <t>FleetMIx</t>
        </is>
      </c>
      <c r="C13" s="27">
        <f>C61&amp;"FleetMix📝"</f>
        <v/>
      </c>
      <c r="D13" s="28" t="inlineStr">
        <is>
          <t>percent1</t>
        </is>
      </c>
      <c r="E13" s="28" t="inlineStr">
        <is>
          <t>O</t>
        </is>
      </c>
      <c r="F13" s="24">
        <f>C61&amp;"혼합율"</f>
        <v/>
      </c>
      <c r="G13" s="99">
        <f>IFERROR(SUMIF($H$72:$Q$72,"O",H13:Q13)/COUNTIFS($H$72:$Q$72,"O",H13:Q13,"&lt;&gt;0"),0)</f>
        <v/>
      </c>
      <c r="H13" s="39">
        <f>VLOOKUP($F13,raw_data_airside!$1:$1048576,MATCH(H$1,raw_data_airside!$1:$1,0),FALSE)</f>
        <v/>
      </c>
      <c r="I13" s="39">
        <f>VLOOKUP($F13,raw_data_airside!$1:$1048576,MATCH(I$1,raw_data_airside!$1:$1,0),FALSE)</f>
        <v/>
      </c>
      <c r="J13" s="39">
        <f>VLOOKUP($F13,raw_data_airside!$1:$1048576,MATCH(J$1,raw_data_airside!$1:$1,0),FALSE)</f>
        <v/>
      </c>
      <c r="K13" s="39">
        <f>VLOOKUP($F13,raw_data_airside!$1:$1048576,MATCH(K$1,raw_data_airside!$1:$1,0),FALSE)</f>
        <v/>
      </c>
      <c r="L13" s="39">
        <f>VLOOKUP($F13,raw_data_airside!$1:$1048576,MATCH(L$1,raw_data_airside!$1:$1,0),FALSE)</f>
        <v/>
      </c>
      <c r="M13" s="39">
        <f>VLOOKUP($F13,raw_data_airside!$1:$1048576,MATCH(M$1,raw_data_airside!$1:$1,0),FALSE)</f>
        <v/>
      </c>
      <c r="N13" s="39">
        <f>VLOOKUP($F13,raw_data_airside!$1:$1048576,MATCH(N$1,raw_data_airside!$1:$1,0),FALSE)</f>
        <v/>
      </c>
      <c r="O13" s="39">
        <f>VLOOKUP($F13,raw_data_airside!$1:$1048576,MATCH(O$1,raw_data_airside!$1:$1,0),FALSE)</f>
        <v/>
      </c>
      <c r="P13" s="39">
        <f>VLOOKUP($F13,raw_data_airside!$1:$1048576,MATCH(P$1,raw_data_airside!$1:$1,0),FALSE)</f>
        <v/>
      </c>
      <c r="Q13" s="39">
        <f>VLOOKUP($F13,raw_data_airside!$1:$1048576,MATCH(Q$1,raw_data_airside!$1:$1,0),FALSE)</f>
        <v/>
      </c>
      <c r="R13" s="30">
        <f>G13</f>
        <v/>
      </c>
      <c r="S13" s="30">
        <f>R13</f>
        <v/>
      </c>
      <c r="T13" s="30">
        <f>S13</f>
        <v/>
      </c>
      <c r="U13" s="30">
        <f>T13</f>
        <v/>
      </c>
      <c r="V13" s="30">
        <f>U13</f>
        <v/>
      </c>
      <c r="W13" s="30">
        <f>V13</f>
        <v/>
      </c>
      <c r="X13" s="30">
        <f>W13</f>
        <v/>
      </c>
      <c r="Y13" s="30">
        <f>X13</f>
        <v/>
      </c>
      <c r="Z13" s="30">
        <f>Y13</f>
        <v/>
      </c>
      <c r="AA13" s="30">
        <f>Z13</f>
        <v/>
      </c>
      <c r="AB13" s="30">
        <f>AA13</f>
        <v/>
      </c>
      <c r="AC13" s="30">
        <f>AB13</f>
        <v/>
      </c>
      <c r="AD13" s="30">
        <f>AC13</f>
        <v/>
      </c>
      <c r="AE13" s="30">
        <f>AD13</f>
        <v/>
      </c>
      <c r="AF13" s="30">
        <f>AE13</f>
        <v/>
      </c>
      <c r="AG13" s="30">
        <f>AF13</f>
        <v/>
      </c>
      <c r="AH13" s="30">
        <f>AG13</f>
        <v/>
      </c>
      <c r="AI13" s="30">
        <f>AH13</f>
        <v/>
      </c>
      <c r="AJ13" s="30">
        <f>AI13</f>
        <v/>
      </c>
      <c r="AK13" s="30">
        <f>AJ13</f>
        <v/>
      </c>
      <c r="AL13" s="30">
        <f>AK13</f>
        <v/>
      </c>
      <c r="AM13" s="30">
        <f>AL13</f>
        <v/>
      </c>
      <c r="AN13" s="30">
        <f>AM13</f>
        <v/>
      </c>
      <c r="AO13" s="30">
        <f>AN13</f>
        <v/>
      </c>
      <c r="AP13" s="30">
        <f>AO13</f>
        <v/>
      </c>
      <c r="AQ13" s="30">
        <f>AP13</f>
        <v/>
      </c>
      <c r="AR13" s="30">
        <f>AQ13</f>
        <v/>
      </c>
      <c r="AS13" s="30">
        <f>AR13</f>
        <v/>
      </c>
      <c r="AT13" s="30">
        <f>AS13</f>
        <v/>
      </c>
      <c r="AU13" s="30">
        <f>AT13</f>
        <v/>
      </c>
      <c r="AV13" s="30">
        <f>AU13</f>
        <v/>
      </c>
      <c r="AW13" s="30">
        <f>AV13</f>
        <v/>
      </c>
      <c r="AX13" s="30">
        <f>AW13</f>
        <v/>
      </c>
      <c r="AY13" s="30">
        <f>AX13</f>
        <v/>
      </c>
      <c r="AZ13" s="30">
        <f>AY13</f>
        <v/>
      </c>
      <c r="BA13" s="30">
        <f>AZ13</f>
        <v/>
      </c>
    </row>
    <row r="14">
      <c r="A14" s="532" t="n"/>
      <c r="B14" s="532" t="n"/>
      <c r="C14" s="27">
        <f>C62&amp;"FleetMix📝"</f>
        <v/>
      </c>
      <c r="D14" s="28" t="inlineStr">
        <is>
          <t>percent1</t>
        </is>
      </c>
      <c r="E14" s="28" t="inlineStr">
        <is>
          <t>O</t>
        </is>
      </c>
      <c r="F14" s="24">
        <f>C62&amp;"혼합율"</f>
        <v/>
      </c>
      <c r="G14" s="99">
        <f>IFERROR(SUMIF($H$72:$Q$72,"O",H14:Q14)/COUNTIFS($H$72:$Q$72,"O",H14:Q14,"&lt;&gt;0"),0)</f>
        <v/>
      </c>
      <c r="H14" s="39">
        <f>VLOOKUP($F14,raw_data_airside!$1:$1048576,MATCH(H$1,raw_data_airside!$1:$1,0),FALSE)</f>
        <v/>
      </c>
      <c r="I14" s="39">
        <f>VLOOKUP($F14,raw_data_airside!$1:$1048576,MATCH(I$1,raw_data_airside!$1:$1,0),FALSE)</f>
        <v/>
      </c>
      <c r="J14" s="39">
        <f>VLOOKUP($F14,raw_data_airside!$1:$1048576,MATCH(J$1,raw_data_airside!$1:$1,0),FALSE)</f>
        <v/>
      </c>
      <c r="K14" s="39">
        <f>VLOOKUP($F14,raw_data_airside!$1:$1048576,MATCH(K$1,raw_data_airside!$1:$1,0),FALSE)</f>
        <v/>
      </c>
      <c r="L14" s="39">
        <f>VLOOKUP($F14,raw_data_airside!$1:$1048576,MATCH(L$1,raw_data_airside!$1:$1,0),FALSE)</f>
        <v/>
      </c>
      <c r="M14" s="39">
        <f>VLOOKUP($F14,raw_data_airside!$1:$1048576,MATCH(M$1,raw_data_airside!$1:$1,0),FALSE)</f>
        <v/>
      </c>
      <c r="N14" s="39">
        <f>VLOOKUP($F14,raw_data_airside!$1:$1048576,MATCH(N$1,raw_data_airside!$1:$1,0),FALSE)</f>
        <v/>
      </c>
      <c r="O14" s="39">
        <f>VLOOKUP($F14,raw_data_airside!$1:$1048576,MATCH(O$1,raw_data_airside!$1:$1,0),FALSE)</f>
        <v/>
      </c>
      <c r="P14" s="39">
        <f>VLOOKUP($F14,raw_data_airside!$1:$1048576,MATCH(P$1,raw_data_airside!$1:$1,0),FALSE)</f>
        <v/>
      </c>
      <c r="Q14" s="39">
        <f>VLOOKUP($F14,raw_data_airside!$1:$1048576,MATCH(Q$1,raw_data_airside!$1:$1,0),FALSE)</f>
        <v/>
      </c>
      <c r="R14" s="30">
        <f>G14</f>
        <v/>
      </c>
      <c r="S14" s="30">
        <f>R14</f>
        <v/>
      </c>
      <c r="T14" s="30">
        <f>S14</f>
        <v/>
      </c>
      <c r="U14" s="30">
        <f>T14</f>
        <v/>
      </c>
      <c r="V14" s="30">
        <f>U14</f>
        <v/>
      </c>
      <c r="W14" s="30">
        <f>V14</f>
        <v/>
      </c>
      <c r="X14" s="30">
        <f>W14</f>
        <v/>
      </c>
      <c r="Y14" s="30">
        <f>X14</f>
        <v/>
      </c>
      <c r="Z14" s="30">
        <f>Y14</f>
        <v/>
      </c>
      <c r="AA14" s="30">
        <f>Z14</f>
        <v/>
      </c>
      <c r="AB14" s="30">
        <f>AA14</f>
        <v/>
      </c>
      <c r="AC14" s="30">
        <f>AB14</f>
        <v/>
      </c>
      <c r="AD14" s="30">
        <f>AC14</f>
        <v/>
      </c>
      <c r="AE14" s="30">
        <f>AD14</f>
        <v/>
      </c>
      <c r="AF14" s="30">
        <f>AE14</f>
        <v/>
      </c>
      <c r="AG14" s="30">
        <f>AF14</f>
        <v/>
      </c>
      <c r="AH14" s="30">
        <f>AG14</f>
        <v/>
      </c>
      <c r="AI14" s="30">
        <f>AH14</f>
        <v/>
      </c>
      <c r="AJ14" s="30">
        <f>AI14</f>
        <v/>
      </c>
      <c r="AK14" s="30">
        <f>AJ14</f>
        <v/>
      </c>
      <c r="AL14" s="30">
        <f>AK14</f>
        <v/>
      </c>
      <c r="AM14" s="30">
        <f>AL14</f>
        <v/>
      </c>
      <c r="AN14" s="30">
        <f>AM14</f>
        <v/>
      </c>
      <c r="AO14" s="30">
        <f>AN14</f>
        <v/>
      </c>
      <c r="AP14" s="30">
        <f>AO14</f>
        <v/>
      </c>
      <c r="AQ14" s="30">
        <f>AP14</f>
        <v/>
      </c>
      <c r="AR14" s="30">
        <f>AQ14</f>
        <v/>
      </c>
      <c r="AS14" s="30">
        <f>AR14</f>
        <v/>
      </c>
      <c r="AT14" s="30">
        <f>AS14</f>
        <v/>
      </c>
      <c r="AU14" s="30">
        <f>AT14</f>
        <v/>
      </c>
      <c r="AV14" s="30">
        <f>AU14</f>
        <v/>
      </c>
      <c r="AW14" s="30">
        <f>AV14</f>
        <v/>
      </c>
      <c r="AX14" s="30">
        <f>AW14</f>
        <v/>
      </c>
      <c r="AY14" s="30">
        <f>AX14</f>
        <v/>
      </c>
      <c r="AZ14" s="30">
        <f>AY14</f>
        <v/>
      </c>
      <c r="BA14" s="30">
        <f>AZ14</f>
        <v/>
      </c>
    </row>
    <row r="15">
      <c r="A15" s="532" t="n"/>
      <c r="B15" s="532" t="n"/>
      <c r="C15" s="27">
        <f>C63&amp;"FleetMix📝"</f>
        <v/>
      </c>
      <c r="D15" s="28" t="inlineStr">
        <is>
          <t>percent1</t>
        </is>
      </c>
      <c r="E15" s="28" t="inlineStr">
        <is>
          <t>O</t>
        </is>
      </c>
      <c r="F15" s="24">
        <f>C63&amp;"혼합율"</f>
        <v/>
      </c>
      <c r="G15" s="99">
        <f>IFERROR(SUMIF($H$72:$Q$72,"O",H15:Q15)/COUNTIFS($H$72:$Q$72,"O",H15:Q15,"&lt;&gt;0"),0)</f>
        <v/>
      </c>
      <c r="H15" s="39">
        <f>VLOOKUP($F15,raw_data_airside!$1:$1048576,MATCH(H$1,raw_data_airside!$1:$1,0),FALSE)</f>
        <v/>
      </c>
      <c r="I15" s="39">
        <f>VLOOKUP($F15,raw_data_airside!$1:$1048576,MATCH(I$1,raw_data_airside!$1:$1,0),FALSE)</f>
        <v/>
      </c>
      <c r="J15" s="39">
        <f>VLOOKUP($F15,raw_data_airside!$1:$1048576,MATCH(J$1,raw_data_airside!$1:$1,0),FALSE)</f>
        <v/>
      </c>
      <c r="K15" s="39">
        <f>VLOOKUP($F15,raw_data_airside!$1:$1048576,MATCH(K$1,raw_data_airside!$1:$1,0),FALSE)</f>
        <v/>
      </c>
      <c r="L15" s="39">
        <f>VLOOKUP($F15,raw_data_airside!$1:$1048576,MATCH(L$1,raw_data_airside!$1:$1,0),FALSE)</f>
        <v/>
      </c>
      <c r="M15" s="39">
        <f>VLOOKUP($F15,raw_data_airside!$1:$1048576,MATCH(M$1,raw_data_airside!$1:$1,0),FALSE)</f>
        <v/>
      </c>
      <c r="N15" s="39">
        <f>VLOOKUP($F15,raw_data_airside!$1:$1048576,MATCH(N$1,raw_data_airside!$1:$1,0),FALSE)</f>
        <v/>
      </c>
      <c r="O15" s="39">
        <f>VLOOKUP($F15,raw_data_airside!$1:$1048576,MATCH(O$1,raw_data_airside!$1:$1,0),FALSE)</f>
        <v/>
      </c>
      <c r="P15" s="39">
        <f>VLOOKUP($F15,raw_data_airside!$1:$1048576,MATCH(P$1,raw_data_airside!$1:$1,0),FALSE)</f>
        <v/>
      </c>
      <c r="Q15" s="39">
        <f>VLOOKUP($F15,raw_data_airside!$1:$1048576,MATCH(Q$1,raw_data_airside!$1:$1,0),FALSE)</f>
        <v/>
      </c>
      <c r="R15" s="30">
        <f>G15</f>
        <v/>
      </c>
      <c r="S15" s="30">
        <f>R15</f>
        <v/>
      </c>
      <c r="T15" s="30">
        <f>S15</f>
        <v/>
      </c>
      <c r="U15" s="30">
        <f>T15</f>
        <v/>
      </c>
      <c r="V15" s="30">
        <f>U15</f>
        <v/>
      </c>
      <c r="W15" s="30">
        <f>V15</f>
        <v/>
      </c>
      <c r="X15" s="30">
        <f>W15</f>
        <v/>
      </c>
      <c r="Y15" s="30">
        <f>X15</f>
        <v/>
      </c>
      <c r="Z15" s="30">
        <f>Y15</f>
        <v/>
      </c>
      <c r="AA15" s="30">
        <f>Z15</f>
        <v/>
      </c>
      <c r="AB15" s="30">
        <f>AA15</f>
        <v/>
      </c>
      <c r="AC15" s="30">
        <f>AB15</f>
        <v/>
      </c>
      <c r="AD15" s="30">
        <f>AC15</f>
        <v/>
      </c>
      <c r="AE15" s="30">
        <f>AD15</f>
        <v/>
      </c>
      <c r="AF15" s="30">
        <f>AE15</f>
        <v/>
      </c>
      <c r="AG15" s="30">
        <f>AF15</f>
        <v/>
      </c>
      <c r="AH15" s="30">
        <f>AG15</f>
        <v/>
      </c>
      <c r="AI15" s="30">
        <f>AH15</f>
        <v/>
      </c>
      <c r="AJ15" s="30">
        <f>AI15</f>
        <v/>
      </c>
      <c r="AK15" s="30">
        <f>AJ15</f>
        <v/>
      </c>
      <c r="AL15" s="30">
        <f>AK15</f>
        <v/>
      </c>
      <c r="AM15" s="30">
        <f>AL15</f>
        <v/>
      </c>
      <c r="AN15" s="30">
        <f>AM15</f>
        <v/>
      </c>
      <c r="AO15" s="30">
        <f>AN15</f>
        <v/>
      </c>
      <c r="AP15" s="30">
        <f>AO15</f>
        <v/>
      </c>
      <c r="AQ15" s="30">
        <f>AP15</f>
        <v/>
      </c>
      <c r="AR15" s="30">
        <f>AQ15</f>
        <v/>
      </c>
      <c r="AS15" s="30">
        <f>AR15</f>
        <v/>
      </c>
      <c r="AT15" s="30">
        <f>AS15</f>
        <v/>
      </c>
      <c r="AU15" s="30">
        <f>AT15</f>
        <v/>
      </c>
      <c r="AV15" s="30">
        <f>AU15</f>
        <v/>
      </c>
      <c r="AW15" s="30">
        <f>AV15</f>
        <v/>
      </c>
      <c r="AX15" s="30">
        <f>AW15</f>
        <v/>
      </c>
      <c r="AY15" s="30">
        <f>AX15</f>
        <v/>
      </c>
      <c r="AZ15" s="30">
        <f>AY15</f>
        <v/>
      </c>
      <c r="BA15" s="30">
        <f>AZ15</f>
        <v/>
      </c>
    </row>
    <row r="16">
      <c r="A16" s="532" t="n"/>
      <c r="B16" s="533" t="n"/>
      <c r="C16" s="31">
        <f>C64&amp;"FleetMix📝"</f>
        <v/>
      </c>
      <c r="D16" s="32" t="inlineStr">
        <is>
          <t>percent1</t>
        </is>
      </c>
      <c r="E16" s="32" t="inlineStr">
        <is>
          <t>O</t>
        </is>
      </c>
      <c r="F16" s="24">
        <f>C64&amp;"혼합율"</f>
        <v/>
      </c>
      <c r="G16" s="99">
        <f>IFERROR(SUMIF($H$72:$Q$72,"O",H16:Q16)/COUNTIFS($H$72:$Q$72,"O",H16:Q16,"&lt;&gt;0"),0)</f>
        <v/>
      </c>
      <c r="H16" s="39">
        <f>VLOOKUP($F16,raw_data_airside!$1:$1048576,MATCH(H$1,raw_data_airside!$1:$1,0),FALSE)</f>
        <v/>
      </c>
      <c r="I16" s="39">
        <f>VLOOKUP($F16,raw_data_airside!$1:$1048576,MATCH(I$1,raw_data_airside!$1:$1,0),FALSE)</f>
        <v/>
      </c>
      <c r="J16" s="39">
        <f>VLOOKUP($F16,raw_data_airside!$1:$1048576,MATCH(J$1,raw_data_airside!$1:$1,0),FALSE)</f>
        <v/>
      </c>
      <c r="K16" s="39">
        <f>VLOOKUP($F16,raw_data_airside!$1:$1048576,MATCH(K$1,raw_data_airside!$1:$1,0),FALSE)</f>
        <v/>
      </c>
      <c r="L16" s="39">
        <f>VLOOKUP($F16,raw_data_airside!$1:$1048576,MATCH(L$1,raw_data_airside!$1:$1,0),FALSE)</f>
        <v/>
      </c>
      <c r="M16" s="39">
        <f>VLOOKUP($F16,raw_data_airside!$1:$1048576,MATCH(M$1,raw_data_airside!$1:$1,0),FALSE)</f>
        <v/>
      </c>
      <c r="N16" s="39">
        <f>VLOOKUP($F16,raw_data_airside!$1:$1048576,MATCH(N$1,raw_data_airside!$1:$1,0),FALSE)</f>
        <v/>
      </c>
      <c r="O16" s="39">
        <f>VLOOKUP($F16,raw_data_airside!$1:$1048576,MATCH(O$1,raw_data_airside!$1:$1,0),FALSE)</f>
        <v/>
      </c>
      <c r="P16" s="39">
        <f>VLOOKUP($F16,raw_data_airside!$1:$1048576,MATCH(P$1,raw_data_airside!$1:$1,0),FALSE)</f>
        <v/>
      </c>
      <c r="Q16" s="39">
        <f>VLOOKUP($F16,raw_data_airside!$1:$1048576,MATCH(Q$1,raw_data_airside!$1:$1,0),FALSE)</f>
        <v/>
      </c>
      <c r="R16" s="40">
        <f>G16</f>
        <v/>
      </c>
      <c r="S16" s="40">
        <f>R16</f>
        <v/>
      </c>
      <c r="T16" s="40">
        <f>S16</f>
        <v/>
      </c>
      <c r="U16" s="40">
        <f>T16</f>
        <v/>
      </c>
      <c r="V16" s="40">
        <f>U16</f>
        <v/>
      </c>
      <c r="W16" s="40">
        <f>V16</f>
        <v/>
      </c>
      <c r="X16" s="40">
        <f>W16</f>
        <v/>
      </c>
      <c r="Y16" s="40">
        <f>X16</f>
        <v/>
      </c>
      <c r="Z16" s="40">
        <f>Y16</f>
        <v/>
      </c>
      <c r="AA16" s="40">
        <f>Z16</f>
        <v/>
      </c>
      <c r="AB16" s="40">
        <f>AA16</f>
        <v/>
      </c>
      <c r="AC16" s="40">
        <f>AB16</f>
        <v/>
      </c>
      <c r="AD16" s="40">
        <f>AC16</f>
        <v/>
      </c>
      <c r="AE16" s="40">
        <f>AD16</f>
        <v/>
      </c>
      <c r="AF16" s="40">
        <f>AE16</f>
        <v/>
      </c>
      <c r="AG16" s="40">
        <f>AF16</f>
        <v/>
      </c>
      <c r="AH16" s="40">
        <f>AG16</f>
        <v/>
      </c>
      <c r="AI16" s="40">
        <f>AH16</f>
        <v/>
      </c>
      <c r="AJ16" s="40">
        <f>AI16</f>
        <v/>
      </c>
      <c r="AK16" s="40">
        <f>AJ16</f>
        <v/>
      </c>
      <c r="AL16" s="40">
        <f>AK16</f>
        <v/>
      </c>
      <c r="AM16" s="40">
        <f>AL16</f>
        <v/>
      </c>
      <c r="AN16" s="40">
        <f>AM16</f>
        <v/>
      </c>
      <c r="AO16" s="40">
        <f>AN16</f>
        <v/>
      </c>
      <c r="AP16" s="40">
        <f>AO16</f>
        <v/>
      </c>
      <c r="AQ16" s="40">
        <f>AP16</f>
        <v/>
      </c>
      <c r="AR16" s="40">
        <f>AQ16</f>
        <v/>
      </c>
      <c r="AS16" s="40">
        <f>AR16</f>
        <v/>
      </c>
      <c r="AT16" s="40">
        <f>AS16</f>
        <v/>
      </c>
      <c r="AU16" s="40">
        <f>AT16</f>
        <v/>
      </c>
      <c r="AV16" s="40">
        <f>AU16</f>
        <v/>
      </c>
      <c r="AW16" s="40">
        <f>AV16</f>
        <v/>
      </c>
      <c r="AX16" s="40">
        <f>AW16</f>
        <v/>
      </c>
      <c r="AY16" s="40">
        <f>AX16</f>
        <v/>
      </c>
      <c r="AZ16" s="40">
        <f>AY16</f>
        <v/>
      </c>
      <c r="BA16" s="40">
        <f>AZ16</f>
        <v/>
      </c>
    </row>
    <row r="17">
      <c r="A17" s="532" t="n"/>
      <c r="B17" s="593" t="inlineStr">
        <is>
          <t>Movements by Class</t>
        </is>
      </c>
      <c r="C17" s="41">
        <f>C61&amp;"Movements"</f>
        <v/>
      </c>
      <c r="D17" s="42" t="inlineStr">
        <is>
          <t>float0</t>
        </is>
      </c>
      <c r="E17" s="42" t="n"/>
      <c r="F17" s="21">
        <f>C61&amp;"운항횟수"</f>
        <v/>
      </c>
      <c r="G17" s="98" t="n"/>
      <c r="H17" s="576">
        <f>VLOOKUP($F17,raw_data_airside!$1:$1048576,MATCH(H$1,raw_data_airside!$1:$1,0),FALSE)</f>
        <v/>
      </c>
      <c r="I17" s="576">
        <f>VLOOKUP($F17,raw_data_airside!$1:$1048576,MATCH(I$1,raw_data_airside!$1:$1,0),FALSE)</f>
        <v/>
      </c>
      <c r="J17" s="576">
        <f>VLOOKUP($F17,raw_data_airside!$1:$1048576,MATCH(J$1,raw_data_airside!$1:$1,0),FALSE)</f>
        <v/>
      </c>
      <c r="K17" s="576">
        <f>VLOOKUP($F17,raw_data_airside!$1:$1048576,MATCH(K$1,raw_data_airside!$1:$1,0),FALSE)</f>
        <v/>
      </c>
      <c r="L17" s="576">
        <f>VLOOKUP($F17,raw_data_airside!$1:$1048576,MATCH(L$1,raw_data_airside!$1:$1,0),FALSE)</f>
        <v/>
      </c>
      <c r="M17" s="576">
        <f>VLOOKUP($F17,raw_data_airside!$1:$1048576,MATCH(M$1,raw_data_airside!$1:$1,0),FALSE)</f>
        <v/>
      </c>
      <c r="N17" s="576">
        <f>VLOOKUP($F17,raw_data_airside!$1:$1048576,MATCH(N$1,raw_data_airside!$1:$1,0),FALSE)</f>
        <v/>
      </c>
      <c r="O17" s="576">
        <f>VLOOKUP($F17,raw_data_airside!$1:$1048576,MATCH(O$1,raw_data_airside!$1:$1,0),FALSE)</f>
        <v/>
      </c>
      <c r="P17" s="576">
        <f>VLOOKUP($F17,raw_data_airside!$1:$1048576,MATCH(P$1,raw_data_airside!$1:$1,0),FALSE)</f>
        <v/>
      </c>
      <c r="Q17" s="576">
        <f>VLOOKUP($F17,raw_data_airside!$1:$1048576,MATCH(Q$1,raw_data_airside!$1:$1,0),FALSE)</f>
        <v/>
      </c>
      <c r="R17" s="594">
        <f>R2*R13</f>
        <v/>
      </c>
      <c r="S17" s="576">
        <f>S2*S13</f>
        <v/>
      </c>
      <c r="T17" s="576">
        <f>T2*T13</f>
        <v/>
      </c>
      <c r="U17" s="576">
        <f>U2*U13</f>
        <v/>
      </c>
      <c r="V17" s="576">
        <f>V2*V13</f>
        <v/>
      </c>
      <c r="W17" s="576">
        <f>W2*W13</f>
        <v/>
      </c>
      <c r="X17" s="576">
        <f>X2*X13</f>
        <v/>
      </c>
      <c r="Y17" s="576">
        <f>Y2*Y13</f>
        <v/>
      </c>
      <c r="Z17" s="576">
        <f>Z2*Z13</f>
        <v/>
      </c>
      <c r="AA17" s="576">
        <f>AA2*AA13</f>
        <v/>
      </c>
      <c r="AB17" s="576">
        <f>AB2*AB13</f>
        <v/>
      </c>
      <c r="AC17" s="576">
        <f>AC2*AC13</f>
        <v/>
      </c>
      <c r="AD17" s="576">
        <f>AD2*AD13</f>
        <v/>
      </c>
      <c r="AE17" s="576">
        <f>AE2*AE13</f>
        <v/>
      </c>
      <c r="AF17" s="576">
        <f>AF2*AF13</f>
        <v/>
      </c>
      <c r="AG17" s="576">
        <f>AG2*AG13</f>
        <v/>
      </c>
      <c r="AH17" s="576">
        <f>AH2*AH13</f>
        <v/>
      </c>
      <c r="AI17" s="576">
        <f>AI2*AI13</f>
        <v/>
      </c>
      <c r="AJ17" s="576">
        <f>AJ2*AJ13</f>
        <v/>
      </c>
      <c r="AK17" s="576">
        <f>AK2*AK13</f>
        <v/>
      </c>
      <c r="AL17" s="576">
        <f>AL2*AL13</f>
        <v/>
      </c>
      <c r="AM17" s="576">
        <f>AM2*AM13</f>
        <v/>
      </c>
      <c r="AN17" s="576">
        <f>AN2*AN13</f>
        <v/>
      </c>
      <c r="AO17" s="576">
        <f>AO2*AO13</f>
        <v/>
      </c>
      <c r="AP17" s="576">
        <f>AP2*AP13</f>
        <v/>
      </c>
      <c r="AQ17" s="576">
        <f>AQ2*AQ13</f>
        <v/>
      </c>
      <c r="AR17" s="576">
        <f>AR2*AR13</f>
        <v/>
      </c>
      <c r="AS17" s="576">
        <f>AS2*AS13</f>
        <v/>
      </c>
      <c r="AT17" s="576">
        <f>AT2*AT13</f>
        <v/>
      </c>
      <c r="AU17" s="576">
        <f>AU2*AU13</f>
        <v/>
      </c>
      <c r="AV17" s="576">
        <f>AV2*AV13</f>
        <v/>
      </c>
      <c r="AW17" s="576">
        <f>AW2*AW13</f>
        <v/>
      </c>
      <c r="AX17" s="576">
        <f>AX2*AX13</f>
        <v/>
      </c>
      <c r="AY17" s="576">
        <f>AY2*AY13</f>
        <v/>
      </c>
      <c r="AZ17" s="576">
        <f>AZ2*AZ13</f>
        <v/>
      </c>
      <c r="BA17" s="576">
        <f>BA2*BA13</f>
        <v/>
      </c>
    </row>
    <row r="18">
      <c r="A18" s="532" t="n"/>
      <c r="B18" s="532" t="n"/>
      <c r="C18" s="27">
        <f>C62&amp;"Movements"</f>
        <v/>
      </c>
      <c r="D18" s="28" t="inlineStr">
        <is>
          <t>float0</t>
        </is>
      </c>
      <c r="E18" s="28" t="n"/>
      <c r="F18" s="24">
        <f>C62&amp;"운항횟수"</f>
        <v/>
      </c>
      <c r="G18" s="99" t="n"/>
      <c r="H18" s="580">
        <f>VLOOKUP($F18,raw_data_airside!$1:$1048576,MATCH(H$1,raw_data_airside!$1:$1,0),FALSE)</f>
        <v/>
      </c>
      <c r="I18" s="580">
        <f>VLOOKUP($F18,raw_data_airside!$1:$1048576,MATCH(I$1,raw_data_airside!$1:$1,0),FALSE)</f>
        <v/>
      </c>
      <c r="J18" s="580">
        <f>VLOOKUP($F18,raw_data_airside!$1:$1048576,MATCH(J$1,raw_data_airside!$1:$1,0),FALSE)</f>
        <v/>
      </c>
      <c r="K18" s="580">
        <f>VLOOKUP($F18,raw_data_airside!$1:$1048576,MATCH(K$1,raw_data_airside!$1:$1,0),FALSE)</f>
        <v/>
      </c>
      <c r="L18" s="580">
        <f>VLOOKUP($F18,raw_data_airside!$1:$1048576,MATCH(L$1,raw_data_airside!$1:$1,0),FALSE)</f>
        <v/>
      </c>
      <c r="M18" s="580">
        <f>VLOOKUP($F18,raw_data_airside!$1:$1048576,MATCH(M$1,raw_data_airside!$1:$1,0),FALSE)</f>
        <v/>
      </c>
      <c r="N18" s="580">
        <f>VLOOKUP($F18,raw_data_airside!$1:$1048576,MATCH(N$1,raw_data_airside!$1:$1,0),FALSE)</f>
        <v/>
      </c>
      <c r="O18" s="580">
        <f>VLOOKUP($F18,raw_data_airside!$1:$1048576,MATCH(O$1,raw_data_airside!$1:$1,0),FALSE)</f>
        <v/>
      </c>
      <c r="P18" s="580">
        <f>VLOOKUP($F18,raw_data_airside!$1:$1048576,MATCH(P$1,raw_data_airside!$1:$1,0),FALSE)</f>
        <v/>
      </c>
      <c r="Q18" s="580">
        <f>VLOOKUP($F18,raw_data_airside!$1:$1048576,MATCH(Q$1,raw_data_airside!$1:$1,0),FALSE)</f>
        <v/>
      </c>
      <c r="R18" s="580">
        <f>R2*R14</f>
        <v/>
      </c>
      <c r="S18" s="580">
        <f>S2*S14</f>
        <v/>
      </c>
      <c r="T18" s="580">
        <f>T2*T14</f>
        <v/>
      </c>
      <c r="U18" s="580">
        <f>U2*U14</f>
        <v/>
      </c>
      <c r="V18" s="580">
        <f>V2*V14</f>
        <v/>
      </c>
      <c r="W18" s="580">
        <f>W2*W14</f>
        <v/>
      </c>
      <c r="X18" s="580">
        <f>X2*X14</f>
        <v/>
      </c>
      <c r="Y18" s="580">
        <f>Y2*Y14</f>
        <v/>
      </c>
      <c r="Z18" s="580">
        <f>Z2*Z14</f>
        <v/>
      </c>
      <c r="AA18" s="580">
        <f>AA2*AA14</f>
        <v/>
      </c>
      <c r="AB18" s="580">
        <f>AB2*AB14</f>
        <v/>
      </c>
      <c r="AC18" s="580">
        <f>AC2*AC14</f>
        <v/>
      </c>
      <c r="AD18" s="580">
        <f>AD2*AD14</f>
        <v/>
      </c>
      <c r="AE18" s="580">
        <f>AE2*AE14</f>
        <v/>
      </c>
      <c r="AF18" s="580">
        <f>AF2*AF14</f>
        <v/>
      </c>
      <c r="AG18" s="580">
        <f>AG2*AG14</f>
        <v/>
      </c>
      <c r="AH18" s="580">
        <f>AH2*AH14</f>
        <v/>
      </c>
      <c r="AI18" s="580">
        <f>AI2*AI14</f>
        <v/>
      </c>
      <c r="AJ18" s="580">
        <f>AJ2*AJ14</f>
        <v/>
      </c>
      <c r="AK18" s="580">
        <f>AK2*AK14</f>
        <v/>
      </c>
      <c r="AL18" s="580">
        <f>AL2*AL14</f>
        <v/>
      </c>
      <c r="AM18" s="580">
        <f>AM2*AM14</f>
        <v/>
      </c>
      <c r="AN18" s="580">
        <f>AN2*AN14</f>
        <v/>
      </c>
      <c r="AO18" s="580">
        <f>AO2*AO14</f>
        <v/>
      </c>
      <c r="AP18" s="580">
        <f>AP2*AP14</f>
        <v/>
      </c>
      <c r="AQ18" s="580">
        <f>AQ2*AQ14</f>
        <v/>
      </c>
      <c r="AR18" s="580">
        <f>AR2*AR14</f>
        <v/>
      </c>
      <c r="AS18" s="580">
        <f>AS2*AS14</f>
        <v/>
      </c>
      <c r="AT18" s="580">
        <f>AT2*AT14</f>
        <v/>
      </c>
      <c r="AU18" s="580">
        <f>AU2*AU14</f>
        <v/>
      </c>
      <c r="AV18" s="580">
        <f>AV2*AV14</f>
        <v/>
      </c>
      <c r="AW18" s="580">
        <f>AW2*AW14</f>
        <v/>
      </c>
      <c r="AX18" s="580">
        <f>AX2*AX14</f>
        <v/>
      </c>
      <c r="AY18" s="580">
        <f>AY2*AY14</f>
        <v/>
      </c>
      <c r="AZ18" s="580">
        <f>AZ2*AZ14</f>
        <v/>
      </c>
      <c r="BA18" s="580">
        <f>BA2*BA14</f>
        <v/>
      </c>
    </row>
    <row r="19">
      <c r="A19" s="532" t="n"/>
      <c r="B19" s="532" t="n"/>
      <c r="C19" s="27">
        <f>C63&amp;"Movements"</f>
        <v/>
      </c>
      <c r="D19" s="28" t="inlineStr">
        <is>
          <t>float0</t>
        </is>
      </c>
      <c r="E19" s="28" t="n"/>
      <c r="F19" s="24">
        <f>C63&amp;"운항횟수"</f>
        <v/>
      </c>
      <c r="G19" s="99" t="n"/>
      <c r="H19" s="580">
        <f>VLOOKUP($F19,raw_data_airside!$1:$1048576,MATCH(H$1,raw_data_airside!$1:$1,0),FALSE)</f>
        <v/>
      </c>
      <c r="I19" s="580">
        <f>VLOOKUP($F19,raw_data_airside!$1:$1048576,MATCH(I$1,raw_data_airside!$1:$1,0),FALSE)</f>
        <v/>
      </c>
      <c r="J19" s="580">
        <f>VLOOKUP($F19,raw_data_airside!$1:$1048576,MATCH(J$1,raw_data_airside!$1:$1,0),FALSE)</f>
        <v/>
      </c>
      <c r="K19" s="580">
        <f>VLOOKUP($F19,raw_data_airside!$1:$1048576,MATCH(K$1,raw_data_airside!$1:$1,0),FALSE)</f>
        <v/>
      </c>
      <c r="L19" s="580">
        <f>VLOOKUP($F19,raw_data_airside!$1:$1048576,MATCH(L$1,raw_data_airside!$1:$1,0),FALSE)</f>
        <v/>
      </c>
      <c r="M19" s="580">
        <f>VLOOKUP($F19,raw_data_airside!$1:$1048576,MATCH(M$1,raw_data_airside!$1:$1,0),FALSE)</f>
        <v/>
      </c>
      <c r="N19" s="580">
        <f>VLOOKUP($F19,raw_data_airside!$1:$1048576,MATCH(N$1,raw_data_airside!$1:$1,0),FALSE)</f>
        <v/>
      </c>
      <c r="O19" s="580">
        <f>VLOOKUP($F19,raw_data_airside!$1:$1048576,MATCH(O$1,raw_data_airside!$1:$1,0),FALSE)</f>
        <v/>
      </c>
      <c r="P19" s="580">
        <f>VLOOKUP($F19,raw_data_airside!$1:$1048576,MATCH(P$1,raw_data_airside!$1:$1,0),FALSE)</f>
        <v/>
      </c>
      <c r="Q19" s="580">
        <f>VLOOKUP($F19,raw_data_airside!$1:$1048576,MATCH(Q$1,raw_data_airside!$1:$1,0),FALSE)</f>
        <v/>
      </c>
      <c r="R19" s="580">
        <f>R2*R15</f>
        <v/>
      </c>
      <c r="S19" s="580">
        <f>S2*S15</f>
        <v/>
      </c>
      <c r="T19" s="580">
        <f>T2*T15</f>
        <v/>
      </c>
      <c r="U19" s="580">
        <f>U2*U15</f>
        <v/>
      </c>
      <c r="V19" s="580">
        <f>V2*V15</f>
        <v/>
      </c>
      <c r="W19" s="580">
        <f>W2*W15</f>
        <v/>
      </c>
      <c r="X19" s="580">
        <f>X2*X15</f>
        <v/>
      </c>
      <c r="Y19" s="580">
        <f>Y2*Y15</f>
        <v/>
      </c>
      <c r="Z19" s="580">
        <f>Z2*Z15</f>
        <v/>
      </c>
      <c r="AA19" s="580">
        <f>AA2*AA15</f>
        <v/>
      </c>
      <c r="AB19" s="580">
        <f>AB2*AB15</f>
        <v/>
      </c>
      <c r="AC19" s="580">
        <f>AC2*AC15</f>
        <v/>
      </c>
      <c r="AD19" s="580">
        <f>AD2*AD15</f>
        <v/>
      </c>
      <c r="AE19" s="580">
        <f>AE2*AE15</f>
        <v/>
      </c>
      <c r="AF19" s="580">
        <f>AF2*AF15</f>
        <v/>
      </c>
      <c r="AG19" s="580">
        <f>AG2*AG15</f>
        <v/>
      </c>
      <c r="AH19" s="580">
        <f>AH2*AH15</f>
        <v/>
      </c>
      <c r="AI19" s="580">
        <f>AI2*AI15</f>
        <v/>
      </c>
      <c r="AJ19" s="580">
        <f>AJ2*AJ15</f>
        <v/>
      </c>
      <c r="AK19" s="580">
        <f>AK2*AK15</f>
        <v/>
      </c>
      <c r="AL19" s="580">
        <f>AL2*AL15</f>
        <v/>
      </c>
      <c r="AM19" s="580">
        <f>AM2*AM15</f>
        <v/>
      </c>
      <c r="AN19" s="580">
        <f>AN2*AN15</f>
        <v/>
      </c>
      <c r="AO19" s="580">
        <f>AO2*AO15</f>
        <v/>
      </c>
      <c r="AP19" s="580">
        <f>AP2*AP15</f>
        <v/>
      </c>
      <c r="AQ19" s="580">
        <f>AQ2*AQ15</f>
        <v/>
      </c>
      <c r="AR19" s="580">
        <f>AR2*AR15</f>
        <v/>
      </c>
      <c r="AS19" s="580">
        <f>AS2*AS15</f>
        <v/>
      </c>
      <c r="AT19" s="580">
        <f>AT2*AT15</f>
        <v/>
      </c>
      <c r="AU19" s="580">
        <f>AU2*AU15</f>
        <v/>
      </c>
      <c r="AV19" s="580">
        <f>AV2*AV15</f>
        <v/>
      </c>
      <c r="AW19" s="580">
        <f>AW2*AW15</f>
        <v/>
      </c>
      <c r="AX19" s="580">
        <f>AX2*AX15</f>
        <v/>
      </c>
      <c r="AY19" s="580">
        <f>AY2*AY15</f>
        <v/>
      </c>
      <c r="AZ19" s="580">
        <f>AZ2*AZ15</f>
        <v/>
      </c>
      <c r="BA19" s="580">
        <f>BA2*BA15</f>
        <v/>
      </c>
    </row>
    <row r="20">
      <c r="A20" s="532" t="n"/>
      <c r="B20" s="533" t="n"/>
      <c r="C20" s="31">
        <f>C64&amp;"Movements"</f>
        <v/>
      </c>
      <c r="D20" s="32" t="inlineStr">
        <is>
          <t>float0</t>
        </is>
      </c>
      <c r="E20" s="32" t="n"/>
      <c r="F20" s="25">
        <f>C64&amp;"운항횟수"</f>
        <v/>
      </c>
      <c r="G20" s="100" t="n"/>
      <c r="H20" s="584">
        <f>VLOOKUP($F20,raw_data_airside!$1:$1048576,MATCH(H$1,raw_data_airside!$1:$1,0),FALSE)</f>
        <v/>
      </c>
      <c r="I20" s="584">
        <f>VLOOKUP($F20,raw_data_airside!$1:$1048576,MATCH(I$1,raw_data_airside!$1:$1,0),FALSE)</f>
        <v/>
      </c>
      <c r="J20" s="584">
        <f>VLOOKUP($F20,raw_data_airside!$1:$1048576,MATCH(J$1,raw_data_airside!$1:$1,0),FALSE)</f>
        <v/>
      </c>
      <c r="K20" s="584">
        <f>VLOOKUP($F20,raw_data_airside!$1:$1048576,MATCH(K$1,raw_data_airside!$1:$1,0),FALSE)</f>
        <v/>
      </c>
      <c r="L20" s="584">
        <f>VLOOKUP($F20,raw_data_airside!$1:$1048576,MATCH(L$1,raw_data_airside!$1:$1,0),FALSE)</f>
        <v/>
      </c>
      <c r="M20" s="584">
        <f>VLOOKUP($F20,raw_data_airside!$1:$1048576,MATCH(M$1,raw_data_airside!$1:$1,0),FALSE)</f>
        <v/>
      </c>
      <c r="N20" s="584">
        <f>VLOOKUP($F20,raw_data_airside!$1:$1048576,MATCH(N$1,raw_data_airside!$1:$1,0),FALSE)</f>
        <v/>
      </c>
      <c r="O20" s="584">
        <f>VLOOKUP($F20,raw_data_airside!$1:$1048576,MATCH(O$1,raw_data_airside!$1:$1,0),FALSE)</f>
        <v/>
      </c>
      <c r="P20" s="584">
        <f>VLOOKUP($F20,raw_data_airside!$1:$1048576,MATCH(P$1,raw_data_airside!$1:$1,0),FALSE)</f>
        <v/>
      </c>
      <c r="Q20" s="584">
        <f>VLOOKUP($F20,raw_data_airside!$1:$1048576,MATCH(Q$1,raw_data_airside!$1:$1,0),FALSE)</f>
        <v/>
      </c>
      <c r="R20" s="584">
        <f>R2*R16</f>
        <v/>
      </c>
      <c r="S20" s="584">
        <f>S2*S16</f>
        <v/>
      </c>
      <c r="T20" s="584">
        <f>T2*T16</f>
        <v/>
      </c>
      <c r="U20" s="584">
        <f>U2*U16</f>
        <v/>
      </c>
      <c r="V20" s="584">
        <f>V2*V16</f>
        <v/>
      </c>
      <c r="W20" s="584">
        <f>W2*W16</f>
        <v/>
      </c>
      <c r="X20" s="584">
        <f>X2*X16</f>
        <v/>
      </c>
      <c r="Y20" s="584">
        <f>Y2*Y16</f>
        <v/>
      </c>
      <c r="Z20" s="584">
        <f>Z2*Z16</f>
        <v/>
      </c>
      <c r="AA20" s="584">
        <f>AA2*AA16</f>
        <v/>
      </c>
      <c r="AB20" s="584">
        <f>AB2*AB16</f>
        <v/>
      </c>
      <c r="AC20" s="584">
        <f>AC2*AC16</f>
        <v/>
      </c>
      <c r="AD20" s="584">
        <f>AD2*AD16</f>
        <v/>
      </c>
      <c r="AE20" s="584">
        <f>AE2*AE16</f>
        <v/>
      </c>
      <c r="AF20" s="584">
        <f>AF2*AF16</f>
        <v/>
      </c>
      <c r="AG20" s="584">
        <f>AG2*AG16</f>
        <v/>
      </c>
      <c r="AH20" s="584">
        <f>AH2*AH16</f>
        <v/>
      </c>
      <c r="AI20" s="584">
        <f>AI2*AI16</f>
        <v/>
      </c>
      <c r="AJ20" s="584">
        <f>AJ2*AJ16</f>
        <v/>
      </c>
      <c r="AK20" s="584">
        <f>AK2*AK16</f>
        <v/>
      </c>
      <c r="AL20" s="584">
        <f>AL2*AL16</f>
        <v/>
      </c>
      <c r="AM20" s="584">
        <f>AM2*AM16</f>
        <v/>
      </c>
      <c r="AN20" s="584">
        <f>AN2*AN16</f>
        <v/>
      </c>
      <c r="AO20" s="584">
        <f>AO2*AO16</f>
        <v/>
      </c>
      <c r="AP20" s="584">
        <f>AP2*AP16</f>
        <v/>
      </c>
      <c r="AQ20" s="584">
        <f>AQ2*AQ16</f>
        <v/>
      </c>
      <c r="AR20" s="584">
        <f>AR2*AR16</f>
        <v/>
      </c>
      <c r="AS20" s="584">
        <f>AS2*AS16</f>
        <v/>
      </c>
      <c r="AT20" s="584">
        <f>AT2*AT16</f>
        <v/>
      </c>
      <c r="AU20" s="584">
        <f>AU2*AU16</f>
        <v/>
      </c>
      <c r="AV20" s="584">
        <f>AV2*AV16</f>
        <v/>
      </c>
      <c r="AW20" s="584">
        <f>AW2*AW16</f>
        <v/>
      </c>
      <c r="AX20" s="584">
        <f>AX2*AX16</f>
        <v/>
      </c>
      <c r="AY20" s="584">
        <f>AY2*AY16</f>
        <v/>
      </c>
      <c r="AZ20" s="584">
        <f>AZ2*AZ16</f>
        <v/>
      </c>
      <c r="BA20" s="584">
        <f>BA2*BA16</f>
        <v/>
      </c>
    </row>
    <row r="21">
      <c r="A21" s="532" t="n"/>
      <c r="B21" s="593" t="inlineStr">
        <is>
          <t>MTOW by Class</t>
        </is>
      </c>
      <c r="C21" s="41">
        <f>C61&amp;"MTOW"</f>
        <v/>
      </c>
      <c r="D21" s="42" t="inlineStr">
        <is>
          <t>float0</t>
        </is>
      </c>
      <c r="E21" s="42" t="n"/>
      <c r="F21" s="574">
        <f>C61&amp;"대당최대이륙중량"</f>
        <v/>
      </c>
      <c r="G21" s="575">
        <f>IFERROR(SUMIF($H$82:$Q$82,"O",H21:Q21)/COUNTIFS($H$82:$Q$82,"O",H21:Q21,"&lt;&gt;0"),0)</f>
        <v/>
      </c>
      <c r="H21" s="576">
        <f>VLOOKUP($F21,raw_data_airside!$1:$1048576,MATCH(H$1,raw_data_airside!$1:$1,0),FALSE)</f>
        <v/>
      </c>
      <c r="I21" s="576">
        <f>VLOOKUP($F21,raw_data_airside!$1:$1048576,MATCH(I$1,raw_data_airside!$1:$1,0),FALSE)</f>
        <v/>
      </c>
      <c r="J21" s="576">
        <f>VLOOKUP($F21,raw_data_airside!$1:$1048576,MATCH(J$1,raw_data_airside!$1:$1,0),FALSE)</f>
        <v/>
      </c>
      <c r="K21" s="576">
        <f>VLOOKUP($F21,raw_data_airside!$1:$1048576,MATCH(K$1,raw_data_airside!$1:$1,0),FALSE)</f>
        <v/>
      </c>
      <c r="L21" s="576">
        <f>VLOOKUP($F21,raw_data_airside!$1:$1048576,MATCH(L$1,raw_data_airside!$1:$1,0),FALSE)</f>
        <v/>
      </c>
      <c r="M21" s="576">
        <f>VLOOKUP($F21,raw_data_airside!$1:$1048576,MATCH(M$1,raw_data_airside!$1:$1,0),FALSE)</f>
        <v/>
      </c>
      <c r="N21" s="576">
        <f>VLOOKUP($F21,raw_data_airside!$1:$1048576,MATCH(N$1,raw_data_airside!$1:$1,0),FALSE)</f>
        <v/>
      </c>
      <c r="O21" s="576">
        <f>VLOOKUP($F21,raw_data_airside!$1:$1048576,MATCH(O$1,raw_data_airside!$1:$1,0),FALSE)</f>
        <v/>
      </c>
      <c r="P21" s="576">
        <f>VLOOKUP($F21,raw_data_airside!$1:$1048576,MATCH(P$1,raw_data_airside!$1:$1,0),FALSE)</f>
        <v/>
      </c>
      <c r="Q21" s="576">
        <f>VLOOKUP($F21,raw_data_airside!$1:$1048576,MATCH(Q$1,raw_data_airside!$1:$1,0),FALSE)</f>
        <v/>
      </c>
      <c r="R21" s="580">
        <f>G21</f>
        <v/>
      </c>
      <c r="S21" s="580">
        <f>R21</f>
        <v/>
      </c>
      <c r="T21" s="580">
        <f>S21</f>
        <v/>
      </c>
      <c r="U21" s="580">
        <f>T21</f>
        <v/>
      </c>
      <c r="V21" s="580">
        <f>U21</f>
        <v/>
      </c>
      <c r="W21" s="580">
        <f>V21</f>
        <v/>
      </c>
      <c r="X21" s="580">
        <f>W21</f>
        <v/>
      </c>
      <c r="Y21" s="580">
        <f>X21</f>
        <v/>
      </c>
      <c r="Z21" s="580">
        <f>Y21</f>
        <v/>
      </c>
      <c r="AA21" s="580">
        <f>Z21</f>
        <v/>
      </c>
      <c r="AB21" s="580">
        <f>AA21</f>
        <v/>
      </c>
      <c r="AC21" s="580">
        <f>AB21</f>
        <v/>
      </c>
      <c r="AD21" s="580">
        <f>AC21</f>
        <v/>
      </c>
      <c r="AE21" s="580">
        <f>AD21</f>
        <v/>
      </c>
      <c r="AF21" s="580">
        <f>AE21</f>
        <v/>
      </c>
      <c r="AG21" s="580">
        <f>AF21</f>
        <v/>
      </c>
      <c r="AH21" s="580">
        <f>AG21</f>
        <v/>
      </c>
      <c r="AI21" s="580">
        <f>AH21</f>
        <v/>
      </c>
      <c r="AJ21" s="580">
        <f>AI21</f>
        <v/>
      </c>
      <c r="AK21" s="580">
        <f>AJ21</f>
        <v/>
      </c>
      <c r="AL21" s="580">
        <f>AK21</f>
        <v/>
      </c>
      <c r="AM21" s="580">
        <f>AL21</f>
        <v/>
      </c>
      <c r="AN21" s="580">
        <f>AM21</f>
        <v/>
      </c>
      <c r="AO21" s="580">
        <f>AN21</f>
        <v/>
      </c>
      <c r="AP21" s="580">
        <f>AO21</f>
        <v/>
      </c>
      <c r="AQ21" s="580">
        <f>AP21</f>
        <v/>
      </c>
      <c r="AR21" s="580">
        <f>AQ21</f>
        <v/>
      </c>
      <c r="AS21" s="580">
        <f>AR21</f>
        <v/>
      </c>
      <c r="AT21" s="580">
        <f>AS21</f>
        <v/>
      </c>
      <c r="AU21" s="580">
        <f>AT21</f>
        <v/>
      </c>
      <c r="AV21" s="580">
        <f>AU21</f>
        <v/>
      </c>
      <c r="AW21" s="580">
        <f>AV21</f>
        <v/>
      </c>
      <c r="AX21" s="580">
        <f>AW21</f>
        <v/>
      </c>
      <c r="AY21" s="580">
        <f>AX21</f>
        <v/>
      </c>
      <c r="AZ21" s="580">
        <f>AY21</f>
        <v/>
      </c>
      <c r="BA21" s="580">
        <f>AZ21</f>
        <v/>
      </c>
    </row>
    <row r="22">
      <c r="A22" s="532" t="n"/>
      <c r="B22" s="532" t="n"/>
      <c r="C22" s="27">
        <f>C62&amp;"MTOW"</f>
        <v/>
      </c>
      <c r="D22" s="28" t="inlineStr">
        <is>
          <t>float0</t>
        </is>
      </c>
      <c r="E22" s="28" t="n"/>
      <c r="F22" s="578">
        <f>C62&amp;"대당최대이륙중량"</f>
        <v/>
      </c>
      <c r="G22" s="579">
        <f>IFERROR(SUMIF($H$82:$Q$82,"O",H22:Q22)/COUNTIFS($H$82:$Q$82,"O",H22:Q22,"&lt;&gt;0"),0)</f>
        <v/>
      </c>
      <c r="H22" s="580">
        <f>VLOOKUP($F22,raw_data_airside!$1:$1048576,MATCH(H$1,raw_data_airside!$1:$1,0),FALSE)</f>
        <v/>
      </c>
      <c r="I22" s="580">
        <f>VLOOKUP($F22,raw_data_airside!$1:$1048576,MATCH(I$1,raw_data_airside!$1:$1,0),FALSE)</f>
        <v/>
      </c>
      <c r="J22" s="580">
        <f>VLOOKUP($F22,raw_data_airside!$1:$1048576,MATCH(J$1,raw_data_airside!$1:$1,0),FALSE)</f>
        <v/>
      </c>
      <c r="K22" s="580">
        <f>VLOOKUP($F22,raw_data_airside!$1:$1048576,MATCH(K$1,raw_data_airside!$1:$1,0),FALSE)</f>
        <v/>
      </c>
      <c r="L22" s="580">
        <f>VLOOKUP($F22,raw_data_airside!$1:$1048576,MATCH(L$1,raw_data_airside!$1:$1,0),FALSE)</f>
        <v/>
      </c>
      <c r="M22" s="580">
        <f>VLOOKUP($F22,raw_data_airside!$1:$1048576,MATCH(M$1,raw_data_airside!$1:$1,0),FALSE)</f>
        <v/>
      </c>
      <c r="N22" s="580">
        <f>VLOOKUP($F22,raw_data_airside!$1:$1048576,MATCH(N$1,raw_data_airside!$1:$1,0),FALSE)</f>
        <v/>
      </c>
      <c r="O22" s="580">
        <f>VLOOKUP($F22,raw_data_airside!$1:$1048576,MATCH(O$1,raw_data_airside!$1:$1,0),FALSE)</f>
        <v/>
      </c>
      <c r="P22" s="580">
        <f>VLOOKUP($F22,raw_data_airside!$1:$1048576,MATCH(P$1,raw_data_airside!$1:$1,0),FALSE)</f>
        <v/>
      </c>
      <c r="Q22" s="580">
        <f>VLOOKUP($F22,raw_data_airside!$1:$1048576,MATCH(Q$1,raw_data_airside!$1:$1,0),FALSE)</f>
        <v/>
      </c>
      <c r="R22" s="580">
        <f>G22</f>
        <v/>
      </c>
      <c r="S22" s="580">
        <f>R22</f>
        <v/>
      </c>
      <c r="T22" s="580">
        <f>S22</f>
        <v/>
      </c>
      <c r="U22" s="580">
        <f>T22</f>
        <v/>
      </c>
      <c r="V22" s="580">
        <f>U22</f>
        <v/>
      </c>
      <c r="W22" s="580">
        <f>V22</f>
        <v/>
      </c>
      <c r="X22" s="580">
        <f>W22</f>
        <v/>
      </c>
      <c r="Y22" s="580">
        <f>X22</f>
        <v/>
      </c>
      <c r="Z22" s="580">
        <f>Y22</f>
        <v/>
      </c>
      <c r="AA22" s="580">
        <f>Z22</f>
        <v/>
      </c>
      <c r="AB22" s="580">
        <f>AA22</f>
        <v/>
      </c>
      <c r="AC22" s="580">
        <f>AB22</f>
        <v/>
      </c>
      <c r="AD22" s="580">
        <f>AC22</f>
        <v/>
      </c>
      <c r="AE22" s="580">
        <f>AD22</f>
        <v/>
      </c>
      <c r="AF22" s="580">
        <f>AE22</f>
        <v/>
      </c>
      <c r="AG22" s="580">
        <f>AF22</f>
        <v/>
      </c>
      <c r="AH22" s="580">
        <f>AG22</f>
        <v/>
      </c>
      <c r="AI22" s="580">
        <f>AH22</f>
        <v/>
      </c>
      <c r="AJ22" s="580">
        <f>AI22</f>
        <v/>
      </c>
      <c r="AK22" s="580">
        <f>AJ22</f>
        <v/>
      </c>
      <c r="AL22" s="580">
        <f>AK22</f>
        <v/>
      </c>
      <c r="AM22" s="580">
        <f>AL22</f>
        <v/>
      </c>
      <c r="AN22" s="580">
        <f>AM22</f>
        <v/>
      </c>
      <c r="AO22" s="580">
        <f>AN22</f>
        <v/>
      </c>
      <c r="AP22" s="580">
        <f>AO22</f>
        <v/>
      </c>
      <c r="AQ22" s="580">
        <f>AP22</f>
        <v/>
      </c>
      <c r="AR22" s="580">
        <f>AQ22</f>
        <v/>
      </c>
      <c r="AS22" s="580">
        <f>AR22</f>
        <v/>
      </c>
      <c r="AT22" s="580">
        <f>AS22</f>
        <v/>
      </c>
      <c r="AU22" s="580">
        <f>AT22</f>
        <v/>
      </c>
      <c r="AV22" s="580">
        <f>AU22</f>
        <v/>
      </c>
      <c r="AW22" s="580">
        <f>AV22</f>
        <v/>
      </c>
      <c r="AX22" s="580">
        <f>AW22</f>
        <v/>
      </c>
      <c r="AY22" s="580">
        <f>AX22</f>
        <v/>
      </c>
      <c r="AZ22" s="580">
        <f>AY22</f>
        <v/>
      </c>
      <c r="BA22" s="580">
        <f>AZ22</f>
        <v/>
      </c>
    </row>
    <row r="23">
      <c r="A23" s="532" t="n"/>
      <c r="B23" s="532" t="n"/>
      <c r="C23" s="27">
        <f>C63&amp;"MTOW"</f>
        <v/>
      </c>
      <c r="D23" s="28" t="inlineStr">
        <is>
          <t>float0</t>
        </is>
      </c>
      <c r="E23" s="28" t="n"/>
      <c r="F23" s="578">
        <f>C63&amp;"대당최대이륙중량"</f>
        <v/>
      </c>
      <c r="G23" s="579">
        <f>IFERROR(SUMIF($H$82:$Q$82,"O",H23:Q23)/COUNTIFS($H$82:$Q$82,"O",H23:Q23,"&lt;&gt;0"),0)</f>
        <v/>
      </c>
      <c r="H23" s="580">
        <f>VLOOKUP($F23,raw_data_airside!$1:$1048576,MATCH(H$1,raw_data_airside!$1:$1,0),FALSE)</f>
        <v/>
      </c>
      <c r="I23" s="580">
        <f>VLOOKUP($F23,raw_data_airside!$1:$1048576,MATCH(I$1,raw_data_airside!$1:$1,0),FALSE)</f>
        <v/>
      </c>
      <c r="J23" s="580">
        <f>VLOOKUP($F23,raw_data_airside!$1:$1048576,MATCH(J$1,raw_data_airside!$1:$1,0),FALSE)</f>
        <v/>
      </c>
      <c r="K23" s="580">
        <f>VLOOKUP($F23,raw_data_airside!$1:$1048576,MATCH(K$1,raw_data_airside!$1:$1,0),FALSE)</f>
        <v/>
      </c>
      <c r="L23" s="580">
        <f>VLOOKUP($F23,raw_data_airside!$1:$1048576,MATCH(L$1,raw_data_airside!$1:$1,0),FALSE)</f>
        <v/>
      </c>
      <c r="M23" s="580">
        <f>VLOOKUP($F23,raw_data_airside!$1:$1048576,MATCH(M$1,raw_data_airside!$1:$1,0),FALSE)</f>
        <v/>
      </c>
      <c r="N23" s="580">
        <f>VLOOKUP($F23,raw_data_airside!$1:$1048576,MATCH(N$1,raw_data_airside!$1:$1,0),FALSE)</f>
        <v/>
      </c>
      <c r="O23" s="580">
        <f>VLOOKUP($F23,raw_data_airside!$1:$1048576,MATCH(O$1,raw_data_airside!$1:$1,0),FALSE)</f>
        <v/>
      </c>
      <c r="P23" s="580">
        <f>VLOOKUP($F23,raw_data_airside!$1:$1048576,MATCH(P$1,raw_data_airside!$1:$1,0),FALSE)</f>
        <v/>
      </c>
      <c r="Q23" s="580">
        <f>VLOOKUP($F23,raw_data_airside!$1:$1048576,MATCH(Q$1,raw_data_airside!$1:$1,0),FALSE)</f>
        <v/>
      </c>
      <c r="R23" s="580">
        <f>G23</f>
        <v/>
      </c>
      <c r="S23" s="580">
        <f>R23</f>
        <v/>
      </c>
      <c r="T23" s="580">
        <f>S23</f>
        <v/>
      </c>
      <c r="U23" s="580">
        <f>T23</f>
        <v/>
      </c>
      <c r="V23" s="580">
        <f>U23</f>
        <v/>
      </c>
      <c r="W23" s="580">
        <f>V23</f>
        <v/>
      </c>
      <c r="X23" s="580">
        <f>W23</f>
        <v/>
      </c>
      <c r="Y23" s="580">
        <f>X23</f>
        <v/>
      </c>
      <c r="Z23" s="580">
        <f>Y23</f>
        <v/>
      </c>
      <c r="AA23" s="580">
        <f>Z23</f>
        <v/>
      </c>
      <c r="AB23" s="580">
        <f>AA23</f>
        <v/>
      </c>
      <c r="AC23" s="580">
        <f>AB23</f>
        <v/>
      </c>
      <c r="AD23" s="580">
        <f>AC23</f>
        <v/>
      </c>
      <c r="AE23" s="580">
        <f>AD23</f>
        <v/>
      </c>
      <c r="AF23" s="580">
        <f>AE23</f>
        <v/>
      </c>
      <c r="AG23" s="580">
        <f>AF23</f>
        <v/>
      </c>
      <c r="AH23" s="580">
        <f>AG23</f>
        <v/>
      </c>
      <c r="AI23" s="580">
        <f>AH23</f>
        <v/>
      </c>
      <c r="AJ23" s="580">
        <f>AI23</f>
        <v/>
      </c>
      <c r="AK23" s="580">
        <f>AJ23</f>
        <v/>
      </c>
      <c r="AL23" s="580">
        <f>AK23</f>
        <v/>
      </c>
      <c r="AM23" s="580">
        <f>AL23</f>
        <v/>
      </c>
      <c r="AN23" s="580">
        <f>AM23</f>
        <v/>
      </c>
      <c r="AO23" s="580">
        <f>AN23</f>
        <v/>
      </c>
      <c r="AP23" s="580">
        <f>AO23</f>
        <v/>
      </c>
      <c r="AQ23" s="580">
        <f>AP23</f>
        <v/>
      </c>
      <c r="AR23" s="580">
        <f>AQ23</f>
        <v/>
      </c>
      <c r="AS23" s="580">
        <f>AR23</f>
        <v/>
      </c>
      <c r="AT23" s="580">
        <f>AS23</f>
        <v/>
      </c>
      <c r="AU23" s="580">
        <f>AT23</f>
        <v/>
      </c>
      <c r="AV23" s="580">
        <f>AU23</f>
        <v/>
      </c>
      <c r="AW23" s="580">
        <f>AV23</f>
        <v/>
      </c>
      <c r="AX23" s="580">
        <f>AW23</f>
        <v/>
      </c>
      <c r="AY23" s="580">
        <f>AX23</f>
        <v/>
      </c>
      <c r="AZ23" s="580">
        <f>AY23</f>
        <v/>
      </c>
      <c r="BA23" s="580">
        <f>AZ23</f>
        <v/>
      </c>
    </row>
    <row r="24">
      <c r="A24" s="532" t="n"/>
      <c r="B24" s="533" t="n"/>
      <c r="C24" s="31">
        <f>C64&amp;"MTOW"</f>
        <v/>
      </c>
      <c r="D24" s="32" t="inlineStr">
        <is>
          <t>float0</t>
        </is>
      </c>
      <c r="E24" s="32" t="n"/>
      <c r="F24" s="582">
        <f>C64&amp;"대당최대이륙중량"</f>
        <v/>
      </c>
      <c r="G24" s="583">
        <f>IFERROR(SUMIF($H$82:$Q$82,"O",H24:Q24)/COUNTIFS($H$82:$Q$82,"O",H24:Q24,"&lt;&gt;0"),0)</f>
        <v/>
      </c>
      <c r="H24" s="584">
        <f>VLOOKUP($F24,raw_data_airside!$1:$1048576,MATCH(H$1,raw_data_airside!$1:$1,0),FALSE)</f>
        <v/>
      </c>
      <c r="I24" s="584">
        <f>VLOOKUP($F24,raw_data_airside!$1:$1048576,MATCH(I$1,raw_data_airside!$1:$1,0),FALSE)</f>
        <v/>
      </c>
      <c r="J24" s="584">
        <f>VLOOKUP($F24,raw_data_airside!$1:$1048576,MATCH(J$1,raw_data_airside!$1:$1,0),FALSE)</f>
        <v/>
      </c>
      <c r="K24" s="584">
        <f>VLOOKUP($F24,raw_data_airside!$1:$1048576,MATCH(K$1,raw_data_airside!$1:$1,0),FALSE)</f>
        <v/>
      </c>
      <c r="L24" s="584">
        <f>VLOOKUP($F24,raw_data_airside!$1:$1048576,MATCH(L$1,raw_data_airside!$1:$1,0),FALSE)</f>
        <v/>
      </c>
      <c r="M24" s="584">
        <f>VLOOKUP($F24,raw_data_airside!$1:$1048576,MATCH(M$1,raw_data_airside!$1:$1,0),FALSE)</f>
        <v/>
      </c>
      <c r="N24" s="584">
        <f>VLOOKUP($F24,raw_data_airside!$1:$1048576,MATCH(N$1,raw_data_airside!$1:$1,0),FALSE)</f>
        <v/>
      </c>
      <c r="O24" s="584">
        <f>VLOOKUP($F24,raw_data_airside!$1:$1048576,MATCH(O$1,raw_data_airside!$1:$1,0),FALSE)</f>
        <v/>
      </c>
      <c r="P24" s="584">
        <f>VLOOKUP($F24,raw_data_airside!$1:$1048576,MATCH(P$1,raw_data_airside!$1:$1,0),FALSE)</f>
        <v/>
      </c>
      <c r="Q24" s="584">
        <f>VLOOKUP($F24,raw_data_airside!$1:$1048576,MATCH(Q$1,raw_data_airside!$1:$1,0),FALSE)</f>
        <v/>
      </c>
      <c r="R24" s="584">
        <f>G24</f>
        <v/>
      </c>
      <c r="S24" s="584">
        <f>R24</f>
        <v/>
      </c>
      <c r="T24" s="584">
        <f>S24</f>
        <v/>
      </c>
      <c r="U24" s="584">
        <f>T24</f>
        <v/>
      </c>
      <c r="V24" s="584">
        <f>U24</f>
        <v/>
      </c>
      <c r="W24" s="584">
        <f>V24</f>
        <v/>
      </c>
      <c r="X24" s="584">
        <f>W24</f>
        <v/>
      </c>
      <c r="Y24" s="584">
        <f>X24</f>
        <v/>
      </c>
      <c r="Z24" s="584">
        <f>Y24</f>
        <v/>
      </c>
      <c r="AA24" s="584">
        <f>Z24</f>
        <v/>
      </c>
      <c r="AB24" s="584">
        <f>AA24</f>
        <v/>
      </c>
      <c r="AC24" s="584">
        <f>AB24</f>
        <v/>
      </c>
      <c r="AD24" s="584">
        <f>AC24</f>
        <v/>
      </c>
      <c r="AE24" s="584">
        <f>AD24</f>
        <v/>
      </c>
      <c r="AF24" s="584">
        <f>AE24</f>
        <v/>
      </c>
      <c r="AG24" s="584">
        <f>AF24</f>
        <v/>
      </c>
      <c r="AH24" s="584">
        <f>AG24</f>
        <v/>
      </c>
      <c r="AI24" s="584">
        <f>AH24</f>
        <v/>
      </c>
      <c r="AJ24" s="584">
        <f>AI24</f>
        <v/>
      </c>
      <c r="AK24" s="584">
        <f>AJ24</f>
        <v/>
      </c>
      <c r="AL24" s="584">
        <f>AK24</f>
        <v/>
      </c>
      <c r="AM24" s="584">
        <f>AL24</f>
        <v/>
      </c>
      <c r="AN24" s="584">
        <f>AM24</f>
        <v/>
      </c>
      <c r="AO24" s="584">
        <f>AN24</f>
        <v/>
      </c>
      <c r="AP24" s="584">
        <f>AO24</f>
        <v/>
      </c>
      <c r="AQ24" s="584">
        <f>AP24</f>
        <v/>
      </c>
      <c r="AR24" s="584">
        <f>AQ24</f>
        <v/>
      </c>
      <c r="AS24" s="584">
        <f>AR24</f>
        <v/>
      </c>
      <c r="AT24" s="584">
        <f>AS24</f>
        <v/>
      </c>
      <c r="AU24" s="584">
        <f>AT24</f>
        <v/>
      </c>
      <c r="AV24" s="584">
        <f>AU24</f>
        <v/>
      </c>
      <c r="AW24" s="584">
        <f>AV24</f>
        <v/>
      </c>
      <c r="AX24" s="584">
        <f>AW24</f>
        <v/>
      </c>
      <c r="AY24" s="584">
        <f>AX24</f>
        <v/>
      </c>
      <c r="AZ24" s="584">
        <f>AY24</f>
        <v/>
      </c>
      <c r="BA24" s="584">
        <f>AZ24</f>
        <v/>
      </c>
    </row>
    <row r="25">
      <c r="A25" s="532" t="n"/>
      <c r="B25" s="593" t="inlineStr">
        <is>
          <t>Standing Time by Class</t>
        </is>
      </c>
      <c r="C25" s="41">
        <f>C61&amp;"Average PeakTime TurnAround Standing Time📝"</f>
        <v/>
      </c>
      <c r="D25" s="42" t="inlineStr">
        <is>
          <t>float0</t>
        </is>
      </c>
      <c r="E25" s="28" t="inlineStr">
        <is>
          <t>O</t>
        </is>
      </c>
      <c r="F25" s="578">
        <f>C61&amp;"피크시간 턴어라운드편 평균주기시간(분)"</f>
        <v/>
      </c>
      <c r="G25" s="579">
        <f>IFERROR(SUMIF($H$83:$Q$83,"O",H25:Q25)/COUNTIFS($H$83:$Q$83,"O",H25:Q25,"&lt;&gt;0"),0)</f>
        <v/>
      </c>
      <c r="H25" s="580">
        <f>VLOOKUP($F25,raw_data_airside!$1:$1048576,MATCH(H$1,raw_data_airside!$1:$1,0),FALSE)</f>
        <v/>
      </c>
      <c r="I25" s="580">
        <f>VLOOKUP($F25,raw_data_airside!$1:$1048576,MATCH(I$1,raw_data_airside!$1:$1,0),FALSE)</f>
        <v/>
      </c>
      <c r="J25" s="580">
        <f>VLOOKUP($F25,raw_data_airside!$1:$1048576,MATCH(J$1,raw_data_airside!$1:$1,0),FALSE)</f>
        <v/>
      </c>
      <c r="K25" s="580">
        <f>VLOOKUP($F25,raw_data_airside!$1:$1048576,MATCH(K$1,raw_data_airside!$1:$1,0),FALSE)</f>
        <v/>
      </c>
      <c r="L25" s="580">
        <f>VLOOKUP($F25,raw_data_airside!$1:$1048576,MATCH(L$1,raw_data_airside!$1:$1,0),FALSE)</f>
        <v/>
      </c>
      <c r="M25" s="580">
        <f>VLOOKUP($F25,raw_data_airside!$1:$1048576,MATCH(M$1,raw_data_airside!$1:$1,0),FALSE)</f>
        <v/>
      </c>
      <c r="N25" s="580">
        <f>VLOOKUP($F25,raw_data_airside!$1:$1048576,MATCH(N$1,raw_data_airside!$1:$1,0),FALSE)</f>
        <v/>
      </c>
      <c r="O25" s="580">
        <f>VLOOKUP($F25,raw_data_airside!$1:$1048576,MATCH(O$1,raw_data_airside!$1:$1,0),FALSE)</f>
        <v/>
      </c>
      <c r="P25" s="580">
        <f>VLOOKUP($F25,raw_data_airside!$1:$1048576,MATCH(P$1,raw_data_airside!$1:$1,0),FALSE)</f>
        <v/>
      </c>
      <c r="Q25" s="580">
        <f>VLOOKUP($F25,raw_data_airside!$1:$1048576,MATCH(Q$1,raw_data_airside!$1:$1,0),FALSE)</f>
        <v/>
      </c>
      <c r="R25" s="595">
        <f>G25</f>
        <v/>
      </c>
      <c r="S25" s="595">
        <f>R25</f>
        <v/>
      </c>
      <c r="T25" s="595">
        <f>S25</f>
        <v/>
      </c>
      <c r="U25" s="595">
        <f>T25</f>
        <v/>
      </c>
      <c r="V25" s="595">
        <f>U25</f>
        <v/>
      </c>
      <c r="W25" s="595">
        <f>V25</f>
        <v/>
      </c>
      <c r="X25" s="595">
        <f>W25</f>
        <v/>
      </c>
      <c r="Y25" s="595">
        <f>X25</f>
        <v/>
      </c>
      <c r="Z25" s="595">
        <f>Y25</f>
        <v/>
      </c>
      <c r="AA25" s="595">
        <f>Z25</f>
        <v/>
      </c>
      <c r="AB25" s="595">
        <f>AA25</f>
        <v/>
      </c>
      <c r="AC25" s="595">
        <f>AB25</f>
        <v/>
      </c>
      <c r="AD25" s="595">
        <f>AC25</f>
        <v/>
      </c>
      <c r="AE25" s="595">
        <f>AD25</f>
        <v/>
      </c>
      <c r="AF25" s="595">
        <f>AE25</f>
        <v/>
      </c>
      <c r="AG25" s="595">
        <f>AF25</f>
        <v/>
      </c>
      <c r="AH25" s="595">
        <f>AG25</f>
        <v/>
      </c>
      <c r="AI25" s="595">
        <f>AH25</f>
        <v/>
      </c>
      <c r="AJ25" s="595">
        <f>AI25</f>
        <v/>
      </c>
      <c r="AK25" s="595">
        <f>AJ25</f>
        <v/>
      </c>
      <c r="AL25" s="595">
        <f>AK25</f>
        <v/>
      </c>
      <c r="AM25" s="595">
        <f>AL25</f>
        <v/>
      </c>
      <c r="AN25" s="595">
        <f>AM25</f>
        <v/>
      </c>
      <c r="AO25" s="595">
        <f>AN25</f>
        <v/>
      </c>
      <c r="AP25" s="595">
        <f>AO25</f>
        <v/>
      </c>
      <c r="AQ25" s="595">
        <f>AP25</f>
        <v/>
      </c>
      <c r="AR25" s="595">
        <f>AQ25</f>
        <v/>
      </c>
      <c r="AS25" s="595">
        <f>AR25</f>
        <v/>
      </c>
      <c r="AT25" s="595">
        <f>AS25</f>
        <v/>
      </c>
      <c r="AU25" s="595">
        <f>AT25</f>
        <v/>
      </c>
      <c r="AV25" s="595">
        <f>AU25</f>
        <v/>
      </c>
      <c r="AW25" s="595">
        <f>AV25</f>
        <v/>
      </c>
      <c r="AX25" s="595">
        <f>AW25</f>
        <v/>
      </c>
      <c r="AY25" s="595">
        <f>AX25</f>
        <v/>
      </c>
      <c r="AZ25" s="595">
        <f>AY25</f>
        <v/>
      </c>
      <c r="BA25" s="595">
        <f>AZ25</f>
        <v/>
      </c>
    </row>
    <row r="26">
      <c r="A26" s="532" t="n"/>
      <c r="B26" s="532" t="n"/>
      <c r="C26" s="27">
        <f>C62&amp;"Average PeakTime TurnAround Standing Time📝"</f>
        <v/>
      </c>
      <c r="D26" s="28" t="inlineStr">
        <is>
          <t>float0</t>
        </is>
      </c>
      <c r="E26" s="28" t="inlineStr">
        <is>
          <t>O</t>
        </is>
      </c>
      <c r="F26" s="578">
        <f>C62&amp;"피크시간 턴어라운드편 평균주기시간(분)"</f>
        <v/>
      </c>
      <c r="G26" s="579">
        <f>IFERROR(SUMIF($H$83:$Q$83,"O",H26:Q26)/COUNTIFS($H$83:$Q$83,"O",H26:Q26,"&lt;&gt;0"),0)</f>
        <v/>
      </c>
      <c r="H26" s="580">
        <f>VLOOKUP($F26,raw_data_airside!$1:$1048576,MATCH(H$1,raw_data_airside!$1:$1,0),FALSE)</f>
        <v/>
      </c>
      <c r="I26" s="580">
        <f>VLOOKUP($F26,raw_data_airside!$1:$1048576,MATCH(I$1,raw_data_airside!$1:$1,0),FALSE)</f>
        <v/>
      </c>
      <c r="J26" s="580">
        <f>VLOOKUP($F26,raw_data_airside!$1:$1048576,MATCH(J$1,raw_data_airside!$1:$1,0),FALSE)</f>
        <v/>
      </c>
      <c r="K26" s="580">
        <f>VLOOKUP($F26,raw_data_airside!$1:$1048576,MATCH(K$1,raw_data_airside!$1:$1,0),FALSE)</f>
        <v/>
      </c>
      <c r="L26" s="580">
        <f>VLOOKUP($F26,raw_data_airside!$1:$1048576,MATCH(L$1,raw_data_airside!$1:$1,0),FALSE)</f>
        <v/>
      </c>
      <c r="M26" s="580">
        <f>VLOOKUP($F26,raw_data_airside!$1:$1048576,MATCH(M$1,raw_data_airside!$1:$1,0),FALSE)</f>
        <v/>
      </c>
      <c r="N26" s="580">
        <f>VLOOKUP($F26,raw_data_airside!$1:$1048576,MATCH(N$1,raw_data_airside!$1:$1,0),FALSE)</f>
        <v/>
      </c>
      <c r="O26" s="580">
        <f>VLOOKUP($F26,raw_data_airside!$1:$1048576,MATCH(O$1,raw_data_airside!$1:$1,0),FALSE)</f>
        <v/>
      </c>
      <c r="P26" s="580">
        <f>VLOOKUP($F26,raw_data_airside!$1:$1048576,MATCH(P$1,raw_data_airside!$1:$1,0),FALSE)</f>
        <v/>
      </c>
      <c r="Q26" s="580">
        <f>VLOOKUP($F26,raw_data_airside!$1:$1048576,MATCH(Q$1,raw_data_airside!$1:$1,0),FALSE)</f>
        <v/>
      </c>
      <c r="R26" s="596">
        <f>G26</f>
        <v/>
      </c>
      <c r="S26" s="596">
        <f>R26</f>
        <v/>
      </c>
      <c r="T26" s="596">
        <f>S26</f>
        <v/>
      </c>
      <c r="U26" s="596">
        <f>T26</f>
        <v/>
      </c>
      <c r="V26" s="596">
        <f>U26</f>
        <v/>
      </c>
      <c r="W26" s="596">
        <f>V26</f>
        <v/>
      </c>
      <c r="X26" s="596">
        <f>W26</f>
        <v/>
      </c>
      <c r="Y26" s="596">
        <f>X26</f>
        <v/>
      </c>
      <c r="Z26" s="596">
        <f>Y26</f>
        <v/>
      </c>
      <c r="AA26" s="596">
        <f>Z26</f>
        <v/>
      </c>
      <c r="AB26" s="596">
        <f>AA26</f>
        <v/>
      </c>
      <c r="AC26" s="596">
        <f>AB26</f>
        <v/>
      </c>
      <c r="AD26" s="596">
        <f>AC26</f>
        <v/>
      </c>
      <c r="AE26" s="596">
        <f>AD26</f>
        <v/>
      </c>
      <c r="AF26" s="596">
        <f>AE26</f>
        <v/>
      </c>
      <c r="AG26" s="596">
        <f>AF26</f>
        <v/>
      </c>
      <c r="AH26" s="596">
        <f>AG26</f>
        <v/>
      </c>
      <c r="AI26" s="596">
        <f>AH26</f>
        <v/>
      </c>
      <c r="AJ26" s="596">
        <f>AI26</f>
        <v/>
      </c>
      <c r="AK26" s="596">
        <f>AJ26</f>
        <v/>
      </c>
      <c r="AL26" s="596">
        <f>AK26</f>
        <v/>
      </c>
      <c r="AM26" s="596">
        <f>AL26</f>
        <v/>
      </c>
      <c r="AN26" s="596">
        <f>AM26</f>
        <v/>
      </c>
      <c r="AO26" s="596">
        <f>AN26</f>
        <v/>
      </c>
      <c r="AP26" s="596">
        <f>AO26</f>
        <v/>
      </c>
      <c r="AQ26" s="596">
        <f>AP26</f>
        <v/>
      </c>
      <c r="AR26" s="596">
        <f>AQ26</f>
        <v/>
      </c>
      <c r="AS26" s="596">
        <f>AR26</f>
        <v/>
      </c>
      <c r="AT26" s="596">
        <f>AS26</f>
        <v/>
      </c>
      <c r="AU26" s="596">
        <f>AT26</f>
        <v/>
      </c>
      <c r="AV26" s="596">
        <f>AU26</f>
        <v/>
      </c>
      <c r="AW26" s="596">
        <f>AV26</f>
        <v/>
      </c>
      <c r="AX26" s="596">
        <f>AW26</f>
        <v/>
      </c>
      <c r="AY26" s="596">
        <f>AX26</f>
        <v/>
      </c>
      <c r="AZ26" s="596">
        <f>AY26</f>
        <v/>
      </c>
      <c r="BA26" s="596">
        <f>AZ26</f>
        <v/>
      </c>
    </row>
    <row r="27">
      <c r="A27" s="532" t="n"/>
      <c r="B27" s="532" t="n"/>
      <c r="C27" s="27">
        <f>C63&amp;"Average PeakTime TurnAround Standing Time📝"</f>
        <v/>
      </c>
      <c r="D27" s="28" t="inlineStr">
        <is>
          <t>float0</t>
        </is>
      </c>
      <c r="E27" s="28" t="inlineStr">
        <is>
          <t>O</t>
        </is>
      </c>
      <c r="F27" s="578">
        <f>C63&amp;"피크시간 턴어라운드편 평균주기시간(분)"</f>
        <v/>
      </c>
      <c r="G27" s="579">
        <f>IFERROR(SUMIF($H$83:$Q$83,"O",H27:Q27)/COUNTIFS($H$83:$Q$83,"O",H27:Q27,"&lt;&gt;0"),0)</f>
        <v/>
      </c>
      <c r="H27" s="580">
        <f>VLOOKUP($F27,raw_data_airside!$1:$1048576,MATCH(H$1,raw_data_airside!$1:$1,0),FALSE)</f>
        <v/>
      </c>
      <c r="I27" s="580">
        <f>VLOOKUP($F27,raw_data_airside!$1:$1048576,MATCH(I$1,raw_data_airside!$1:$1,0),FALSE)</f>
        <v/>
      </c>
      <c r="J27" s="580">
        <f>VLOOKUP($F27,raw_data_airside!$1:$1048576,MATCH(J$1,raw_data_airside!$1:$1,0),FALSE)</f>
        <v/>
      </c>
      <c r="K27" s="580">
        <f>VLOOKUP($F27,raw_data_airside!$1:$1048576,MATCH(K$1,raw_data_airside!$1:$1,0),FALSE)</f>
        <v/>
      </c>
      <c r="L27" s="580">
        <f>VLOOKUP($F27,raw_data_airside!$1:$1048576,MATCH(L$1,raw_data_airside!$1:$1,0),FALSE)</f>
        <v/>
      </c>
      <c r="M27" s="580">
        <f>VLOOKUP($F27,raw_data_airside!$1:$1048576,MATCH(M$1,raw_data_airside!$1:$1,0),FALSE)</f>
        <v/>
      </c>
      <c r="N27" s="580">
        <f>VLOOKUP($F27,raw_data_airside!$1:$1048576,MATCH(N$1,raw_data_airside!$1:$1,0),FALSE)</f>
        <v/>
      </c>
      <c r="O27" s="580">
        <f>VLOOKUP($F27,raw_data_airside!$1:$1048576,MATCH(O$1,raw_data_airside!$1:$1,0),FALSE)</f>
        <v/>
      </c>
      <c r="P27" s="580">
        <f>VLOOKUP($F27,raw_data_airside!$1:$1048576,MATCH(P$1,raw_data_airside!$1:$1,0),FALSE)</f>
        <v/>
      </c>
      <c r="Q27" s="580">
        <f>VLOOKUP($F27,raw_data_airside!$1:$1048576,MATCH(Q$1,raw_data_airside!$1:$1,0),FALSE)</f>
        <v/>
      </c>
      <c r="R27" s="596">
        <f>G27</f>
        <v/>
      </c>
      <c r="S27" s="596">
        <f>R27</f>
        <v/>
      </c>
      <c r="T27" s="596">
        <f>S27</f>
        <v/>
      </c>
      <c r="U27" s="596">
        <f>T27</f>
        <v/>
      </c>
      <c r="V27" s="596">
        <f>U27</f>
        <v/>
      </c>
      <c r="W27" s="596">
        <f>V27</f>
        <v/>
      </c>
      <c r="X27" s="596">
        <f>W27</f>
        <v/>
      </c>
      <c r="Y27" s="596">
        <f>X27</f>
        <v/>
      </c>
      <c r="Z27" s="596">
        <f>Y27</f>
        <v/>
      </c>
      <c r="AA27" s="596">
        <f>Z27</f>
        <v/>
      </c>
      <c r="AB27" s="596">
        <f>AA27</f>
        <v/>
      </c>
      <c r="AC27" s="596">
        <f>AB27</f>
        <v/>
      </c>
      <c r="AD27" s="596">
        <f>AC27</f>
        <v/>
      </c>
      <c r="AE27" s="596">
        <f>AD27</f>
        <v/>
      </c>
      <c r="AF27" s="596">
        <f>AE27</f>
        <v/>
      </c>
      <c r="AG27" s="596">
        <f>AF27</f>
        <v/>
      </c>
      <c r="AH27" s="596">
        <f>AG27</f>
        <v/>
      </c>
      <c r="AI27" s="596">
        <f>AH27</f>
        <v/>
      </c>
      <c r="AJ27" s="596">
        <f>AI27</f>
        <v/>
      </c>
      <c r="AK27" s="596">
        <f>AJ27</f>
        <v/>
      </c>
      <c r="AL27" s="596">
        <f>AK27</f>
        <v/>
      </c>
      <c r="AM27" s="596">
        <f>AL27</f>
        <v/>
      </c>
      <c r="AN27" s="596">
        <f>AM27</f>
        <v/>
      </c>
      <c r="AO27" s="596">
        <f>AN27</f>
        <v/>
      </c>
      <c r="AP27" s="596">
        <f>AO27</f>
        <v/>
      </c>
      <c r="AQ27" s="596">
        <f>AP27</f>
        <v/>
      </c>
      <c r="AR27" s="596">
        <f>AQ27</f>
        <v/>
      </c>
      <c r="AS27" s="596">
        <f>AR27</f>
        <v/>
      </c>
      <c r="AT27" s="596">
        <f>AS27</f>
        <v/>
      </c>
      <c r="AU27" s="596">
        <f>AT27</f>
        <v/>
      </c>
      <c r="AV27" s="596">
        <f>AU27</f>
        <v/>
      </c>
      <c r="AW27" s="596">
        <f>AV27</f>
        <v/>
      </c>
      <c r="AX27" s="596">
        <f>AW27</f>
        <v/>
      </c>
      <c r="AY27" s="596">
        <f>AX27</f>
        <v/>
      </c>
      <c r="AZ27" s="596">
        <f>AY27</f>
        <v/>
      </c>
      <c r="BA27" s="596">
        <f>AZ27</f>
        <v/>
      </c>
    </row>
    <row r="28">
      <c r="A28" s="532" t="n"/>
      <c r="B28" s="533" t="n"/>
      <c r="C28" s="31">
        <f>C64&amp;"Average PeakTime TurnAround Standing Time📝"</f>
        <v/>
      </c>
      <c r="D28" s="32" t="inlineStr">
        <is>
          <t>float0</t>
        </is>
      </c>
      <c r="E28" s="32" t="inlineStr">
        <is>
          <t>O</t>
        </is>
      </c>
      <c r="F28" s="582">
        <f>C64&amp;"피크시간 턴어라운드편 평균주기시간(분)"</f>
        <v/>
      </c>
      <c r="G28" s="583">
        <f>IFERROR(SUMIF($H$83:$Q$83,"O",H28:Q28)/COUNTIFS($H$83:$Q$83,"O",H28:Q28,"&lt;&gt;0"),0)</f>
        <v/>
      </c>
      <c r="H28" s="584">
        <f>VLOOKUP($F28,raw_data_airside!$1:$1048576,MATCH(H$1,raw_data_airside!$1:$1,0),FALSE)</f>
        <v/>
      </c>
      <c r="I28" s="584">
        <f>VLOOKUP($F28,raw_data_airside!$1:$1048576,MATCH(I$1,raw_data_airside!$1:$1,0),FALSE)</f>
        <v/>
      </c>
      <c r="J28" s="584">
        <f>VLOOKUP($F28,raw_data_airside!$1:$1048576,MATCH(J$1,raw_data_airside!$1:$1,0),FALSE)</f>
        <v/>
      </c>
      <c r="K28" s="584">
        <f>VLOOKUP($F28,raw_data_airside!$1:$1048576,MATCH(K$1,raw_data_airside!$1:$1,0),FALSE)</f>
        <v/>
      </c>
      <c r="L28" s="584">
        <f>VLOOKUP($F28,raw_data_airside!$1:$1048576,MATCH(L$1,raw_data_airside!$1:$1,0),FALSE)</f>
        <v/>
      </c>
      <c r="M28" s="584">
        <f>VLOOKUP($F28,raw_data_airside!$1:$1048576,MATCH(M$1,raw_data_airside!$1:$1,0),FALSE)</f>
        <v/>
      </c>
      <c r="N28" s="584">
        <f>VLOOKUP($F28,raw_data_airside!$1:$1048576,MATCH(N$1,raw_data_airside!$1:$1,0),FALSE)</f>
        <v/>
      </c>
      <c r="O28" s="584">
        <f>VLOOKUP($F28,raw_data_airside!$1:$1048576,MATCH(O$1,raw_data_airside!$1:$1,0),FALSE)</f>
        <v/>
      </c>
      <c r="P28" s="584">
        <f>VLOOKUP($F28,raw_data_airside!$1:$1048576,MATCH(P$1,raw_data_airside!$1:$1,0),FALSE)</f>
        <v/>
      </c>
      <c r="Q28" s="584">
        <f>VLOOKUP($F28,raw_data_airside!$1:$1048576,MATCH(Q$1,raw_data_airside!$1:$1,0),FALSE)</f>
        <v/>
      </c>
      <c r="R28" s="597">
        <f>G28</f>
        <v/>
      </c>
      <c r="S28" s="597">
        <f>R28</f>
        <v/>
      </c>
      <c r="T28" s="597">
        <f>S28</f>
        <v/>
      </c>
      <c r="U28" s="597">
        <f>T28</f>
        <v/>
      </c>
      <c r="V28" s="597">
        <f>U28</f>
        <v/>
      </c>
      <c r="W28" s="597">
        <f>V28</f>
        <v/>
      </c>
      <c r="X28" s="597">
        <f>W28</f>
        <v/>
      </c>
      <c r="Y28" s="597">
        <f>X28</f>
        <v/>
      </c>
      <c r="Z28" s="597">
        <f>Y28</f>
        <v/>
      </c>
      <c r="AA28" s="597">
        <f>Z28</f>
        <v/>
      </c>
      <c r="AB28" s="597">
        <f>AA28</f>
        <v/>
      </c>
      <c r="AC28" s="597">
        <f>AB28</f>
        <v/>
      </c>
      <c r="AD28" s="597">
        <f>AC28</f>
        <v/>
      </c>
      <c r="AE28" s="597">
        <f>AD28</f>
        <v/>
      </c>
      <c r="AF28" s="597">
        <f>AE28</f>
        <v/>
      </c>
      <c r="AG28" s="597">
        <f>AF28</f>
        <v/>
      </c>
      <c r="AH28" s="597">
        <f>AG28</f>
        <v/>
      </c>
      <c r="AI28" s="597">
        <f>AH28</f>
        <v/>
      </c>
      <c r="AJ28" s="597">
        <f>AI28</f>
        <v/>
      </c>
      <c r="AK28" s="597">
        <f>AJ28</f>
        <v/>
      </c>
      <c r="AL28" s="597">
        <f>AK28</f>
        <v/>
      </c>
      <c r="AM28" s="597">
        <f>AL28</f>
        <v/>
      </c>
      <c r="AN28" s="597">
        <f>AM28</f>
        <v/>
      </c>
      <c r="AO28" s="597">
        <f>AN28</f>
        <v/>
      </c>
      <c r="AP28" s="597">
        <f>AO28</f>
        <v/>
      </c>
      <c r="AQ28" s="597">
        <f>AP28</f>
        <v/>
      </c>
      <c r="AR28" s="597">
        <f>AQ28</f>
        <v/>
      </c>
      <c r="AS28" s="597">
        <f>AR28</f>
        <v/>
      </c>
      <c r="AT28" s="597">
        <f>AS28</f>
        <v/>
      </c>
      <c r="AU28" s="597">
        <f>AT28</f>
        <v/>
      </c>
      <c r="AV28" s="597">
        <f>AU28</f>
        <v/>
      </c>
      <c r="AW28" s="597">
        <f>AV28</f>
        <v/>
      </c>
      <c r="AX28" s="597">
        <f>AW28</f>
        <v/>
      </c>
      <c r="AY28" s="597">
        <f>AX28</f>
        <v/>
      </c>
      <c r="AZ28" s="597">
        <f>AY28</f>
        <v/>
      </c>
      <c r="BA28" s="597">
        <f>AZ28</f>
        <v/>
      </c>
    </row>
    <row r="29">
      <c r="A29" s="532" t="n"/>
      <c r="B29" s="593" t="inlineStr">
        <is>
          <t>Standing(Total) Time by Class</t>
        </is>
      </c>
      <c r="C29" s="41">
        <f>C61&amp;"Average Peak Standing Time📝"</f>
        <v/>
      </c>
      <c r="D29" s="42" t="inlineStr">
        <is>
          <t>float0</t>
        </is>
      </c>
      <c r="E29" s="28" t="inlineStr">
        <is>
          <t>O</t>
        </is>
      </c>
      <c r="F29" s="578">
        <f>C61&amp;"(오버나잇, 소산 포함) 피크시간 평균주기시간(분)"</f>
        <v/>
      </c>
      <c r="G29" s="579">
        <f>IFERROR(SUMIF($H$83:$Q$83,"O",H29:Q29)/COUNTIFS($H$83:$Q$83,"O",H29:Q29,"&lt;&gt;0"),0)</f>
        <v/>
      </c>
      <c r="H29" s="580">
        <f>VLOOKUP($F29,raw_data_airside!$1:$1048576,MATCH(H$1,raw_data_airside!$1:$1,0),FALSE)</f>
        <v/>
      </c>
      <c r="I29" s="580">
        <f>VLOOKUP($F29,raw_data_airside!$1:$1048576,MATCH(I$1,raw_data_airside!$1:$1,0),FALSE)</f>
        <v/>
      </c>
      <c r="J29" s="580">
        <f>VLOOKUP($F29,raw_data_airside!$1:$1048576,MATCH(J$1,raw_data_airside!$1:$1,0),FALSE)</f>
        <v/>
      </c>
      <c r="K29" s="580">
        <f>VLOOKUP($F29,raw_data_airside!$1:$1048576,MATCH(K$1,raw_data_airside!$1:$1,0),FALSE)</f>
        <v/>
      </c>
      <c r="L29" s="580">
        <f>VLOOKUP($F29,raw_data_airside!$1:$1048576,MATCH(L$1,raw_data_airside!$1:$1,0),FALSE)</f>
        <v/>
      </c>
      <c r="M29" s="580">
        <f>VLOOKUP($F29,raw_data_airside!$1:$1048576,MATCH(M$1,raw_data_airside!$1:$1,0),FALSE)</f>
        <v/>
      </c>
      <c r="N29" s="580">
        <f>VLOOKUP($F29,raw_data_airside!$1:$1048576,MATCH(N$1,raw_data_airside!$1:$1,0),FALSE)</f>
        <v/>
      </c>
      <c r="O29" s="580">
        <f>VLOOKUP($F29,raw_data_airside!$1:$1048576,MATCH(O$1,raw_data_airside!$1:$1,0),FALSE)</f>
        <v/>
      </c>
      <c r="P29" s="580">
        <f>VLOOKUP($F29,raw_data_airside!$1:$1048576,MATCH(P$1,raw_data_airside!$1:$1,0),FALSE)</f>
        <v/>
      </c>
      <c r="Q29" s="580">
        <f>VLOOKUP($F29,raw_data_airside!$1:$1048576,MATCH(Q$1,raw_data_airside!$1:$1,0),FALSE)</f>
        <v/>
      </c>
      <c r="R29" s="596">
        <f>G29</f>
        <v/>
      </c>
      <c r="S29" s="596">
        <f>R29</f>
        <v/>
      </c>
      <c r="T29" s="596">
        <f>S29</f>
        <v/>
      </c>
      <c r="U29" s="596">
        <f>T29</f>
        <v/>
      </c>
      <c r="V29" s="596">
        <f>U29</f>
        <v/>
      </c>
      <c r="W29" s="596">
        <f>V29</f>
        <v/>
      </c>
      <c r="X29" s="596">
        <f>W29</f>
        <v/>
      </c>
      <c r="Y29" s="596">
        <f>X29</f>
        <v/>
      </c>
      <c r="Z29" s="596">
        <f>Y29</f>
        <v/>
      </c>
      <c r="AA29" s="596">
        <f>Z29</f>
        <v/>
      </c>
      <c r="AB29" s="596">
        <f>AA29</f>
        <v/>
      </c>
      <c r="AC29" s="596">
        <f>AB29</f>
        <v/>
      </c>
      <c r="AD29" s="596">
        <f>AC29</f>
        <v/>
      </c>
      <c r="AE29" s="596">
        <f>AD29</f>
        <v/>
      </c>
      <c r="AF29" s="596">
        <f>AE29</f>
        <v/>
      </c>
      <c r="AG29" s="596">
        <f>AF29</f>
        <v/>
      </c>
      <c r="AH29" s="596">
        <f>AG29</f>
        <v/>
      </c>
      <c r="AI29" s="596">
        <f>AH29</f>
        <v/>
      </c>
      <c r="AJ29" s="596">
        <f>AI29</f>
        <v/>
      </c>
      <c r="AK29" s="596">
        <f>AJ29</f>
        <v/>
      </c>
      <c r="AL29" s="596">
        <f>AK29</f>
        <v/>
      </c>
      <c r="AM29" s="596">
        <f>AL29</f>
        <v/>
      </c>
      <c r="AN29" s="596">
        <f>AM29</f>
        <v/>
      </c>
      <c r="AO29" s="596">
        <f>AN29</f>
        <v/>
      </c>
      <c r="AP29" s="596">
        <f>AO29</f>
        <v/>
      </c>
      <c r="AQ29" s="596">
        <f>AP29</f>
        <v/>
      </c>
      <c r="AR29" s="596">
        <f>AQ29</f>
        <v/>
      </c>
      <c r="AS29" s="596">
        <f>AR29</f>
        <v/>
      </c>
      <c r="AT29" s="596">
        <f>AS29</f>
        <v/>
      </c>
      <c r="AU29" s="596">
        <f>AT29</f>
        <v/>
      </c>
      <c r="AV29" s="596">
        <f>AU29</f>
        <v/>
      </c>
      <c r="AW29" s="596">
        <f>AV29</f>
        <v/>
      </c>
      <c r="AX29" s="596">
        <f>AW29</f>
        <v/>
      </c>
      <c r="AY29" s="596">
        <f>AX29</f>
        <v/>
      </c>
      <c r="AZ29" s="596">
        <f>AY29</f>
        <v/>
      </c>
      <c r="BA29" s="596">
        <f>AZ29</f>
        <v/>
      </c>
    </row>
    <row r="30">
      <c r="A30" s="532" t="n"/>
      <c r="B30" s="532" t="n"/>
      <c r="C30" s="27">
        <f>C62&amp;"Average Peak Standing Time📝"</f>
        <v/>
      </c>
      <c r="D30" s="28" t="inlineStr">
        <is>
          <t>float0</t>
        </is>
      </c>
      <c r="E30" s="28" t="inlineStr">
        <is>
          <t>O</t>
        </is>
      </c>
      <c r="F30" s="578">
        <f>C62&amp;"(오버나잇, 소산 포함) 피크시간 평균주기시간(분)"</f>
        <v/>
      </c>
      <c r="G30" s="579">
        <f>IFERROR(SUMIF($H$83:$Q$83,"O",H30:Q30)/COUNTIFS($H$83:$Q$83,"O",H30:Q30,"&lt;&gt;0"),0)</f>
        <v/>
      </c>
      <c r="H30" s="580">
        <f>VLOOKUP($F30,raw_data_airside!$1:$1048576,MATCH(H$1,raw_data_airside!$1:$1,0),FALSE)</f>
        <v/>
      </c>
      <c r="I30" s="580">
        <f>VLOOKUP($F30,raw_data_airside!$1:$1048576,MATCH(I$1,raw_data_airside!$1:$1,0),FALSE)</f>
        <v/>
      </c>
      <c r="J30" s="580">
        <f>VLOOKUP($F30,raw_data_airside!$1:$1048576,MATCH(J$1,raw_data_airside!$1:$1,0),FALSE)</f>
        <v/>
      </c>
      <c r="K30" s="580">
        <f>VLOOKUP($F30,raw_data_airside!$1:$1048576,MATCH(K$1,raw_data_airside!$1:$1,0),FALSE)</f>
        <v/>
      </c>
      <c r="L30" s="580">
        <f>VLOOKUP($F30,raw_data_airside!$1:$1048576,MATCH(L$1,raw_data_airside!$1:$1,0),FALSE)</f>
        <v/>
      </c>
      <c r="M30" s="580">
        <f>VLOOKUP($F30,raw_data_airside!$1:$1048576,MATCH(M$1,raw_data_airside!$1:$1,0),FALSE)</f>
        <v/>
      </c>
      <c r="N30" s="580">
        <f>VLOOKUP($F30,raw_data_airside!$1:$1048576,MATCH(N$1,raw_data_airside!$1:$1,0),FALSE)</f>
        <v/>
      </c>
      <c r="O30" s="580">
        <f>VLOOKUP($F30,raw_data_airside!$1:$1048576,MATCH(O$1,raw_data_airside!$1:$1,0),FALSE)</f>
        <v/>
      </c>
      <c r="P30" s="580">
        <f>VLOOKUP($F30,raw_data_airside!$1:$1048576,MATCH(P$1,raw_data_airside!$1:$1,0),FALSE)</f>
        <v/>
      </c>
      <c r="Q30" s="580">
        <f>VLOOKUP($F30,raw_data_airside!$1:$1048576,MATCH(Q$1,raw_data_airside!$1:$1,0),FALSE)</f>
        <v/>
      </c>
      <c r="R30" s="596">
        <f>G30</f>
        <v/>
      </c>
      <c r="S30" s="596">
        <f>R30</f>
        <v/>
      </c>
      <c r="T30" s="596">
        <f>S30</f>
        <v/>
      </c>
      <c r="U30" s="596">
        <f>T30</f>
        <v/>
      </c>
      <c r="V30" s="596">
        <f>U30</f>
        <v/>
      </c>
      <c r="W30" s="596">
        <f>V30</f>
        <v/>
      </c>
      <c r="X30" s="596">
        <f>W30</f>
        <v/>
      </c>
      <c r="Y30" s="596">
        <f>X30</f>
        <v/>
      </c>
      <c r="Z30" s="596">
        <f>Y30</f>
        <v/>
      </c>
      <c r="AA30" s="596">
        <f>Z30</f>
        <v/>
      </c>
      <c r="AB30" s="596">
        <f>AA30</f>
        <v/>
      </c>
      <c r="AC30" s="596">
        <f>AB30</f>
        <v/>
      </c>
      <c r="AD30" s="596">
        <f>AC30</f>
        <v/>
      </c>
      <c r="AE30" s="596">
        <f>AD30</f>
        <v/>
      </c>
      <c r="AF30" s="596">
        <f>AE30</f>
        <v/>
      </c>
      <c r="AG30" s="596">
        <f>AF30</f>
        <v/>
      </c>
      <c r="AH30" s="596">
        <f>AG30</f>
        <v/>
      </c>
      <c r="AI30" s="596">
        <f>AH30</f>
        <v/>
      </c>
      <c r="AJ30" s="596">
        <f>AI30</f>
        <v/>
      </c>
      <c r="AK30" s="596">
        <f>AJ30</f>
        <v/>
      </c>
      <c r="AL30" s="596">
        <f>AK30</f>
        <v/>
      </c>
      <c r="AM30" s="596">
        <f>AL30</f>
        <v/>
      </c>
      <c r="AN30" s="596">
        <f>AM30</f>
        <v/>
      </c>
      <c r="AO30" s="596">
        <f>AN30</f>
        <v/>
      </c>
      <c r="AP30" s="596">
        <f>AO30</f>
        <v/>
      </c>
      <c r="AQ30" s="596">
        <f>AP30</f>
        <v/>
      </c>
      <c r="AR30" s="596">
        <f>AQ30</f>
        <v/>
      </c>
      <c r="AS30" s="596">
        <f>AR30</f>
        <v/>
      </c>
      <c r="AT30" s="596">
        <f>AS30</f>
        <v/>
      </c>
      <c r="AU30" s="596">
        <f>AT30</f>
        <v/>
      </c>
      <c r="AV30" s="596">
        <f>AU30</f>
        <v/>
      </c>
      <c r="AW30" s="596">
        <f>AV30</f>
        <v/>
      </c>
      <c r="AX30" s="596">
        <f>AW30</f>
        <v/>
      </c>
      <c r="AY30" s="596">
        <f>AX30</f>
        <v/>
      </c>
      <c r="AZ30" s="596">
        <f>AY30</f>
        <v/>
      </c>
      <c r="BA30" s="596">
        <f>AZ30</f>
        <v/>
      </c>
    </row>
    <row r="31">
      <c r="A31" s="532" t="n"/>
      <c r="B31" s="532" t="n"/>
      <c r="C31" s="27">
        <f>C63&amp;"Average Peak Standing Time📝"</f>
        <v/>
      </c>
      <c r="D31" s="28" t="inlineStr">
        <is>
          <t>float0</t>
        </is>
      </c>
      <c r="E31" s="28" t="inlineStr">
        <is>
          <t>O</t>
        </is>
      </c>
      <c r="F31" s="578">
        <f>C63&amp;"(오버나잇, 소산 포함) 피크시간 평균주기시간(분)"</f>
        <v/>
      </c>
      <c r="G31" s="579">
        <f>IFERROR(SUMIF($H$83:$Q$83,"O",H31:Q31)/COUNTIFS($H$83:$Q$83,"O",H31:Q31,"&lt;&gt;0"),0)</f>
        <v/>
      </c>
      <c r="H31" s="580">
        <f>VLOOKUP($F31,raw_data_airside!$1:$1048576,MATCH(H$1,raw_data_airside!$1:$1,0),FALSE)</f>
        <v/>
      </c>
      <c r="I31" s="580">
        <f>VLOOKUP($F31,raw_data_airside!$1:$1048576,MATCH(I$1,raw_data_airside!$1:$1,0),FALSE)</f>
        <v/>
      </c>
      <c r="J31" s="580">
        <f>VLOOKUP($F31,raw_data_airside!$1:$1048576,MATCH(J$1,raw_data_airside!$1:$1,0),FALSE)</f>
        <v/>
      </c>
      <c r="K31" s="580">
        <f>VLOOKUP($F31,raw_data_airside!$1:$1048576,MATCH(K$1,raw_data_airside!$1:$1,0),FALSE)</f>
        <v/>
      </c>
      <c r="L31" s="580">
        <f>VLOOKUP($F31,raw_data_airside!$1:$1048576,MATCH(L$1,raw_data_airside!$1:$1,0),FALSE)</f>
        <v/>
      </c>
      <c r="M31" s="580">
        <f>VLOOKUP($F31,raw_data_airside!$1:$1048576,MATCH(M$1,raw_data_airside!$1:$1,0),FALSE)</f>
        <v/>
      </c>
      <c r="N31" s="580">
        <f>VLOOKUP($F31,raw_data_airside!$1:$1048576,MATCH(N$1,raw_data_airside!$1:$1,0),FALSE)</f>
        <v/>
      </c>
      <c r="O31" s="580">
        <f>VLOOKUP($F31,raw_data_airside!$1:$1048576,MATCH(O$1,raw_data_airside!$1:$1,0),FALSE)</f>
        <v/>
      </c>
      <c r="P31" s="580">
        <f>VLOOKUP($F31,raw_data_airside!$1:$1048576,MATCH(P$1,raw_data_airside!$1:$1,0),FALSE)</f>
        <v/>
      </c>
      <c r="Q31" s="580">
        <f>VLOOKUP($F31,raw_data_airside!$1:$1048576,MATCH(Q$1,raw_data_airside!$1:$1,0),FALSE)</f>
        <v/>
      </c>
      <c r="R31" s="596">
        <f>G31</f>
        <v/>
      </c>
      <c r="S31" s="596">
        <f>R31</f>
        <v/>
      </c>
      <c r="T31" s="596">
        <f>S31</f>
        <v/>
      </c>
      <c r="U31" s="596">
        <f>T31</f>
        <v/>
      </c>
      <c r="V31" s="596">
        <f>U31</f>
        <v/>
      </c>
      <c r="W31" s="596">
        <f>V31</f>
        <v/>
      </c>
      <c r="X31" s="596">
        <f>W31</f>
        <v/>
      </c>
      <c r="Y31" s="596">
        <f>X31</f>
        <v/>
      </c>
      <c r="Z31" s="596">
        <f>Y31</f>
        <v/>
      </c>
      <c r="AA31" s="596">
        <f>Z31</f>
        <v/>
      </c>
      <c r="AB31" s="596">
        <f>AA31</f>
        <v/>
      </c>
      <c r="AC31" s="596">
        <f>AB31</f>
        <v/>
      </c>
      <c r="AD31" s="596">
        <f>AC31</f>
        <v/>
      </c>
      <c r="AE31" s="596">
        <f>AD31</f>
        <v/>
      </c>
      <c r="AF31" s="596">
        <f>AE31</f>
        <v/>
      </c>
      <c r="AG31" s="596">
        <f>AF31</f>
        <v/>
      </c>
      <c r="AH31" s="596">
        <f>AG31</f>
        <v/>
      </c>
      <c r="AI31" s="596">
        <f>AH31</f>
        <v/>
      </c>
      <c r="AJ31" s="596">
        <f>AI31</f>
        <v/>
      </c>
      <c r="AK31" s="596">
        <f>AJ31</f>
        <v/>
      </c>
      <c r="AL31" s="596">
        <f>AK31</f>
        <v/>
      </c>
      <c r="AM31" s="596">
        <f>AL31</f>
        <v/>
      </c>
      <c r="AN31" s="596">
        <f>AM31</f>
        <v/>
      </c>
      <c r="AO31" s="596">
        <f>AN31</f>
        <v/>
      </c>
      <c r="AP31" s="596">
        <f>AO31</f>
        <v/>
      </c>
      <c r="AQ31" s="596">
        <f>AP31</f>
        <v/>
      </c>
      <c r="AR31" s="596">
        <f>AQ31</f>
        <v/>
      </c>
      <c r="AS31" s="596">
        <f>AR31</f>
        <v/>
      </c>
      <c r="AT31" s="596">
        <f>AS31</f>
        <v/>
      </c>
      <c r="AU31" s="596">
        <f>AT31</f>
        <v/>
      </c>
      <c r="AV31" s="596">
        <f>AU31</f>
        <v/>
      </c>
      <c r="AW31" s="596">
        <f>AV31</f>
        <v/>
      </c>
      <c r="AX31" s="596">
        <f>AW31</f>
        <v/>
      </c>
      <c r="AY31" s="596">
        <f>AX31</f>
        <v/>
      </c>
      <c r="AZ31" s="596">
        <f>AY31</f>
        <v/>
      </c>
      <c r="BA31" s="596">
        <f>AZ31</f>
        <v/>
      </c>
    </row>
    <row r="32">
      <c r="A32" s="533" t="n"/>
      <c r="B32" s="533" t="n"/>
      <c r="C32" s="31">
        <f>C64&amp;"Average Peak Standing Time📝"</f>
        <v/>
      </c>
      <c r="D32" s="32" t="inlineStr">
        <is>
          <t>float0</t>
        </is>
      </c>
      <c r="E32" s="32" t="inlineStr">
        <is>
          <t>O</t>
        </is>
      </c>
      <c r="F32" s="578">
        <f>C64&amp;"(오버나잇, 소산 포함) 피크시간 평균주기시간(분)"</f>
        <v/>
      </c>
      <c r="G32" s="583">
        <f>IFERROR(SUMIF($H$83:$Q$83,"O",H32:Q32)/COUNTIFS($H$83:$Q$83,"O",H32:Q32,"&lt;&gt;0"),0)</f>
        <v/>
      </c>
      <c r="H32" s="584">
        <f>VLOOKUP($F32,raw_data_airside!$1:$1048576,MATCH(H$1,raw_data_airside!$1:$1,0),FALSE)</f>
        <v/>
      </c>
      <c r="I32" s="584">
        <f>VLOOKUP($F32,raw_data_airside!$1:$1048576,MATCH(I$1,raw_data_airside!$1:$1,0),FALSE)</f>
        <v/>
      </c>
      <c r="J32" s="584">
        <f>VLOOKUP($F32,raw_data_airside!$1:$1048576,MATCH(J$1,raw_data_airside!$1:$1,0),FALSE)</f>
        <v/>
      </c>
      <c r="K32" s="584">
        <f>VLOOKUP($F32,raw_data_airside!$1:$1048576,MATCH(K$1,raw_data_airside!$1:$1,0),FALSE)</f>
        <v/>
      </c>
      <c r="L32" s="584">
        <f>VLOOKUP($F32,raw_data_airside!$1:$1048576,MATCH(L$1,raw_data_airside!$1:$1,0),FALSE)</f>
        <v/>
      </c>
      <c r="M32" s="584">
        <f>VLOOKUP($F32,raw_data_airside!$1:$1048576,MATCH(M$1,raw_data_airside!$1:$1,0),FALSE)</f>
        <v/>
      </c>
      <c r="N32" s="584">
        <f>VLOOKUP($F32,raw_data_airside!$1:$1048576,MATCH(N$1,raw_data_airside!$1:$1,0),FALSE)</f>
        <v/>
      </c>
      <c r="O32" s="584">
        <f>VLOOKUP($F32,raw_data_airside!$1:$1048576,MATCH(O$1,raw_data_airside!$1:$1,0),FALSE)</f>
        <v/>
      </c>
      <c r="P32" s="584">
        <f>VLOOKUP($F32,raw_data_airside!$1:$1048576,MATCH(P$1,raw_data_airside!$1:$1,0),FALSE)</f>
        <v/>
      </c>
      <c r="Q32" s="584">
        <f>VLOOKUP($F32,raw_data_airside!$1:$1048576,MATCH(Q$1,raw_data_airside!$1:$1,0),FALSE)</f>
        <v/>
      </c>
      <c r="R32" s="597">
        <f>G32</f>
        <v/>
      </c>
      <c r="S32" s="597">
        <f>R32</f>
        <v/>
      </c>
      <c r="T32" s="597">
        <f>S32</f>
        <v/>
      </c>
      <c r="U32" s="597">
        <f>T32</f>
        <v/>
      </c>
      <c r="V32" s="597">
        <f>U32</f>
        <v/>
      </c>
      <c r="W32" s="597">
        <f>V32</f>
        <v/>
      </c>
      <c r="X32" s="597">
        <f>W32</f>
        <v/>
      </c>
      <c r="Y32" s="597">
        <f>X32</f>
        <v/>
      </c>
      <c r="Z32" s="597">
        <f>Y32</f>
        <v/>
      </c>
      <c r="AA32" s="597">
        <f>Z32</f>
        <v/>
      </c>
      <c r="AB32" s="597">
        <f>AA32</f>
        <v/>
      </c>
      <c r="AC32" s="597">
        <f>AB32</f>
        <v/>
      </c>
      <c r="AD32" s="597">
        <f>AC32</f>
        <v/>
      </c>
      <c r="AE32" s="597">
        <f>AD32</f>
        <v/>
      </c>
      <c r="AF32" s="597">
        <f>AE32</f>
        <v/>
      </c>
      <c r="AG32" s="597">
        <f>AF32</f>
        <v/>
      </c>
      <c r="AH32" s="597">
        <f>AG32</f>
        <v/>
      </c>
      <c r="AI32" s="597">
        <f>AH32</f>
        <v/>
      </c>
      <c r="AJ32" s="597">
        <f>AI32</f>
        <v/>
      </c>
      <c r="AK32" s="597">
        <f>AJ32</f>
        <v/>
      </c>
      <c r="AL32" s="597">
        <f>AK32</f>
        <v/>
      </c>
      <c r="AM32" s="597">
        <f>AL32</f>
        <v/>
      </c>
      <c r="AN32" s="597">
        <f>AM32</f>
        <v/>
      </c>
      <c r="AO32" s="597">
        <f>AN32</f>
        <v/>
      </c>
      <c r="AP32" s="597">
        <f>AO32</f>
        <v/>
      </c>
      <c r="AQ32" s="597">
        <f>AP32</f>
        <v/>
      </c>
      <c r="AR32" s="597">
        <f>AQ32</f>
        <v/>
      </c>
      <c r="AS32" s="597">
        <f>AR32</f>
        <v/>
      </c>
      <c r="AT32" s="597">
        <f>AS32</f>
        <v/>
      </c>
      <c r="AU32" s="597">
        <f>AT32</f>
        <v/>
      </c>
      <c r="AV32" s="597">
        <f>AU32</f>
        <v/>
      </c>
      <c r="AW32" s="597">
        <f>AV32</f>
        <v/>
      </c>
      <c r="AX32" s="597">
        <f>AW32</f>
        <v/>
      </c>
      <c r="AY32" s="597">
        <f>AX32</f>
        <v/>
      </c>
      <c r="AZ32" s="597">
        <f>AY32</f>
        <v/>
      </c>
      <c r="BA32" s="597">
        <f>AZ32</f>
        <v/>
      </c>
    </row>
    <row r="36" ht="22.75" customHeight="1" s="1">
      <c r="A36" s="92" t="inlineStr">
        <is>
          <t>top</t>
        </is>
      </c>
      <c r="B36" s="92" t="inlineStr">
        <is>
          <t>mid</t>
        </is>
      </c>
      <c r="C36" s="92" t="inlineStr">
        <is>
          <t>low</t>
        </is>
      </c>
      <c r="D36" s="92" t="inlineStr">
        <is>
          <t>decimal</t>
        </is>
      </c>
      <c r="E36" s="92" t="inlineStr">
        <is>
          <t>changeable</t>
        </is>
      </c>
      <c r="F36" s="92" t="inlineStr">
        <is>
          <t>변수설명</t>
        </is>
      </c>
      <c r="G36" s="94" t="inlineStr">
        <is>
          <t>Ref_Index</t>
        </is>
      </c>
      <c r="H36" s="92">
        <f>I36-1</f>
        <v/>
      </c>
      <c r="I36" s="92">
        <f>J36-1</f>
        <v/>
      </c>
      <c r="J36" s="92">
        <f>K36-1</f>
        <v/>
      </c>
      <c r="K36" s="92">
        <f>L36-1</f>
        <v/>
      </c>
      <c r="L36" s="92">
        <f>M36-1</f>
        <v/>
      </c>
      <c r="M36" s="92">
        <f>N36-1</f>
        <v/>
      </c>
      <c r="N36" s="92">
        <f>O36-1</f>
        <v/>
      </c>
      <c r="O36" s="92">
        <f>P36-1</f>
        <v/>
      </c>
      <c r="P36" s="92">
        <f>Q36-1</f>
        <v/>
      </c>
      <c r="Q36" s="92">
        <f>ref!B4</f>
        <v/>
      </c>
      <c r="R36" s="93">
        <f>Q36+1</f>
        <v/>
      </c>
      <c r="S36" s="93">
        <f>R36+1</f>
        <v/>
      </c>
      <c r="T36" s="93">
        <f>S36+1</f>
        <v/>
      </c>
      <c r="U36" s="93">
        <f>T36+1</f>
        <v/>
      </c>
      <c r="V36" s="93">
        <f>U36+1</f>
        <v/>
      </c>
      <c r="W36" s="93">
        <f>V36+1</f>
        <v/>
      </c>
      <c r="X36" s="93">
        <f>W36+1</f>
        <v/>
      </c>
      <c r="Y36" s="93">
        <f>X36+1</f>
        <v/>
      </c>
      <c r="Z36" s="93">
        <f>Y36+1</f>
        <v/>
      </c>
      <c r="AA36" s="93">
        <f>Z36+1</f>
        <v/>
      </c>
      <c r="AB36" s="93">
        <f>AA36+1</f>
        <v/>
      </c>
      <c r="AC36" s="93">
        <f>AB36+1</f>
        <v/>
      </c>
      <c r="AD36" s="93">
        <f>AC36+1</f>
        <v/>
      </c>
      <c r="AE36" s="93">
        <f>AD36+1</f>
        <v/>
      </c>
      <c r="AF36" s="93">
        <f>AE36+1</f>
        <v/>
      </c>
      <c r="AG36" s="93">
        <f>AF36+1</f>
        <v/>
      </c>
      <c r="AH36" s="93">
        <f>AG36+1</f>
        <v/>
      </c>
      <c r="AI36" s="93">
        <f>AH36+1</f>
        <v/>
      </c>
      <c r="AJ36" s="93">
        <f>AI36+1</f>
        <v/>
      </c>
      <c r="AK36" s="93">
        <f>AJ36+1</f>
        <v/>
      </c>
      <c r="AL36" s="93">
        <f>AK36+1</f>
        <v/>
      </c>
      <c r="AM36" s="93">
        <f>AL36+1</f>
        <v/>
      </c>
      <c r="AN36" s="93">
        <f>AM36+1</f>
        <v/>
      </c>
      <c r="AO36" s="93">
        <f>AN36+1</f>
        <v/>
      </c>
      <c r="AP36" s="93">
        <f>AO36+1</f>
        <v/>
      </c>
      <c r="AQ36" s="93">
        <f>AP36+1</f>
        <v/>
      </c>
      <c r="AR36" s="93">
        <f>AQ36+1</f>
        <v/>
      </c>
      <c r="AS36" s="93">
        <f>AR36+1</f>
        <v/>
      </c>
      <c r="AT36" s="93">
        <f>AS36+1</f>
        <v/>
      </c>
      <c r="AU36" s="93">
        <f>AT36+1</f>
        <v/>
      </c>
      <c r="AV36" s="93">
        <f>AU36+1</f>
        <v/>
      </c>
      <c r="AW36" s="93">
        <f>AV36+1</f>
        <v/>
      </c>
      <c r="AX36" s="93">
        <f>AW36+1</f>
        <v/>
      </c>
      <c r="AY36" s="93">
        <f>AX36+1</f>
        <v/>
      </c>
      <c r="AZ36" s="93">
        <f>AY36+1</f>
        <v/>
      </c>
      <c r="BA36" s="93">
        <f>AZ36+1</f>
        <v/>
      </c>
    </row>
    <row r="37">
      <c r="A37" s="643" t="inlineStr">
        <is>
          <t>Airside(ADPM)</t>
        </is>
      </c>
      <c r="B37" s="607" t="inlineStr">
        <is>
          <t>Airside Flight Movements(ADPM)</t>
        </is>
      </c>
      <c r="C37" s="608" t="inlineStr">
        <is>
          <t>Movement PHF(%)(ADPM)</t>
        </is>
      </c>
      <c r="D37" s="609" t="inlineStr">
        <is>
          <t>percent4</t>
        </is>
      </c>
      <c r="E37" s="609" t="n"/>
      <c r="F37" s="610" t="inlineStr">
        <is>
          <t>ADPM/movement/all/PHF</t>
        </is>
      </c>
      <c r="G37" s="611" t="n"/>
      <c r="H37" s="612">
        <f>VLOOKUP($F37,raw_data_airside!$1:$1048576,MATCH(H$1,raw_data_airside!$1:$1,0),FALSE)</f>
        <v/>
      </c>
      <c r="I37" s="612">
        <f>VLOOKUP($F37,raw_data_airside!$1:$1048576,MATCH(I$1,raw_data_airside!$1:$1,0),FALSE)</f>
        <v/>
      </c>
      <c r="J37" s="612">
        <f>VLOOKUP($F37,raw_data_airside!$1:$1048576,MATCH(J$1,raw_data_airside!$1:$1,0),FALSE)</f>
        <v/>
      </c>
      <c r="K37" s="612">
        <f>VLOOKUP($F37,raw_data_airside!$1:$1048576,MATCH(K$1,raw_data_airside!$1:$1,0),FALSE)</f>
        <v/>
      </c>
      <c r="L37" s="612">
        <f>VLOOKUP($F37,raw_data_airside!$1:$1048576,MATCH(L$1,raw_data_airside!$1:$1,0),FALSE)</f>
        <v/>
      </c>
      <c r="M37" s="612">
        <f>VLOOKUP($F37,raw_data_airside!$1:$1048576,MATCH(M$1,raw_data_airside!$1:$1,0),FALSE)</f>
        <v/>
      </c>
      <c r="N37" s="612">
        <f>VLOOKUP($F37,raw_data_airside!$1:$1048576,MATCH(N$1,raw_data_airside!$1:$1,0),FALSE)</f>
        <v/>
      </c>
      <c r="O37" s="612">
        <f>VLOOKUP($F37,raw_data_airside!$1:$1048576,MATCH(O$1,raw_data_airside!$1:$1,0),FALSE)</f>
        <v/>
      </c>
      <c r="P37" s="612">
        <f>VLOOKUP($F37,raw_data_airside!$1:$1048576,MATCH(P$1,raw_data_airside!$1:$1,0),FALSE)</f>
        <v/>
      </c>
      <c r="Q37" s="612">
        <f>VLOOKUP($F37,raw_data_airside!$1:$1048576,MATCH(Q$1,raw_data_airside!$1:$1,0),FALSE)</f>
        <v/>
      </c>
      <c r="R37" s="612">
        <f>0.0021*R2^(-0.183)*$G$41</f>
        <v/>
      </c>
      <c r="S37" s="612">
        <f>0.0021*S2^(-0.183)*$G$41</f>
        <v/>
      </c>
      <c r="T37" s="612">
        <f>0.0021*T2^(-0.183)*$G$41</f>
        <v/>
      </c>
      <c r="U37" s="612">
        <f>0.0021*U2^(-0.183)*$G$41</f>
        <v/>
      </c>
      <c r="V37" s="612">
        <f>0.0021*V2^(-0.183)*$G$41</f>
        <v/>
      </c>
      <c r="W37" s="612">
        <f>0.0021*W2^(-0.183)*$G$41</f>
        <v/>
      </c>
      <c r="X37" s="612">
        <f>0.0021*X2^(-0.183)*$G$41</f>
        <v/>
      </c>
      <c r="Y37" s="612">
        <f>0.0021*Y2^(-0.183)*$G$41</f>
        <v/>
      </c>
      <c r="Z37" s="612">
        <f>0.0021*Z2^(-0.183)*$G$41</f>
        <v/>
      </c>
      <c r="AA37" s="612">
        <f>0.0021*AA2^(-0.183)*$G$41</f>
        <v/>
      </c>
      <c r="AB37" s="612">
        <f>0.0021*AB2^(-0.183)*$G$41</f>
        <v/>
      </c>
      <c r="AC37" s="612">
        <f>0.0021*AC2^(-0.183)*$G$41</f>
        <v/>
      </c>
      <c r="AD37" s="612">
        <f>0.0021*AD2^(-0.183)*$G$41</f>
        <v/>
      </c>
      <c r="AE37" s="612">
        <f>0.0021*AE2^(-0.183)*$G$41</f>
        <v/>
      </c>
      <c r="AF37" s="612">
        <f>0.0021*AF2^(-0.183)*$G$41</f>
        <v/>
      </c>
      <c r="AG37" s="612">
        <f>0.0021*AG2^(-0.183)*$G$41</f>
        <v/>
      </c>
      <c r="AH37" s="612">
        <f>0.0021*AH2^(-0.183)*$G$41</f>
        <v/>
      </c>
      <c r="AI37" s="612">
        <f>0.0021*AI2^(-0.183)*$G$41</f>
        <v/>
      </c>
      <c r="AJ37" s="612">
        <f>0.0021*AJ2^(-0.183)*$G$41</f>
        <v/>
      </c>
      <c r="AK37" s="612">
        <f>0.0021*AK2^(-0.183)*$G$41</f>
        <v/>
      </c>
      <c r="AL37" s="612">
        <f>0.0021*AL2^(-0.183)*$G$41</f>
        <v/>
      </c>
      <c r="AM37" s="612">
        <f>0.0021*AM2^(-0.183)*$G$41</f>
        <v/>
      </c>
      <c r="AN37" s="612">
        <f>0.0021*AN2^(-0.183)*$G$41</f>
        <v/>
      </c>
      <c r="AO37" s="612">
        <f>0.0021*AO2^(-0.183)*$G$41</f>
        <v/>
      </c>
      <c r="AP37" s="612">
        <f>0.0021*AP2^(-0.183)*$G$41</f>
        <v/>
      </c>
      <c r="AQ37" s="612">
        <f>0.0021*AQ2^(-0.183)*$G$41</f>
        <v/>
      </c>
      <c r="AR37" s="612">
        <f>0.0021*AR2^(-0.183)*$G$41</f>
        <v/>
      </c>
      <c r="AS37" s="612">
        <f>0.0021*AS2^(-0.183)*$G$41</f>
        <v/>
      </c>
      <c r="AT37" s="612">
        <f>0.0021*AT2^(-0.183)*$G$41</f>
        <v/>
      </c>
      <c r="AU37" s="612">
        <f>0.0021*AU2^(-0.183)*$G$41</f>
        <v/>
      </c>
      <c r="AV37" s="612">
        <f>0.0021*AV2^(-0.183)*$G$41</f>
        <v/>
      </c>
      <c r="AW37" s="612">
        <f>0.0021*AW2^(-0.183)*$G$41</f>
        <v/>
      </c>
      <c r="AX37" s="612">
        <f>0.0021*AX2^(-0.183)*$G$41</f>
        <v/>
      </c>
      <c r="AY37" s="612">
        <f>0.0021*AY2^(-0.183)*$G$41</f>
        <v/>
      </c>
      <c r="AZ37" s="612">
        <f>0.0021*AZ2^(-0.183)*$G$41</f>
        <v/>
      </c>
      <c r="BA37" s="612">
        <f>0.0021*BA2^(-0.183)*$G$41</f>
        <v/>
      </c>
    </row>
    <row r="38">
      <c r="A38" s="532" t="n"/>
      <c r="B38" s="532" t="n"/>
      <c r="C38" s="608" t="inlineStr">
        <is>
          <t xml:space="preserve">  - Movement H Factor(ADPM)</t>
        </is>
      </c>
      <c r="D38" s="609" t="inlineStr">
        <is>
          <t>float1</t>
        </is>
      </c>
      <c r="E38" s="609" t="n"/>
      <c r="F38" s="613" t="inlineStr">
        <is>
          <t>ADPM/movement/all/H팩터</t>
        </is>
      </c>
      <c r="G38" s="614" t="n"/>
      <c r="H38" s="615">
        <f>VLOOKUP($F38,raw_data_airside!$1:$1048576,MATCH(H$1,raw_data_airside!$1:$1,0),FALSE)</f>
        <v/>
      </c>
      <c r="I38" s="615">
        <f>VLOOKUP($F38,raw_data_airside!$1:$1048576,MATCH(I$1,raw_data_airside!$1:$1,0),FALSE)</f>
        <v/>
      </c>
      <c r="J38" s="615">
        <f>VLOOKUP($F38,raw_data_airside!$1:$1048576,MATCH(J$1,raw_data_airside!$1:$1,0),FALSE)</f>
        <v/>
      </c>
      <c r="K38" s="615">
        <f>VLOOKUP($F38,raw_data_airside!$1:$1048576,MATCH(K$1,raw_data_airside!$1:$1,0),FALSE)</f>
        <v/>
      </c>
      <c r="L38" s="615">
        <f>VLOOKUP($F38,raw_data_airside!$1:$1048576,MATCH(L$1,raw_data_airside!$1:$1,0),FALSE)</f>
        <v/>
      </c>
      <c r="M38" s="615">
        <f>VLOOKUP($F38,raw_data_airside!$1:$1048576,MATCH(M$1,raw_data_airside!$1:$1,0),FALSE)</f>
        <v/>
      </c>
      <c r="N38" s="615">
        <f>VLOOKUP($F38,raw_data_airside!$1:$1048576,MATCH(N$1,raw_data_airside!$1:$1,0),FALSE)</f>
        <v/>
      </c>
      <c r="O38" s="615">
        <f>VLOOKUP($F38,raw_data_airside!$1:$1048576,MATCH(O$1,raw_data_airside!$1:$1,0),FALSE)</f>
        <v/>
      </c>
      <c r="P38" s="615">
        <f>VLOOKUP($F38,raw_data_airside!$1:$1048576,MATCH(P$1,raw_data_airside!$1:$1,0),FALSE)</f>
        <v/>
      </c>
      <c r="Q38" s="615">
        <f>VLOOKUP($F38,raw_data_airside!$1:$1048576,MATCH(Q$1,raw_data_airside!$1:$1,0),FALSE)</f>
        <v/>
      </c>
      <c r="R38" s="615">
        <f>1/R37/R39</f>
        <v/>
      </c>
      <c r="S38" s="615">
        <f>1/S37/S39</f>
        <v/>
      </c>
      <c r="T38" s="615">
        <f>1/T37/T39</f>
        <v/>
      </c>
      <c r="U38" s="615">
        <f>1/U37/U39</f>
        <v/>
      </c>
      <c r="V38" s="615">
        <f>1/V37/V39</f>
        <v/>
      </c>
      <c r="W38" s="615">
        <f>1/W37/W39</f>
        <v/>
      </c>
      <c r="X38" s="615">
        <f>1/X37/X39</f>
        <v/>
      </c>
      <c r="Y38" s="615">
        <f>1/Y37/Y39</f>
        <v/>
      </c>
      <c r="Z38" s="615">
        <f>1/Z37/Z39</f>
        <v/>
      </c>
      <c r="AA38" s="615">
        <f>1/AA37/AA39</f>
        <v/>
      </c>
      <c r="AB38" s="615">
        <f>1/AB37/AB39</f>
        <v/>
      </c>
      <c r="AC38" s="615">
        <f>1/AC37/AC39</f>
        <v/>
      </c>
      <c r="AD38" s="615">
        <f>1/AD37/AD39</f>
        <v/>
      </c>
      <c r="AE38" s="615">
        <f>1/AE37/AE39</f>
        <v/>
      </c>
      <c r="AF38" s="615">
        <f>1/AF37/AF39</f>
        <v/>
      </c>
      <c r="AG38" s="615">
        <f>1/AG37/AG39</f>
        <v/>
      </c>
      <c r="AH38" s="615">
        <f>1/AH37/AH39</f>
        <v/>
      </c>
      <c r="AI38" s="615">
        <f>1/AI37/AI39</f>
        <v/>
      </c>
      <c r="AJ38" s="615">
        <f>1/AJ37/AJ39</f>
        <v/>
      </c>
      <c r="AK38" s="615">
        <f>1/AK37/AK39</f>
        <v/>
      </c>
      <c r="AL38" s="615">
        <f>1/AL37/AL39</f>
        <v/>
      </c>
      <c r="AM38" s="615">
        <f>1/AM37/AM39</f>
        <v/>
      </c>
      <c r="AN38" s="615">
        <f>1/AN37/AN39</f>
        <v/>
      </c>
      <c r="AO38" s="615">
        <f>1/AO37/AO39</f>
        <v/>
      </c>
      <c r="AP38" s="615">
        <f>1/AP37/AP39</f>
        <v/>
      </c>
      <c r="AQ38" s="615">
        <f>1/AQ37/AQ39</f>
        <v/>
      </c>
      <c r="AR38" s="615">
        <f>1/AR37/AR39</f>
        <v/>
      </c>
      <c r="AS38" s="615">
        <f>1/AS37/AS39</f>
        <v/>
      </c>
      <c r="AT38" s="615">
        <f>1/AT37/AT39</f>
        <v/>
      </c>
      <c r="AU38" s="615">
        <f>1/AU37/AU39</f>
        <v/>
      </c>
      <c r="AV38" s="615">
        <f>1/AV37/AV39</f>
        <v/>
      </c>
      <c r="AW38" s="615">
        <f>1/AW37/AW39</f>
        <v/>
      </c>
      <c r="AX38" s="615">
        <f>1/AX37/AX39</f>
        <v/>
      </c>
      <c r="AY38" s="615">
        <f>1/AY37/AY39</f>
        <v/>
      </c>
      <c r="AZ38" s="615">
        <f>1/AZ37/AZ39</f>
        <v/>
      </c>
      <c r="BA38" s="615">
        <f>1/BA37/BA39</f>
        <v/>
      </c>
    </row>
    <row r="39">
      <c r="A39" s="532" t="n"/>
      <c r="B39" s="532" t="n"/>
      <c r="C39" s="608" t="inlineStr">
        <is>
          <t xml:space="preserve">  - Movement D Factor(ADPM)</t>
        </is>
      </c>
      <c r="D39" s="609" t="inlineStr">
        <is>
          <t>float1</t>
        </is>
      </c>
      <c r="E39" s="609" t="n"/>
      <c r="F39" s="613" t="inlineStr">
        <is>
          <t>ADPM/movement/all/D팩터</t>
        </is>
      </c>
      <c r="G39" s="614">
        <f>SUMIF($H$78:$Q$78,"O",H39:Q39)/COUNTIFS($H$78:$Q$78,"O",H39:Q39,"&lt;&gt;0")</f>
        <v/>
      </c>
      <c r="H39" s="615">
        <f>VLOOKUP($F39,raw_data_airside!$1:$1048576,MATCH(H$1,raw_data_airside!$1:$1,0),FALSE)</f>
        <v/>
      </c>
      <c r="I39" s="615">
        <f>VLOOKUP($F39,raw_data_airside!$1:$1048576,MATCH(I$1,raw_data_airside!$1:$1,0),FALSE)</f>
        <v/>
      </c>
      <c r="J39" s="615">
        <f>VLOOKUP($F39,raw_data_airside!$1:$1048576,MATCH(J$1,raw_data_airside!$1:$1,0),FALSE)</f>
        <v/>
      </c>
      <c r="K39" s="615">
        <f>VLOOKUP($F39,raw_data_airside!$1:$1048576,MATCH(K$1,raw_data_airside!$1:$1,0),FALSE)</f>
        <v/>
      </c>
      <c r="L39" s="615">
        <f>VLOOKUP($F39,raw_data_airside!$1:$1048576,MATCH(L$1,raw_data_airside!$1:$1,0),FALSE)</f>
        <v/>
      </c>
      <c r="M39" s="615">
        <f>VLOOKUP($F39,raw_data_airside!$1:$1048576,MATCH(M$1,raw_data_airside!$1:$1,0),FALSE)</f>
        <v/>
      </c>
      <c r="N39" s="615">
        <f>VLOOKUP($F39,raw_data_airside!$1:$1048576,MATCH(N$1,raw_data_airside!$1:$1,0),FALSE)</f>
        <v/>
      </c>
      <c r="O39" s="615">
        <f>VLOOKUP($F39,raw_data_airside!$1:$1048576,MATCH(O$1,raw_data_airside!$1:$1,0),FALSE)</f>
        <v/>
      </c>
      <c r="P39" s="615">
        <f>VLOOKUP($F39,raw_data_airside!$1:$1048576,MATCH(P$1,raw_data_airside!$1:$1,0),FALSE)</f>
        <v/>
      </c>
      <c r="Q39" s="615">
        <f>VLOOKUP($F39,raw_data_airside!$1:$1048576,MATCH(Q$1,raw_data_airside!$1:$1,0),FALSE)</f>
        <v/>
      </c>
      <c r="R39" s="580">
        <f>$G$39</f>
        <v/>
      </c>
      <c r="S39" s="580">
        <f>$G$39</f>
        <v/>
      </c>
      <c r="T39" s="580">
        <f>$G$39</f>
        <v/>
      </c>
      <c r="U39" s="580">
        <f>$G$39</f>
        <v/>
      </c>
      <c r="V39" s="580">
        <f>$G$39</f>
        <v/>
      </c>
      <c r="W39" s="580">
        <f>$G$39</f>
        <v/>
      </c>
      <c r="X39" s="580">
        <f>$G$39</f>
        <v/>
      </c>
      <c r="Y39" s="580">
        <f>$G$39</f>
        <v/>
      </c>
      <c r="Z39" s="580">
        <f>$G$39</f>
        <v/>
      </c>
      <c r="AA39" s="580">
        <f>$G$39</f>
        <v/>
      </c>
      <c r="AB39" s="580">
        <f>$G$39</f>
        <v/>
      </c>
      <c r="AC39" s="580">
        <f>$G$39</f>
        <v/>
      </c>
      <c r="AD39" s="580">
        <f>$G$39</f>
        <v/>
      </c>
      <c r="AE39" s="580">
        <f>$G$39</f>
        <v/>
      </c>
      <c r="AF39" s="580">
        <f>$G$39</f>
        <v/>
      </c>
      <c r="AG39" s="580">
        <f>$G$39</f>
        <v/>
      </c>
      <c r="AH39" s="580">
        <f>$G$39</f>
        <v/>
      </c>
      <c r="AI39" s="580">
        <f>$G$39</f>
        <v/>
      </c>
      <c r="AJ39" s="580">
        <f>$G$39</f>
        <v/>
      </c>
      <c r="AK39" s="580">
        <f>$G$39</f>
        <v/>
      </c>
      <c r="AL39" s="580">
        <f>$G$39</f>
        <v/>
      </c>
      <c r="AM39" s="580">
        <f>$G$39</f>
        <v/>
      </c>
      <c r="AN39" s="580">
        <f>$G$39</f>
        <v/>
      </c>
      <c r="AO39" s="580">
        <f>$G$39</f>
        <v/>
      </c>
      <c r="AP39" s="580">
        <f>$G$39</f>
        <v/>
      </c>
      <c r="AQ39" s="580">
        <f>$G$39</f>
        <v/>
      </c>
      <c r="AR39" s="580">
        <f>$G$39</f>
        <v/>
      </c>
      <c r="AS39" s="580">
        <f>$G$39</f>
        <v/>
      </c>
      <c r="AT39" s="580">
        <f>$G$39</f>
        <v/>
      </c>
      <c r="AU39" s="580">
        <f>$G$39</f>
        <v/>
      </c>
      <c r="AV39" s="580">
        <f>$G$39</f>
        <v/>
      </c>
      <c r="AW39" s="580">
        <f>$G$39</f>
        <v/>
      </c>
      <c r="AX39" s="580">
        <f>$G$39</f>
        <v/>
      </c>
      <c r="AY39" s="580">
        <f>$G$39</f>
        <v/>
      </c>
      <c r="AZ39" s="580">
        <f>$G$39</f>
        <v/>
      </c>
      <c r="BA39" s="580">
        <f>$G$39</f>
        <v/>
      </c>
    </row>
    <row r="40">
      <c r="A40" s="532" t="n"/>
      <c r="B40" s="532" t="n"/>
      <c r="C40" s="608" t="inlineStr">
        <is>
          <t>Movement PHF(%) Model(ADPM)</t>
        </is>
      </c>
      <c r="D40" s="609" t="inlineStr">
        <is>
          <t>percent4</t>
        </is>
      </c>
      <c r="E40" s="609" t="n"/>
      <c r="F40" s="613" t="inlineStr">
        <is>
          <t>모형</t>
        </is>
      </c>
      <c r="G40" s="614" t="n"/>
      <c r="H40" s="616">
        <f>0.0021*H2^(-0.183)</f>
        <v/>
      </c>
      <c r="I40" s="616">
        <f>0.0021*I2^(-0.183)</f>
        <v/>
      </c>
      <c r="J40" s="616">
        <f>0.0021*J2^(-0.183)</f>
        <v/>
      </c>
      <c r="K40" s="616">
        <f>0.0021*K2^(-0.183)</f>
        <v/>
      </c>
      <c r="L40" s="616">
        <f>0.0021*L2^(-0.183)</f>
        <v/>
      </c>
      <c r="M40" s="616">
        <f>0.0021*M2^(-0.183)</f>
        <v/>
      </c>
      <c r="N40" s="616">
        <f>0.0021*N2^(-0.183)</f>
        <v/>
      </c>
      <c r="O40" s="616">
        <f>0.0021*O2^(-0.183)</f>
        <v/>
      </c>
      <c r="P40" s="616">
        <f>0.0021*P2^(-0.183)</f>
        <v/>
      </c>
      <c r="Q40" s="616">
        <f>0.0021*Q2^(-0.183)</f>
        <v/>
      </c>
      <c r="R40" s="580" t="n"/>
      <c r="S40" s="580" t="n"/>
      <c r="T40" s="580" t="n"/>
      <c r="U40" s="580" t="n"/>
      <c r="V40" s="580" t="n"/>
      <c r="W40" s="580" t="n"/>
      <c r="X40" s="580" t="n"/>
      <c r="Y40" s="580" t="n"/>
      <c r="Z40" s="580" t="n"/>
      <c r="AA40" s="580" t="n"/>
      <c r="AB40" s="580" t="n"/>
      <c r="AC40" s="580" t="n"/>
      <c r="AD40" s="580" t="n"/>
      <c r="AE40" s="580" t="n"/>
      <c r="AF40" s="580" t="n"/>
      <c r="AG40" s="580" t="n"/>
      <c r="AH40" s="580" t="n"/>
      <c r="AI40" s="580" t="n"/>
      <c r="AJ40" s="580" t="n"/>
      <c r="AK40" s="580" t="n"/>
      <c r="AL40" s="580" t="n"/>
      <c r="AM40" s="580" t="n"/>
      <c r="AN40" s="580" t="n"/>
      <c r="AO40" s="580" t="n"/>
      <c r="AP40" s="580" t="n"/>
      <c r="AQ40" s="580" t="n"/>
      <c r="AR40" s="580" t="n"/>
      <c r="AS40" s="580" t="n"/>
      <c r="AT40" s="580" t="n"/>
      <c r="AU40" s="580" t="n"/>
      <c r="AV40" s="580" t="n"/>
      <c r="AW40" s="580" t="n"/>
      <c r="AX40" s="580" t="n"/>
      <c r="AY40" s="580" t="n"/>
      <c r="AZ40" s="580" t="n"/>
      <c r="BA40" s="580" t="n"/>
    </row>
    <row r="41">
      <c r="A41" s="532" t="n"/>
      <c r="B41" s="532" t="n"/>
      <c r="C41" s="608" t="inlineStr">
        <is>
          <t>Movement Model PHF / Movement PHF(ADPM)</t>
        </is>
      </c>
      <c r="D41" s="609" t="inlineStr">
        <is>
          <t>percent1</t>
        </is>
      </c>
      <c r="E41" s="609" t="n"/>
      <c r="F41" s="617" t="inlineStr">
        <is>
          <t>모형PHF / 실제 PHF</t>
        </is>
      </c>
      <c r="G41" s="618">
        <f>SUMIF($H$77:$Q$77,"O",H41:Q41)/COUNTIFS($H$77:$Q$77,"O",H41:Q41,"&lt;&gt;0")</f>
        <v/>
      </c>
      <c r="H41" s="65">
        <f>H37/H40</f>
        <v/>
      </c>
      <c r="I41" s="65">
        <f>I37/I40</f>
        <v/>
      </c>
      <c r="J41" s="65">
        <f>J37/J40</f>
        <v/>
      </c>
      <c r="K41" s="65">
        <f>K37/K40</f>
        <v/>
      </c>
      <c r="L41" s="65">
        <f>L37/L40</f>
        <v/>
      </c>
      <c r="M41" s="65">
        <f>M37/M40</f>
        <v/>
      </c>
      <c r="N41" s="65">
        <f>N37/N40</f>
        <v/>
      </c>
      <c r="O41" s="65">
        <f>O37/O40</f>
        <v/>
      </c>
      <c r="P41" s="65">
        <f>P37/P40</f>
        <v/>
      </c>
      <c r="Q41" s="65">
        <f>Q37/Q40</f>
        <v/>
      </c>
      <c r="R41" s="580" t="n"/>
      <c r="S41" s="580" t="n"/>
      <c r="T41" s="580" t="n"/>
      <c r="U41" s="580" t="n"/>
      <c r="V41" s="580" t="n"/>
      <c r="W41" s="580" t="n"/>
      <c r="X41" s="580" t="n"/>
      <c r="Y41" s="580" t="n"/>
      <c r="Z41" s="580" t="n"/>
      <c r="AA41" s="580" t="n"/>
      <c r="AB41" s="580" t="n"/>
      <c r="AC41" s="580" t="n"/>
      <c r="AD41" s="580" t="n"/>
      <c r="AE41" s="580" t="n"/>
      <c r="AF41" s="580" t="n"/>
      <c r="AG41" s="580" t="n"/>
      <c r="AH41" s="580" t="n"/>
      <c r="AI41" s="580" t="n"/>
      <c r="AJ41" s="580" t="n"/>
      <c r="AK41" s="580" t="n"/>
      <c r="AL41" s="580" t="n"/>
      <c r="AM41" s="580" t="n"/>
      <c r="AN41" s="580" t="n"/>
      <c r="AO41" s="580" t="n"/>
      <c r="AP41" s="580" t="n"/>
      <c r="AQ41" s="580" t="n"/>
      <c r="AR41" s="580" t="n"/>
      <c r="AS41" s="580" t="n"/>
      <c r="AT41" s="580" t="n"/>
      <c r="AU41" s="580" t="n"/>
      <c r="AV41" s="580" t="n"/>
      <c r="AW41" s="580" t="n"/>
      <c r="AX41" s="580" t="n"/>
      <c r="AY41" s="580" t="n"/>
      <c r="AZ41" s="580" t="n"/>
      <c r="BA41" s="580" t="n"/>
    </row>
    <row r="42">
      <c r="A42" s="532" t="n"/>
      <c r="B42" s="532" t="n"/>
      <c r="C42" s="619" t="inlineStr">
        <is>
          <t>Peak Hour Movements(ADPM)</t>
        </is>
      </c>
      <c r="D42" s="620" t="inlineStr">
        <is>
          <t>float0</t>
        </is>
      </c>
      <c r="E42" s="620" t="n"/>
      <c r="F42" s="613" t="inlineStr">
        <is>
          <t>ADPM/movement/all/첨두시</t>
        </is>
      </c>
      <c r="G42" s="614" t="n"/>
      <c r="H42" s="621">
        <f>VLOOKUP($F42,raw_data_airside!$1:$1048576,MATCH(H$1,raw_data_airside!$1:$1,0),FALSE)</f>
        <v/>
      </c>
      <c r="I42" s="621">
        <f>VLOOKUP($F42,raw_data_airside!$1:$1048576,MATCH(I$1,raw_data_airside!$1:$1,0),FALSE)</f>
        <v/>
      </c>
      <c r="J42" s="621">
        <f>VLOOKUP($F42,raw_data_airside!$1:$1048576,MATCH(J$1,raw_data_airside!$1:$1,0),FALSE)</f>
        <v/>
      </c>
      <c r="K42" s="621">
        <f>VLOOKUP($F42,raw_data_airside!$1:$1048576,MATCH(K$1,raw_data_airside!$1:$1,0),FALSE)</f>
        <v/>
      </c>
      <c r="L42" s="621">
        <f>VLOOKUP($F42,raw_data_airside!$1:$1048576,MATCH(L$1,raw_data_airside!$1:$1,0),FALSE)</f>
        <v/>
      </c>
      <c r="M42" s="621">
        <f>VLOOKUP($F42,raw_data_airside!$1:$1048576,MATCH(M$1,raw_data_airside!$1:$1,0),FALSE)</f>
        <v/>
      </c>
      <c r="N42" s="621">
        <f>VLOOKUP($F42,raw_data_airside!$1:$1048576,MATCH(N$1,raw_data_airside!$1:$1,0),FALSE)</f>
        <v/>
      </c>
      <c r="O42" s="621">
        <f>VLOOKUP($F42,raw_data_airside!$1:$1048576,MATCH(O$1,raw_data_airside!$1:$1,0),FALSE)</f>
        <v/>
      </c>
      <c r="P42" s="621">
        <f>VLOOKUP($F42,raw_data_airside!$1:$1048576,MATCH(P$1,raw_data_airside!$1:$1,0),FALSE)</f>
        <v/>
      </c>
      <c r="Q42" s="621">
        <f>VLOOKUP($F42,raw_data_airside!$1:$1048576,MATCH(Q$1,raw_data_airside!$1:$1,0),FALSE)</f>
        <v/>
      </c>
      <c r="R42" s="622">
        <f>R2*R37</f>
        <v/>
      </c>
      <c r="S42" s="622">
        <f>S2*S37</f>
        <v/>
      </c>
      <c r="T42" s="622">
        <f>T2*T37</f>
        <v/>
      </c>
      <c r="U42" s="622">
        <f>U2*U37</f>
        <v/>
      </c>
      <c r="V42" s="622">
        <f>V2*V37</f>
        <v/>
      </c>
      <c r="W42" s="622">
        <f>W2*W37</f>
        <v/>
      </c>
      <c r="X42" s="622">
        <f>X2*X37</f>
        <v/>
      </c>
      <c r="Y42" s="622">
        <f>Y2*Y37</f>
        <v/>
      </c>
      <c r="Z42" s="622">
        <f>Z2*Z37</f>
        <v/>
      </c>
      <c r="AA42" s="623">
        <f>AA2*AA37</f>
        <v/>
      </c>
      <c r="AB42" s="622">
        <f>AB2*AB37</f>
        <v/>
      </c>
      <c r="AC42" s="622">
        <f>AC2*AC37</f>
        <v/>
      </c>
      <c r="AD42" s="622">
        <f>AD2*AD37</f>
        <v/>
      </c>
      <c r="AE42" s="622">
        <f>AE2*AE37</f>
        <v/>
      </c>
      <c r="AF42" s="622">
        <f>AF2*AF37</f>
        <v/>
      </c>
      <c r="AG42" s="622">
        <f>AG2*AG37</f>
        <v/>
      </c>
      <c r="AH42" s="622">
        <f>AH2*AH37</f>
        <v/>
      </c>
      <c r="AI42" s="622">
        <f>AI2*AI37</f>
        <v/>
      </c>
      <c r="AJ42" s="622">
        <f>AJ2*AJ37</f>
        <v/>
      </c>
      <c r="AK42" s="622">
        <f>AK2*AK37</f>
        <v/>
      </c>
      <c r="AL42" s="622">
        <f>AL2*AL37</f>
        <v/>
      </c>
      <c r="AM42" s="622">
        <f>AM2*AM37</f>
        <v/>
      </c>
      <c r="AN42" s="622">
        <f>AN2*AN37</f>
        <v/>
      </c>
      <c r="AO42" s="622">
        <f>AO2*AO37</f>
        <v/>
      </c>
      <c r="AP42" s="622">
        <f>AP2*AP37</f>
        <v/>
      </c>
      <c r="AQ42" s="622">
        <f>AQ2*AQ37</f>
        <v/>
      </c>
      <c r="AR42" s="622">
        <f>AR2*AR37</f>
        <v/>
      </c>
      <c r="AS42" s="622">
        <f>AS2*AS37</f>
        <v/>
      </c>
      <c r="AT42" s="622">
        <f>AT2*AT37</f>
        <v/>
      </c>
      <c r="AU42" s="622">
        <f>AU2*AU37</f>
        <v/>
      </c>
      <c r="AV42" s="622">
        <f>AV2*AV37</f>
        <v/>
      </c>
      <c r="AW42" s="622">
        <f>AW2*AW37</f>
        <v/>
      </c>
      <c r="AX42" s="622">
        <f>AX2*AX37</f>
        <v/>
      </c>
      <c r="AY42" s="622">
        <f>AY2*AY37</f>
        <v/>
      </c>
      <c r="AZ42" s="622">
        <f>AZ2*AZ37</f>
        <v/>
      </c>
      <c r="BA42" s="622">
        <f>BA2*BA37</f>
        <v/>
      </c>
    </row>
    <row r="43">
      <c r="A43" s="532" t="n"/>
      <c r="B43" s="532" t="n"/>
      <c r="C43" s="619" t="inlineStr">
        <is>
          <t xml:space="preserve"> - Peak Hour departure Movement(ADPM)</t>
        </is>
      </c>
      <c r="D43" s="620" t="inlineStr">
        <is>
          <t>float0</t>
        </is>
      </c>
      <c r="E43" s="620" t="n"/>
      <c r="F43" s="613" t="inlineStr">
        <is>
          <t>ADPM/movement/d/첨두시</t>
        </is>
      </c>
      <c r="G43" s="614" t="n"/>
      <c r="H43" s="621">
        <f>MIN(VLOOKUP($F43,raw_data_airside!$1:$1048576,MATCH(H$1,raw_data_airside!$1:$1,0),FALSE),H42)</f>
        <v/>
      </c>
      <c r="I43" s="621">
        <f>MIN(VLOOKUP($F43,raw_data_airside!$1:$1048576,MATCH(I$1,raw_data_airside!$1:$1,0),FALSE),I42)</f>
        <v/>
      </c>
      <c r="J43" s="621">
        <f>MIN(VLOOKUP($F43,raw_data_airside!$1:$1048576,MATCH(J$1,raw_data_airside!$1:$1,0),FALSE),J42)</f>
        <v/>
      </c>
      <c r="K43" s="621">
        <f>MIN(VLOOKUP($F43,raw_data_airside!$1:$1048576,MATCH(K$1,raw_data_airside!$1:$1,0),FALSE),K42)</f>
        <v/>
      </c>
      <c r="L43" s="621">
        <f>MIN(VLOOKUP($F43,raw_data_airside!$1:$1048576,MATCH(L$1,raw_data_airside!$1:$1,0),FALSE),L42)</f>
        <v/>
      </c>
      <c r="M43" s="621">
        <f>MIN(VLOOKUP($F43,raw_data_airside!$1:$1048576,MATCH(M$1,raw_data_airside!$1:$1,0),FALSE),M42)</f>
        <v/>
      </c>
      <c r="N43" s="621">
        <f>MIN(VLOOKUP($F43,raw_data_airside!$1:$1048576,MATCH(N$1,raw_data_airside!$1:$1,0),FALSE),N42)</f>
        <v/>
      </c>
      <c r="O43" s="621">
        <f>MIN(VLOOKUP($F43,raw_data_airside!$1:$1048576,MATCH(O$1,raw_data_airside!$1:$1,0),FALSE),O42)</f>
        <v/>
      </c>
      <c r="P43" s="621">
        <f>MIN(VLOOKUP($F43,raw_data_airside!$1:$1048576,MATCH(P$1,raw_data_airside!$1:$1,0),FALSE),P42)</f>
        <v/>
      </c>
      <c r="Q43" s="621">
        <f>MIN(VLOOKUP($F43,raw_data_airside!$1:$1048576,MATCH(Q$1,raw_data_airside!$1:$1,0),FALSE),Q42)</f>
        <v/>
      </c>
      <c r="R43" s="622">
        <f>R42*R45</f>
        <v/>
      </c>
      <c r="S43" s="622">
        <f>S42*S45</f>
        <v/>
      </c>
      <c r="T43" s="622">
        <f>T42*T45</f>
        <v/>
      </c>
      <c r="U43" s="622">
        <f>U42*U45</f>
        <v/>
      </c>
      <c r="V43" s="622">
        <f>V42*V45</f>
        <v/>
      </c>
      <c r="W43" s="622">
        <f>W42*W45</f>
        <v/>
      </c>
      <c r="X43" s="622">
        <f>X42*X45</f>
        <v/>
      </c>
      <c r="Y43" s="622">
        <f>Y42*Y45</f>
        <v/>
      </c>
      <c r="Z43" s="622">
        <f>Z42*Z45</f>
        <v/>
      </c>
      <c r="AA43" s="622">
        <f>AA42*AA45</f>
        <v/>
      </c>
      <c r="AB43" s="622">
        <f>AB42*AB45</f>
        <v/>
      </c>
      <c r="AC43" s="622">
        <f>AC42*AC45</f>
        <v/>
      </c>
      <c r="AD43" s="622">
        <f>AD42*AD45</f>
        <v/>
      </c>
      <c r="AE43" s="622">
        <f>AE42*AE45</f>
        <v/>
      </c>
      <c r="AF43" s="622">
        <f>AF42*AF45</f>
        <v/>
      </c>
      <c r="AG43" s="622">
        <f>AG42*AG45</f>
        <v/>
      </c>
      <c r="AH43" s="622">
        <f>AH42*AH45</f>
        <v/>
      </c>
      <c r="AI43" s="622">
        <f>AI42*AI45</f>
        <v/>
      </c>
      <c r="AJ43" s="622">
        <f>AJ42*AJ45</f>
        <v/>
      </c>
      <c r="AK43" s="622">
        <f>AK42*AK45</f>
        <v/>
      </c>
      <c r="AL43" s="622">
        <f>AL42*AL45</f>
        <v/>
      </c>
      <c r="AM43" s="622">
        <f>AM42*AM45</f>
        <v/>
      </c>
      <c r="AN43" s="622">
        <f>AN42*AN45</f>
        <v/>
      </c>
      <c r="AO43" s="622">
        <f>AO42*AO45</f>
        <v/>
      </c>
      <c r="AP43" s="622">
        <f>AP42*AP45</f>
        <v/>
      </c>
      <c r="AQ43" s="622">
        <f>AQ42*AQ45</f>
        <v/>
      </c>
      <c r="AR43" s="622">
        <f>AR42*AR45</f>
        <v/>
      </c>
      <c r="AS43" s="622">
        <f>AS42*AS45</f>
        <v/>
      </c>
      <c r="AT43" s="622">
        <f>AT42*AT45</f>
        <v/>
      </c>
      <c r="AU43" s="622">
        <f>AU42*AU45</f>
        <v/>
      </c>
      <c r="AV43" s="622">
        <f>AV42*AV45</f>
        <v/>
      </c>
      <c r="AW43" s="622">
        <f>AW42*AW45</f>
        <v/>
      </c>
      <c r="AX43" s="622">
        <f>AX42*AX45</f>
        <v/>
      </c>
      <c r="AY43" s="622">
        <f>AY42*AY45</f>
        <v/>
      </c>
      <c r="AZ43" s="622">
        <f>AZ42*AZ45</f>
        <v/>
      </c>
      <c r="BA43" s="622">
        <f>BA42*BA45</f>
        <v/>
      </c>
    </row>
    <row r="44">
      <c r="A44" s="533" t="n"/>
      <c r="B44" s="533" t="n"/>
      <c r="C44" s="624" t="inlineStr">
        <is>
          <t xml:space="preserve"> - Peak Hour aival Movement(ADPM)</t>
        </is>
      </c>
      <c r="D44" s="625" t="inlineStr">
        <is>
          <t>float0</t>
        </is>
      </c>
      <c r="E44" s="625" t="n"/>
      <c r="F44" s="626" t="inlineStr">
        <is>
          <t>ADPM/movement/a/첨두시</t>
        </is>
      </c>
      <c r="G44" s="627" t="n"/>
      <c r="H44" s="628">
        <f>MIN(VLOOKUP($F44,raw_data_airside!$1:$1048576,MATCH(H$1,raw_data_airside!$1:$1,0),FALSE),H42)</f>
        <v/>
      </c>
      <c r="I44" s="628">
        <f>MIN(VLOOKUP($F44,raw_data_airside!$1:$1048576,MATCH(I$1,raw_data_airside!$1:$1,0),FALSE),I42)</f>
        <v/>
      </c>
      <c r="J44" s="628">
        <f>MIN(VLOOKUP($F44,raw_data_airside!$1:$1048576,MATCH(J$1,raw_data_airside!$1:$1,0),FALSE),J42)</f>
        <v/>
      </c>
      <c r="K44" s="628">
        <f>MIN(VLOOKUP($F44,raw_data_airside!$1:$1048576,MATCH(K$1,raw_data_airside!$1:$1,0),FALSE),K42)</f>
        <v/>
      </c>
      <c r="L44" s="628">
        <f>MIN(VLOOKUP($F44,raw_data_airside!$1:$1048576,MATCH(L$1,raw_data_airside!$1:$1,0),FALSE),L42)</f>
        <v/>
      </c>
      <c r="M44" s="628">
        <f>MIN(VLOOKUP($F44,raw_data_airside!$1:$1048576,MATCH(M$1,raw_data_airside!$1:$1,0),FALSE),M42)</f>
        <v/>
      </c>
      <c r="N44" s="628">
        <f>MIN(VLOOKUP($F44,raw_data_airside!$1:$1048576,MATCH(N$1,raw_data_airside!$1:$1,0),FALSE),N42)</f>
        <v/>
      </c>
      <c r="O44" s="628">
        <f>MIN(VLOOKUP($F44,raw_data_airside!$1:$1048576,MATCH(O$1,raw_data_airside!$1:$1,0),FALSE),O42)</f>
        <v/>
      </c>
      <c r="P44" s="628">
        <f>MIN(VLOOKUP($F44,raw_data_airside!$1:$1048576,MATCH(P$1,raw_data_airside!$1:$1,0),FALSE),P42)</f>
        <v/>
      </c>
      <c r="Q44" s="628">
        <f>MIN(VLOOKUP($F44,raw_data_airside!$1:$1048576,MATCH(Q$1,raw_data_airside!$1:$1,0),FALSE),Q42)</f>
        <v/>
      </c>
      <c r="R44" s="629">
        <f>R42*R46</f>
        <v/>
      </c>
      <c r="S44" s="629">
        <f>S42*S46</f>
        <v/>
      </c>
      <c r="T44" s="629">
        <f>T42*T46</f>
        <v/>
      </c>
      <c r="U44" s="629">
        <f>U42*U46</f>
        <v/>
      </c>
      <c r="V44" s="629">
        <f>V42*V46</f>
        <v/>
      </c>
      <c r="W44" s="629">
        <f>W42*W46</f>
        <v/>
      </c>
      <c r="X44" s="629">
        <f>X42*X46</f>
        <v/>
      </c>
      <c r="Y44" s="629">
        <f>Y42*Y46</f>
        <v/>
      </c>
      <c r="Z44" s="629">
        <f>Z42*Z46</f>
        <v/>
      </c>
      <c r="AA44" s="629">
        <f>AA42*AA46</f>
        <v/>
      </c>
      <c r="AB44" s="629">
        <f>AB42*AB46</f>
        <v/>
      </c>
      <c r="AC44" s="629">
        <f>AC42*AC46</f>
        <v/>
      </c>
      <c r="AD44" s="629">
        <f>AD42*AD46</f>
        <v/>
      </c>
      <c r="AE44" s="629">
        <f>AE42*AE46</f>
        <v/>
      </c>
      <c r="AF44" s="629">
        <f>AF42*AF46</f>
        <v/>
      </c>
      <c r="AG44" s="629">
        <f>AG42*AG46</f>
        <v/>
      </c>
      <c r="AH44" s="629">
        <f>AH42*AH46</f>
        <v/>
      </c>
      <c r="AI44" s="629">
        <f>AI42*AI46</f>
        <v/>
      </c>
      <c r="AJ44" s="629">
        <f>AJ42*AJ46</f>
        <v/>
      </c>
      <c r="AK44" s="629">
        <f>AK42*AK46</f>
        <v/>
      </c>
      <c r="AL44" s="629">
        <f>AL42*AL46</f>
        <v/>
      </c>
      <c r="AM44" s="629">
        <f>AM42*AM46</f>
        <v/>
      </c>
      <c r="AN44" s="629">
        <f>AN42*AN46</f>
        <v/>
      </c>
      <c r="AO44" s="629">
        <f>AO42*AO46</f>
        <v/>
      </c>
      <c r="AP44" s="629">
        <f>AP42*AP46</f>
        <v/>
      </c>
      <c r="AQ44" s="629">
        <f>AQ42*AQ46</f>
        <v/>
      </c>
      <c r="AR44" s="629">
        <f>AR42*AR46</f>
        <v/>
      </c>
      <c r="AS44" s="629">
        <f>AS42*AS46</f>
        <v/>
      </c>
      <c r="AT44" s="629">
        <f>AT42*AT46</f>
        <v/>
      </c>
      <c r="AU44" s="629">
        <f>AU42*AU46</f>
        <v/>
      </c>
      <c r="AV44" s="629">
        <f>AV42*AV46</f>
        <v/>
      </c>
      <c r="AW44" s="629">
        <f>AW42*AW46</f>
        <v/>
      </c>
      <c r="AX44" s="629">
        <f>AX42*AX46</f>
        <v/>
      </c>
      <c r="AY44" s="629">
        <f>AY42*AY46</f>
        <v/>
      </c>
      <c r="AZ44" s="629">
        <f>AZ42*AZ46</f>
        <v/>
      </c>
      <c r="BA44" s="629">
        <f>BA42*BA46</f>
        <v/>
      </c>
    </row>
    <row r="45">
      <c r="A45" s="643" t="inlineStr">
        <is>
          <t>Directional Factor(ADPM)</t>
        </is>
      </c>
      <c r="B45" s="639" t="inlineStr">
        <is>
          <t>Movement Directional Factor(ADPM)</t>
        </is>
      </c>
      <c r="C45" s="27" t="inlineStr">
        <is>
          <t>departure Movement Directional Factor(%)(ADPM)</t>
        </is>
      </c>
      <c r="D45" s="28" t="inlineStr">
        <is>
          <t>percent1</t>
        </is>
      </c>
      <c r="E45" s="28" t="n"/>
      <c r="F45" s="28" t="inlineStr">
        <is>
          <t>ADPM/movement/d/중방향계수</t>
        </is>
      </c>
      <c r="G45" s="108">
        <f>SUMIF($H$81:$Q$81,"O",H45:Q45)/COUNTIFS($H$81:$Q$81,"O",H45:Q45,"&lt;&gt;0")</f>
        <v/>
      </c>
      <c r="H45" s="79">
        <f>H43/H42</f>
        <v/>
      </c>
      <c r="I45" s="79">
        <f>I43/I42</f>
        <v/>
      </c>
      <c r="J45" s="79">
        <f>J43/J42</f>
        <v/>
      </c>
      <c r="K45" s="79">
        <f>K43/K42</f>
        <v/>
      </c>
      <c r="L45" s="79">
        <f>L43/L42</f>
        <v/>
      </c>
      <c r="M45" s="79">
        <f>M43/M42</f>
        <v/>
      </c>
      <c r="N45" s="79">
        <f>N43/N42</f>
        <v/>
      </c>
      <c r="O45" s="79">
        <f>O43/O42</f>
        <v/>
      </c>
      <c r="P45" s="79">
        <f>P43/P42</f>
        <v/>
      </c>
      <c r="Q45" s="79">
        <f>Q43/Q42</f>
        <v/>
      </c>
      <c r="R45" s="74">
        <f>$G45</f>
        <v/>
      </c>
      <c r="S45" s="74">
        <f>$G45</f>
        <v/>
      </c>
      <c r="T45" s="74">
        <f>$G45</f>
        <v/>
      </c>
      <c r="U45" s="74">
        <f>$G45</f>
        <v/>
      </c>
      <c r="V45" s="74">
        <f>$G45</f>
        <v/>
      </c>
      <c r="W45" s="74">
        <f>$G45</f>
        <v/>
      </c>
      <c r="X45" s="74">
        <f>$G45</f>
        <v/>
      </c>
      <c r="Y45" s="74">
        <f>$G45</f>
        <v/>
      </c>
      <c r="Z45" s="74">
        <f>$G45</f>
        <v/>
      </c>
      <c r="AA45" s="74">
        <f>$G45</f>
        <v/>
      </c>
      <c r="AB45" s="74">
        <f>$G45</f>
        <v/>
      </c>
      <c r="AC45" s="74">
        <f>$G45</f>
        <v/>
      </c>
      <c r="AD45" s="74">
        <f>$G45</f>
        <v/>
      </c>
      <c r="AE45" s="74">
        <f>$G45</f>
        <v/>
      </c>
      <c r="AF45" s="74">
        <f>$G45</f>
        <v/>
      </c>
      <c r="AG45" s="74">
        <f>$G45</f>
        <v/>
      </c>
      <c r="AH45" s="74">
        <f>$G45</f>
        <v/>
      </c>
      <c r="AI45" s="74">
        <f>$G45</f>
        <v/>
      </c>
      <c r="AJ45" s="74">
        <f>$G45</f>
        <v/>
      </c>
      <c r="AK45" s="74">
        <f>$G45</f>
        <v/>
      </c>
      <c r="AL45" s="74">
        <f>$G45</f>
        <v/>
      </c>
      <c r="AM45" s="74">
        <f>$G45</f>
        <v/>
      </c>
      <c r="AN45" s="74">
        <f>$G45</f>
        <v/>
      </c>
      <c r="AO45" s="74">
        <f>$G45</f>
        <v/>
      </c>
      <c r="AP45" s="74">
        <f>$G45</f>
        <v/>
      </c>
      <c r="AQ45" s="74">
        <f>$G45</f>
        <v/>
      </c>
      <c r="AR45" s="74">
        <f>$G45</f>
        <v/>
      </c>
      <c r="AS45" s="74">
        <f>$G45</f>
        <v/>
      </c>
      <c r="AT45" s="74">
        <f>$G45</f>
        <v/>
      </c>
      <c r="AU45" s="74">
        <f>$G45</f>
        <v/>
      </c>
      <c r="AV45" s="74">
        <f>$G45</f>
        <v/>
      </c>
      <c r="AW45" s="74">
        <f>$G45</f>
        <v/>
      </c>
      <c r="AX45" s="74">
        <f>$G45</f>
        <v/>
      </c>
      <c r="AY45" s="74">
        <f>$G45</f>
        <v/>
      </c>
      <c r="AZ45" s="74">
        <f>$G45</f>
        <v/>
      </c>
      <c r="BA45" s="74">
        <f>$G45</f>
        <v/>
      </c>
    </row>
    <row r="46">
      <c r="A46" s="533" t="n"/>
      <c r="B46" s="533" t="n"/>
      <c r="C46" s="80" t="inlineStr">
        <is>
          <t>aival Movement Directional Factor(%)(ADPM)</t>
        </is>
      </c>
      <c r="D46" s="28" t="inlineStr">
        <is>
          <t>percent1</t>
        </is>
      </c>
      <c r="E46" s="28" t="n"/>
      <c r="F46" s="28" t="inlineStr">
        <is>
          <t>ADPM/movement/a/중방향계수</t>
        </is>
      </c>
      <c r="G46" s="108">
        <f>SUMIF($H$81:$Q$81,"O",H46:Q46)/COUNTIFS($H$81:$Q$81,"O",H46:Q46,"&lt;&gt;0")</f>
        <v/>
      </c>
      <c r="H46" s="79">
        <f>H44/H42</f>
        <v/>
      </c>
      <c r="I46" s="79">
        <f>I44/I42</f>
        <v/>
      </c>
      <c r="J46" s="79">
        <f>J44/J42</f>
        <v/>
      </c>
      <c r="K46" s="79">
        <f>K44/K42</f>
        <v/>
      </c>
      <c r="L46" s="79">
        <f>L44/L42</f>
        <v/>
      </c>
      <c r="M46" s="79">
        <f>M44/M42</f>
        <v/>
      </c>
      <c r="N46" s="79">
        <f>N44/N42</f>
        <v/>
      </c>
      <c r="O46" s="79">
        <f>O44/O42</f>
        <v/>
      </c>
      <c r="P46" s="79">
        <f>P44/P42</f>
        <v/>
      </c>
      <c r="Q46" s="79">
        <f>Q44/Q42</f>
        <v/>
      </c>
      <c r="R46" s="74">
        <f>$G46</f>
        <v/>
      </c>
      <c r="S46" s="74">
        <f>$G46</f>
        <v/>
      </c>
      <c r="T46" s="74">
        <f>$G46</f>
        <v/>
      </c>
      <c r="U46" s="74">
        <f>$G46</f>
        <v/>
      </c>
      <c r="V46" s="74">
        <f>$G46</f>
        <v/>
      </c>
      <c r="W46" s="74">
        <f>$G46</f>
        <v/>
      </c>
      <c r="X46" s="74">
        <f>$G46</f>
        <v/>
      </c>
      <c r="Y46" s="74">
        <f>$G46</f>
        <v/>
      </c>
      <c r="Z46" s="74">
        <f>$G46</f>
        <v/>
      </c>
      <c r="AA46" s="74">
        <f>$G46</f>
        <v/>
      </c>
      <c r="AB46" s="74">
        <f>$G46</f>
        <v/>
      </c>
      <c r="AC46" s="74">
        <f>$G46</f>
        <v/>
      </c>
      <c r="AD46" s="74">
        <f>$G46</f>
        <v/>
      </c>
      <c r="AE46" s="74">
        <f>$G46</f>
        <v/>
      </c>
      <c r="AF46" s="74">
        <f>$G46</f>
        <v/>
      </c>
      <c r="AG46" s="74">
        <f>$G46</f>
        <v/>
      </c>
      <c r="AH46" s="74">
        <f>$G46</f>
        <v/>
      </c>
      <c r="AI46" s="74">
        <f>$G46</f>
        <v/>
      </c>
      <c r="AJ46" s="74">
        <f>$G46</f>
        <v/>
      </c>
      <c r="AK46" s="74">
        <f>$G46</f>
        <v/>
      </c>
      <c r="AL46" s="74">
        <f>$G46</f>
        <v/>
      </c>
      <c r="AM46" s="74">
        <f>$G46</f>
        <v/>
      </c>
      <c r="AN46" s="74">
        <f>$G46</f>
        <v/>
      </c>
      <c r="AO46" s="74">
        <f>$G46</f>
        <v/>
      </c>
      <c r="AP46" s="74">
        <f>$G46</f>
        <v/>
      </c>
      <c r="AQ46" s="74">
        <f>$G46</f>
        <v/>
      </c>
      <c r="AR46" s="74">
        <f>$G46</f>
        <v/>
      </c>
      <c r="AS46" s="74">
        <f>$G46</f>
        <v/>
      </c>
      <c r="AT46" s="74">
        <f>$G46</f>
        <v/>
      </c>
      <c r="AU46" s="74">
        <f>$G46</f>
        <v/>
      </c>
      <c r="AV46" s="74">
        <f>$G46</f>
        <v/>
      </c>
      <c r="AW46" s="74">
        <f>$G46</f>
        <v/>
      </c>
      <c r="AX46" s="74">
        <f>$G46</f>
        <v/>
      </c>
      <c r="AY46" s="74">
        <f>$G46</f>
        <v/>
      </c>
      <c r="AZ46" s="74">
        <f>$G46</f>
        <v/>
      </c>
      <c r="BA46" s="74">
        <f>$G46</f>
        <v/>
      </c>
    </row>
    <row r="48">
      <c r="N48" s="640" t="n"/>
      <c r="O48" s="640" t="n"/>
      <c r="P48" s="640" t="n"/>
      <c r="Q48" s="640" t="n"/>
      <c r="R48" s="640" t="n"/>
    </row>
    <row r="49">
      <c r="P49" s="640" t="n"/>
      <c r="Q49" s="640" t="n"/>
      <c r="R49" s="640" t="n"/>
    </row>
    <row r="50" ht="22.75" customHeight="1" s="1">
      <c r="A50" s="92" t="inlineStr">
        <is>
          <t>top</t>
        </is>
      </c>
      <c r="B50" s="92" t="inlineStr">
        <is>
          <t>mid</t>
        </is>
      </c>
      <c r="C50" s="92" t="inlineStr">
        <is>
          <t>low</t>
        </is>
      </c>
      <c r="D50" s="92" t="inlineStr">
        <is>
          <t>decimal</t>
        </is>
      </c>
      <c r="E50" s="92" t="inlineStr">
        <is>
          <t>changeable</t>
        </is>
      </c>
      <c r="F50" s="92" t="inlineStr">
        <is>
          <t>변수설명</t>
        </is>
      </c>
      <c r="G50" s="94" t="inlineStr">
        <is>
          <t>Ref_Index</t>
        </is>
      </c>
      <c r="H50" s="92">
        <f>I50-1</f>
        <v/>
      </c>
      <c r="I50" s="92">
        <f>J50-1</f>
        <v/>
      </c>
      <c r="J50" s="92">
        <f>K50-1</f>
        <v/>
      </c>
      <c r="K50" s="92">
        <f>L50-1</f>
        <v/>
      </c>
      <c r="L50" s="92">
        <f>M50-1</f>
        <v/>
      </c>
      <c r="M50" s="92">
        <f>N50-1</f>
        <v/>
      </c>
      <c r="N50" s="92">
        <f>O50-1</f>
        <v/>
      </c>
      <c r="O50" s="92">
        <f>P50-1</f>
        <v/>
      </c>
      <c r="P50" s="92">
        <f>Q50-1</f>
        <v/>
      </c>
      <c r="Q50" s="92">
        <f>ref!B4</f>
        <v/>
      </c>
      <c r="R50" s="93">
        <f>Q50+1</f>
        <v/>
      </c>
      <c r="S50" s="93">
        <f>R50+1</f>
        <v/>
      </c>
      <c r="T50" s="93">
        <f>S50+1</f>
        <v/>
      </c>
      <c r="U50" s="93">
        <f>T50+1</f>
        <v/>
      </c>
      <c r="V50" s="93">
        <f>U50+1</f>
        <v/>
      </c>
      <c r="W50" s="93">
        <f>V50+1</f>
        <v/>
      </c>
      <c r="X50" s="93">
        <f>W50+1</f>
        <v/>
      </c>
      <c r="Y50" s="93">
        <f>X50+1</f>
        <v/>
      </c>
      <c r="Z50" s="93">
        <f>Y50+1</f>
        <v/>
      </c>
      <c r="AA50" s="93">
        <f>Z50+1</f>
        <v/>
      </c>
      <c r="AB50" s="93">
        <f>AA50+1</f>
        <v/>
      </c>
      <c r="AC50" s="93">
        <f>AB50+1</f>
        <v/>
      </c>
      <c r="AD50" s="93">
        <f>AC50+1</f>
        <v/>
      </c>
      <c r="AE50" s="93">
        <f>AD50+1</f>
        <v/>
      </c>
      <c r="AF50" s="93">
        <f>AE50+1</f>
        <v/>
      </c>
      <c r="AG50" s="93">
        <f>AF50+1</f>
        <v/>
      </c>
      <c r="AH50" s="93">
        <f>AG50+1</f>
        <v/>
      </c>
      <c r="AI50" s="93">
        <f>AH50+1</f>
        <v/>
      </c>
      <c r="AJ50" s="93">
        <f>AI50+1</f>
        <v/>
      </c>
      <c r="AK50" s="93">
        <f>AJ50+1</f>
        <v/>
      </c>
      <c r="AL50" s="93">
        <f>AK50+1</f>
        <v/>
      </c>
      <c r="AM50" s="93">
        <f>AL50+1</f>
        <v/>
      </c>
      <c r="AN50" s="93">
        <f>AM50+1</f>
        <v/>
      </c>
      <c r="AO50" s="93">
        <f>AN50+1</f>
        <v/>
      </c>
      <c r="AP50" s="93">
        <f>AO50+1</f>
        <v/>
      </c>
      <c r="AQ50" s="93">
        <f>AP50+1</f>
        <v/>
      </c>
      <c r="AR50" s="93">
        <f>AQ50+1</f>
        <v/>
      </c>
      <c r="AS50" s="93">
        <f>AR50+1</f>
        <v/>
      </c>
      <c r="AT50" s="93">
        <f>AS50+1</f>
        <v/>
      </c>
      <c r="AU50" s="93">
        <f>AT50+1</f>
        <v/>
      </c>
      <c r="AV50" s="93">
        <f>AU50+1</f>
        <v/>
      </c>
      <c r="AW50" s="93">
        <f>AV50+1</f>
        <v/>
      </c>
      <c r="AX50" s="93">
        <f>AW50+1</f>
        <v/>
      </c>
      <c r="AY50" s="93">
        <f>AX50+1</f>
        <v/>
      </c>
      <c r="AZ50" s="93">
        <f>AY50+1</f>
        <v/>
      </c>
      <c r="BA50" s="93">
        <f>AZ50+1</f>
        <v/>
      </c>
    </row>
    <row r="51">
      <c r="A51" s="606" t="inlineStr">
        <is>
          <t>Airside(SBR)</t>
        </is>
      </c>
      <c r="B51" s="606" t="inlineStr">
        <is>
          <t>Passenger Flight Movements(SBR)</t>
        </is>
      </c>
      <c r="C51" s="608" t="inlineStr">
        <is>
          <t>Movement PHF(%)(SBR)</t>
        </is>
      </c>
      <c r="D51" s="609" t="inlineStr">
        <is>
          <t>percent4</t>
        </is>
      </c>
      <c r="E51" s="609" t="n"/>
      <c r="F51" s="610" t="inlineStr">
        <is>
          <t>SBR/movement/all/PHF</t>
        </is>
      </c>
      <c r="G51" s="611" t="n"/>
      <c r="H51" s="612">
        <f>VLOOKUP($F51,raw_data_airside!$1:$1048576,MATCH(H$1,raw_data_airside!$1:$1,0),FALSE)</f>
        <v/>
      </c>
      <c r="I51" s="612">
        <f>VLOOKUP($F51,raw_data_airside!$1:$1048576,MATCH(I$1,raw_data_airside!$1:$1,0),FALSE)</f>
        <v/>
      </c>
      <c r="J51" s="612">
        <f>VLOOKUP($F51,raw_data_airside!$1:$1048576,MATCH(J$1,raw_data_airside!$1:$1,0),FALSE)</f>
        <v/>
      </c>
      <c r="K51" s="612">
        <f>VLOOKUP($F51,raw_data_airside!$1:$1048576,MATCH(K$1,raw_data_airside!$1:$1,0),FALSE)</f>
        <v/>
      </c>
      <c r="L51" s="612">
        <f>VLOOKUP($F51,raw_data_airside!$1:$1048576,MATCH(L$1,raw_data_airside!$1:$1,0),FALSE)</f>
        <v/>
      </c>
      <c r="M51" s="612">
        <f>VLOOKUP($F51,raw_data_airside!$1:$1048576,MATCH(M$1,raw_data_airside!$1:$1,0),FALSE)</f>
        <v/>
      </c>
      <c r="N51" s="612">
        <f>VLOOKUP($F51,raw_data_airside!$1:$1048576,MATCH(N$1,raw_data_airside!$1:$1,0),FALSE)</f>
        <v/>
      </c>
      <c r="O51" s="612">
        <f>VLOOKUP($F51,raw_data_airside!$1:$1048576,MATCH(O$1,raw_data_airside!$1:$1,0),FALSE)</f>
        <v/>
      </c>
      <c r="P51" s="612">
        <f>VLOOKUP($F51,raw_data_airside!$1:$1048576,MATCH(P$1,raw_data_airside!$1:$1,0),FALSE)</f>
        <v/>
      </c>
      <c r="Q51" s="612">
        <f>VLOOKUP($F51,raw_data_airside!$1:$1048576,MATCH(Q$1,raw_data_airside!$1:$1,0),FALSE)</f>
        <v/>
      </c>
      <c r="R51" s="612">
        <f>0.0021*R2^(-0.183)*$G$53</f>
        <v/>
      </c>
      <c r="S51" s="612">
        <f>0.0021*S2^(-0.183)*$G$53</f>
        <v/>
      </c>
      <c r="T51" s="612">
        <f>0.0021*T2^(-0.183)*$G$53</f>
        <v/>
      </c>
      <c r="U51" s="612">
        <f>0.0021*U2^(-0.183)*$G$53</f>
        <v/>
      </c>
      <c r="V51" s="612">
        <f>0.0021*V2^(-0.183)*$G$53</f>
        <v/>
      </c>
      <c r="W51" s="612">
        <f>0.0021*W2^(-0.183)*$G$53</f>
        <v/>
      </c>
      <c r="X51" s="612">
        <f>0.0021*X2^(-0.183)*$G$53</f>
        <v/>
      </c>
      <c r="Y51" s="612">
        <f>0.0021*Y2^(-0.183)*$G$53</f>
        <v/>
      </c>
      <c r="Z51" s="612">
        <f>0.0021*Z2^(-0.183)*$G$53</f>
        <v/>
      </c>
      <c r="AA51" s="612">
        <f>0.0021*AA2^(-0.183)*$G$53</f>
        <v/>
      </c>
      <c r="AB51" s="612">
        <f>0.0021*AB2^(-0.183)*$G$53</f>
        <v/>
      </c>
      <c r="AC51" s="612">
        <f>0.0021*AC2^(-0.183)*$G$53</f>
        <v/>
      </c>
      <c r="AD51" s="612">
        <f>0.0021*AD2^(-0.183)*$G$53</f>
        <v/>
      </c>
      <c r="AE51" s="612">
        <f>0.0021*AE2^(-0.183)*$G$53</f>
        <v/>
      </c>
      <c r="AF51" s="612">
        <f>0.0021*AF2^(-0.183)*$G$53</f>
        <v/>
      </c>
      <c r="AG51" s="612">
        <f>0.0021*AG2^(-0.183)*$G$53</f>
        <v/>
      </c>
      <c r="AH51" s="612">
        <f>0.0021*AH2^(-0.183)*$G$53</f>
        <v/>
      </c>
      <c r="AI51" s="612">
        <f>0.0021*AI2^(-0.183)*$G$53</f>
        <v/>
      </c>
      <c r="AJ51" s="612">
        <f>0.0021*AJ2^(-0.183)*$G$53</f>
        <v/>
      </c>
      <c r="AK51" s="612">
        <f>0.0021*AK2^(-0.183)*$G$53</f>
        <v/>
      </c>
      <c r="AL51" s="612">
        <f>0.0021*AL2^(-0.183)*$G$53</f>
        <v/>
      </c>
      <c r="AM51" s="612">
        <f>0.0021*AM2^(-0.183)*$G$53</f>
        <v/>
      </c>
      <c r="AN51" s="612">
        <f>0.0021*AN2^(-0.183)*$G$53</f>
        <v/>
      </c>
      <c r="AO51" s="612">
        <f>0.0021*AO2^(-0.183)*$G$53</f>
        <v/>
      </c>
      <c r="AP51" s="612">
        <f>0.0021*AP2^(-0.183)*$G$53</f>
        <v/>
      </c>
      <c r="AQ51" s="612">
        <f>0.0021*AQ2^(-0.183)*$G$53</f>
        <v/>
      </c>
      <c r="AR51" s="612">
        <f>0.0021*AR2^(-0.183)*$G$53</f>
        <v/>
      </c>
      <c r="AS51" s="612">
        <f>0.0021*AS2^(-0.183)*$G$53</f>
        <v/>
      </c>
      <c r="AT51" s="612">
        <f>0.0021*AT2^(-0.183)*$G$53</f>
        <v/>
      </c>
      <c r="AU51" s="612">
        <f>0.0021*AU2^(-0.183)*$G$53</f>
        <v/>
      </c>
      <c r="AV51" s="612">
        <f>0.0021*AV2^(-0.183)*$G$53</f>
        <v/>
      </c>
      <c r="AW51" s="612">
        <f>0.0021*AW2^(-0.183)*$G$53</f>
        <v/>
      </c>
      <c r="AX51" s="612">
        <f>0.0021*AX2^(-0.183)*$G$53</f>
        <v/>
      </c>
      <c r="AY51" s="612">
        <f>0.0021*AY2^(-0.183)*$G$53</f>
        <v/>
      </c>
      <c r="AZ51" s="612">
        <f>0.0021*AZ2^(-0.183)*$G$53</f>
        <v/>
      </c>
      <c r="BA51" s="612">
        <f>0.0021*BA2^(-0.183)*$G$53</f>
        <v/>
      </c>
    </row>
    <row r="52">
      <c r="A52" s="532" t="n"/>
      <c r="B52" s="532" t="n"/>
      <c r="C52" s="608" t="inlineStr">
        <is>
          <t>Movement PHF(%) Model(SBR)</t>
        </is>
      </c>
      <c r="D52" s="609" t="inlineStr">
        <is>
          <t>percent4</t>
        </is>
      </c>
      <c r="E52" s="609" t="n"/>
      <c r="F52" s="613" t="inlineStr">
        <is>
          <t>모형</t>
        </is>
      </c>
      <c r="G52" s="614" t="n"/>
      <c r="H52" s="641">
        <f>0.0021*H2^(-0.183)</f>
        <v/>
      </c>
      <c r="I52" s="641">
        <f>0.0021*I2^(-0.183)</f>
        <v/>
      </c>
      <c r="J52" s="641">
        <f>0.0021*J2^(-0.183)</f>
        <v/>
      </c>
      <c r="K52" s="641">
        <f>0.0021*K2^(-0.183)</f>
        <v/>
      </c>
      <c r="L52" s="641">
        <f>0.0021*L2^(-0.183)</f>
        <v/>
      </c>
      <c r="M52" s="641">
        <f>0.0021*M2^(-0.183)</f>
        <v/>
      </c>
      <c r="N52" s="641">
        <f>0.0021*N2^(-0.183)</f>
        <v/>
      </c>
      <c r="O52" s="641">
        <f>0.0021*O2^(-0.183)</f>
        <v/>
      </c>
      <c r="P52" s="641">
        <f>0.0021*P2^(-0.183)</f>
        <v/>
      </c>
      <c r="Q52" s="641">
        <f>0.0021*Q2^(-0.183)</f>
        <v/>
      </c>
      <c r="R52" s="580" t="n"/>
      <c r="S52" s="580" t="n"/>
      <c r="T52" s="580" t="n"/>
      <c r="U52" s="580" t="n"/>
      <c r="V52" s="580" t="n"/>
      <c r="W52" s="580" t="n"/>
      <c r="X52" s="580" t="n"/>
      <c r="Y52" s="580" t="n"/>
      <c r="Z52" s="580" t="n"/>
      <c r="AA52" s="580" t="n"/>
      <c r="AB52" s="580" t="n"/>
      <c r="AC52" s="580" t="n"/>
      <c r="AD52" s="580" t="n"/>
      <c r="AE52" s="580" t="n"/>
      <c r="AF52" s="580" t="n"/>
      <c r="AG52" s="580" t="n"/>
      <c r="AH52" s="580" t="n"/>
      <c r="AI52" s="580" t="n"/>
      <c r="AJ52" s="580" t="n"/>
      <c r="AK52" s="580" t="n"/>
      <c r="AL52" s="580" t="n"/>
      <c r="AM52" s="580" t="n"/>
      <c r="AN52" s="580" t="n"/>
      <c r="AO52" s="580" t="n"/>
      <c r="AP52" s="580" t="n"/>
      <c r="AQ52" s="580" t="n"/>
      <c r="AR52" s="580" t="n"/>
      <c r="AS52" s="580" t="n"/>
      <c r="AT52" s="580" t="n"/>
      <c r="AU52" s="580" t="n"/>
      <c r="AV52" s="580" t="n"/>
      <c r="AW52" s="580" t="n"/>
      <c r="AX52" s="580" t="n"/>
      <c r="AY52" s="580" t="n"/>
      <c r="AZ52" s="580" t="n"/>
      <c r="BA52" s="580" t="n"/>
    </row>
    <row r="53">
      <c r="A53" s="532" t="n"/>
      <c r="B53" s="532" t="n"/>
      <c r="C53" s="608" t="inlineStr">
        <is>
          <t>Movement Model PHF / Movement PHF(SBR)</t>
        </is>
      </c>
      <c r="D53" s="609" t="inlineStr">
        <is>
          <t>percent1</t>
        </is>
      </c>
      <c r="E53" s="609" t="n"/>
      <c r="F53" s="617" t="inlineStr">
        <is>
          <t>모형PHF / 실제 PHF</t>
        </is>
      </c>
      <c r="G53" s="618">
        <f>SUMIF($H$77:$Q$77,"O",H53:Q53)/COUNTIFS($H$77:$Q$77,"O",H53:Q53,"&lt;&gt;0")</f>
        <v/>
      </c>
      <c r="H53" s="88">
        <f>H51/H52</f>
        <v/>
      </c>
      <c r="I53" s="88">
        <f>I51/I52</f>
        <v/>
      </c>
      <c r="J53" s="88">
        <f>J51/J52</f>
        <v/>
      </c>
      <c r="K53" s="88">
        <f>K51/K52</f>
        <v/>
      </c>
      <c r="L53" s="88">
        <f>L51/L52</f>
        <v/>
      </c>
      <c r="M53" s="88">
        <f>M51/M52</f>
        <v/>
      </c>
      <c r="N53" s="88">
        <f>N51/N52</f>
        <v/>
      </c>
      <c r="O53" s="88">
        <f>O51/O52</f>
        <v/>
      </c>
      <c r="P53" s="88">
        <f>P51/P52</f>
        <v/>
      </c>
      <c r="Q53" s="88">
        <f>Q51/Q52</f>
        <v/>
      </c>
      <c r="R53" s="580" t="n"/>
      <c r="S53" s="580" t="n"/>
      <c r="T53" s="580" t="n"/>
      <c r="U53" s="580" t="n"/>
      <c r="V53" s="580" t="n"/>
      <c r="W53" s="580" t="n"/>
      <c r="X53" s="580" t="n"/>
      <c r="Y53" s="580" t="n"/>
      <c r="Z53" s="580" t="n"/>
      <c r="AA53" s="580" t="n"/>
      <c r="AB53" s="580" t="n"/>
      <c r="AC53" s="580" t="n"/>
      <c r="AD53" s="580" t="n"/>
      <c r="AE53" s="580" t="n"/>
      <c r="AF53" s="580" t="n"/>
      <c r="AG53" s="580" t="n"/>
      <c r="AH53" s="580" t="n"/>
      <c r="AI53" s="580" t="n"/>
      <c r="AJ53" s="580" t="n"/>
      <c r="AK53" s="580" t="n"/>
      <c r="AL53" s="580" t="n"/>
      <c r="AM53" s="580" t="n"/>
      <c r="AN53" s="580" t="n"/>
      <c r="AO53" s="580" t="n"/>
      <c r="AP53" s="580" t="n"/>
      <c r="AQ53" s="580" t="n"/>
      <c r="AR53" s="580" t="n"/>
      <c r="AS53" s="580" t="n"/>
      <c r="AT53" s="580" t="n"/>
      <c r="AU53" s="580" t="n"/>
      <c r="AV53" s="580" t="n"/>
      <c r="AW53" s="580" t="n"/>
      <c r="AX53" s="580" t="n"/>
      <c r="AY53" s="580" t="n"/>
      <c r="AZ53" s="580" t="n"/>
      <c r="BA53" s="580" t="n"/>
    </row>
    <row r="54">
      <c r="A54" s="532" t="n"/>
      <c r="B54" s="532" t="n"/>
      <c r="C54" s="619" t="inlineStr">
        <is>
          <t>Peak Hour Movements(SBR)</t>
        </is>
      </c>
      <c r="D54" s="620" t="inlineStr">
        <is>
          <t>float0</t>
        </is>
      </c>
      <c r="E54" s="620" t="n"/>
      <c r="F54" s="613" t="inlineStr">
        <is>
          <t>SBR/movement/all/첨두시</t>
        </is>
      </c>
      <c r="G54" s="614" t="n"/>
      <c r="H54" s="622">
        <f>VLOOKUP($F54,raw_data_airside!$1:$1048576,MATCH(H$1,raw_data_airside!$1:$1,0),FALSE)</f>
        <v/>
      </c>
      <c r="I54" s="622">
        <f>VLOOKUP($F54,raw_data_airside!$1:$1048576,MATCH(I$1,raw_data_airside!$1:$1,0),FALSE)</f>
        <v/>
      </c>
      <c r="J54" s="622">
        <f>VLOOKUP($F54,raw_data_airside!$1:$1048576,MATCH(J$1,raw_data_airside!$1:$1,0),FALSE)</f>
        <v/>
      </c>
      <c r="K54" s="622">
        <f>VLOOKUP($F54,raw_data_airside!$1:$1048576,MATCH(K$1,raw_data_airside!$1:$1,0),FALSE)</f>
        <v/>
      </c>
      <c r="L54" s="622">
        <f>VLOOKUP($F54,raw_data_airside!$1:$1048576,MATCH(L$1,raw_data_airside!$1:$1,0),FALSE)</f>
        <v/>
      </c>
      <c r="M54" s="622">
        <f>VLOOKUP($F54,raw_data_airside!$1:$1048576,MATCH(M$1,raw_data_airside!$1:$1,0),FALSE)</f>
        <v/>
      </c>
      <c r="N54" s="622">
        <f>VLOOKUP($F54,raw_data_airside!$1:$1048576,MATCH(N$1,raw_data_airside!$1:$1,0),FALSE)</f>
        <v/>
      </c>
      <c r="O54" s="622">
        <f>VLOOKUP($F54,raw_data_airside!$1:$1048576,MATCH(O$1,raw_data_airside!$1:$1,0),FALSE)</f>
        <v/>
      </c>
      <c r="P54" s="622">
        <f>VLOOKUP($F54,raw_data_airside!$1:$1048576,MATCH(P$1,raw_data_airside!$1:$1,0),FALSE)</f>
        <v/>
      </c>
      <c r="Q54" s="622">
        <f>VLOOKUP($F54,raw_data_airside!$1:$1048576,MATCH(Q$1,raw_data_airside!$1:$1,0),FALSE)</f>
        <v/>
      </c>
      <c r="R54" s="622">
        <f>R2*R51</f>
        <v/>
      </c>
      <c r="S54" s="622">
        <f>S2*S51</f>
        <v/>
      </c>
      <c r="T54" s="622">
        <f>T2*T51</f>
        <v/>
      </c>
      <c r="U54" s="622">
        <f>U2*U51</f>
        <v/>
      </c>
      <c r="V54" s="622">
        <f>V2*V51</f>
        <v/>
      </c>
      <c r="W54" s="622">
        <f>W2*W51</f>
        <v/>
      </c>
      <c r="X54" s="622">
        <f>X2*X51</f>
        <v/>
      </c>
      <c r="Y54" s="622">
        <f>Y2*Y51</f>
        <v/>
      </c>
      <c r="Z54" s="622">
        <f>Z2*Z51</f>
        <v/>
      </c>
      <c r="AA54" s="622">
        <f>AA2*AA51</f>
        <v/>
      </c>
      <c r="AB54" s="622">
        <f>AB2*AB51</f>
        <v/>
      </c>
      <c r="AC54" s="622">
        <f>AC2*AC51</f>
        <v/>
      </c>
      <c r="AD54" s="622">
        <f>AD2*AD51</f>
        <v/>
      </c>
      <c r="AE54" s="622">
        <f>AE2*AE51</f>
        <v/>
      </c>
      <c r="AF54" s="622">
        <f>AF2*AF51</f>
        <v/>
      </c>
      <c r="AG54" s="622">
        <f>AG2*AG51</f>
        <v/>
      </c>
      <c r="AH54" s="622">
        <f>AH2*AH51</f>
        <v/>
      </c>
      <c r="AI54" s="622">
        <f>AI2*AI51</f>
        <v/>
      </c>
      <c r="AJ54" s="622">
        <f>AJ2*AJ51</f>
        <v/>
      </c>
      <c r="AK54" s="622">
        <f>AK2*AK51</f>
        <v/>
      </c>
      <c r="AL54" s="622">
        <f>AL2*AL51</f>
        <v/>
      </c>
      <c r="AM54" s="622">
        <f>AM2*AM51</f>
        <v/>
      </c>
      <c r="AN54" s="622">
        <f>AN2*AN51</f>
        <v/>
      </c>
      <c r="AO54" s="622">
        <f>AO2*AO51</f>
        <v/>
      </c>
      <c r="AP54" s="622">
        <f>AP2*AP51</f>
        <v/>
      </c>
      <c r="AQ54" s="622">
        <f>AQ2*AQ51</f>
        <v/>
      </c>
      <c r="AR54" s="622">
        <f>AR2*AR51</f>
        <v/>
      </c>
      <c r="AS54" s="622">
        <f>AS2*AS51</f>
        <v/>
      </c>
      <c r="AT54" s="622">
        <f>AT2*AT51</f>
        <v/>
      </c>
      <c r="AU54" s="622">
        <f>AU2*AU51</f>
        <v/>
      </c>
      <c r="AV54" s="622">
        <f>AV2*AV51</f>
        <v/>
      </c>
      <c r="AW54" s="622">
        <f>AW2*AW51</f>
        <v/>
      </c>
      <c r="AX54" s="622">
        <f>AX2*AX51</f>
        <v/>
      </c>
      <c r="AY54" s="622">
        <f>AY2*AY51</f>
        <v/>
      </c>
      <c r="AZ54" s="622">
        <f>AZ2*AZ51</f>
        <v/>
      </c>
      <c r="BA54" s="622">
        <f>BA2*BA51</f>
        <v/>
      </c>
    </row>
    <row r="55">
      <c r="A55" s="532" t="n"/>
      <c r="B55" s="532" t="n"/>
      <c r="C55" s="619" t="inlineStr">
        <is>
          <t xml:space="preserve"> - Peak Hour departure Movement(SBR)</t>
        </is>
      </c>
      <c r="D55" s="620" t="inlineStr">
        <is>
          <t>float0</t>
        </is>
      </c>
      <c r="E55" s="620" t="n"/>
      <c r="F55" s="613" t="inlineStr">
        <is>
          <t>SBR/movement/d/첨두시</t>
        </is>
      </c>
      <c r="G55" s="614" t="n"/>
      <c r="H55" s="622">
        <f>VLOOKUP($F55,raw_data_airside!$1:$1048576,MATCH(H$1,raw_data_airside!$1:$1,0),FALSE)</f>
        <v/>
      </c>
      <c r="I55" s="622">
        <f>VLOOKUP($F55,raw_data_airside!$1:$1048576,MATCH(I$1,raw_data_airside!$1:$1,0),FALSE)</f>
        <v/>
      </c>
      <c r="J55" s="622">
        <f>VLOOKUP($F55,raw_data_airside!$1:$1048576,MATCH(J$1,raw_data_airside!$1:$1,0),FALSE)</f>
        <v/>
      </c>
      <c r="K55" s="622">
        <f>VLOOKUP($F55,raw_data_airside!$1:$1048576,MATCH(K$1,raw_data_airside!$1:$1,0),FALSE)</f>
        <v/>
      </c>
      <c r="L55" s="622">
        <f>VLOOKUP($F55,raw_data_airside!$1:$1048576,MATCH(L$1,raw_data_airside!$1:$1,0),FALSE)</f>
        <v/>
      </c>
      <c r="M55" s="622">
        <f>VLOOKUP($F55,raw_data_airside!$1:$1048576,MATCH(M$1,raw_data_airside!$1:$1,0),FALSE)</f>
        <v/>
      </c>
      <c r="N55" s="622">
        <f>VLOOKUP($F55,raw_data_airside!$1:$1048576,MATCH(N$1,raw_data_airside!$1:$1,0),FALSE)</f>
        <v/>
      </c>
      <c r="O55" s="622">
        <f>VLOOKUP($F55,raw_data_airside!$1:$1048576,MATCH(O$1,raw_data_airside!$1:$1,0),FALSE)</f>
        <v/>
      </c>
      <c r="P55" s="622">
        <f>VLOOKUP($F55,raw_data_airside!$1:$1048576,MATCH(P$1,raw_data_airside!$1:$1,0),FALSE)</f>
        <v/>
      </c>
      <c r="Q55" s="622">
        <f>VLOOKUP($F55,raw_data_airside!$1:$1048576,MATCH(Q$1,raw_data_airside!$1:$1,0),FALSE)</f>
        <v/>
      </c>
      <c r="R55" s="622">
        <f>R54*R57</f>
        <v/>
      </c>
      <c r="S55" s="622">
        <f>S54*S57</f>
        <v/>
      </c>
      <c r="T55" s="622">
        <f>T54*T57</f>
        <v/>
      </c>
      <c r="U55" s="622">
        <f>U54*U57</f>
        <v/>
      </c>
      <c r="V55" s="622">
        <f>V54*V57</f>
        <v/>
      </c>
      <c r="W55" s="622">
        <f>W54*W57</f>
        <v/>
      </c>
      <c r="X55" s="622">
        <f>X54*X57</f>
        <v/>
      </c>
      <c r="Y55" s="622">
        <f>Y54*Y57</f>
        <v/>
      </c>
      <c r="Z55" s="622">
        <f>Z54*Z57</f>
        <v/>
      </c>
      <c r="AA55" s="622">
        <f>AA54*AA57</f>
        <v/>
      </c>
      <c r="AB55" s="622">
        <f>AB54*AB57</f>
        <v/>
      </c>
      <c r="AC55" s="622">
        <f>AC54*AC57</f>
        <v/>
      </c>
      <c r="AD55" s="622">
        <f>AD54*AD57</f>
        <v/>
      </c>
      <c r="AE55" s="622">
        <f>AE54*AE57</f>
        <v/>
      </c>
      <c r="AF55" s="622">
        <f>AF54*AF57</f>
        <v/>
      </c>
      <c r="AG55" s="622">
        <f>AG54*AG57</f>
        <v/>
      </c>
      <c r="AH55" s="622">
        <f>AH54*AH57</f>
        <v/>
      </c>
      <c r="AI55" s="622">
        <f>AI54*AI57</f>
        <v/>
      </c>
      <c r="AJ55" s="622">
        <f>AJ54*AJ57</f>
        <v/>
      </c>
      <c r="AK55" s="622">
        <f>AK54*AK57</f>
        <v/>
      </c>
      <c r="AL55" s="622">
        <f>AL54*AL57</f>
        <v/>
      </c>
      <c r="AM55" s="622">
        <f>AM54*AM57</f>
        <v/>
      </c>
      <c r="AN55" s="622">
        <f>AN54*AN57</f>
        <v/>
      </c>
      <c r="AO55" s="622">
        <f>AO54*AO57</f>
        <v/>
      </c>
      <c r="AP55" s="622">
        <f>AP54*AP57</f>
        <v/>
      </c>
      <c r="AQ55" s="622">
        <f>AQ54*AQ57</f>
        <v/>
      </c>
      <c r="AR55" s="622">
        <f>AR54*AR57</f>
        <v/>
      </c>
      <c r="AS55" s="622">
        <f>AS54*AS57</f>
        <v/>
      </c>
      <c r="AT55" s="622">
        <f>AT54*AT57</f>
        <v/>
      </c>
      <c r="AU55" s="622">
        <f>AU54*AU57</f>
        <v/>
      </c>
      <c r="AV55" s="622">
        <f>AV54*AV57</f>
        <v/>
      </c>
      <c r="AW55" s="622">
        <f>AW54*AW57</f>
        <v/>
      </c>
      <c r="AX55" s="622">
        <f>AX54*AX57</f>
        <v/>
      </c>
      <c r="AY55" s="622">
        <f>AY54*AY57</f>
        <v/>
      </c>
      <c r="AZ55" s="622">
        <f>AZ54*AZ57</f>
        <v/>
      </c>
      <c r="BA55" s="622">
        <f>BA54*BA57</f>
        <v/>
      </c>
    </row>
    <row r="56">
      <c r="A56" s="533" t="n"/>
      <c r="B56" s="533" t="n"/>
      <c r="C56" s="624" t="inlineStr">
        <is>
          <t xml:space="preserve"> - Peak Hour aival Movement(SBR)</t>
        </is>
      </c>
      <c r="D56" s="625" t="inlineStr">
        <is>
          <t>float0</t>
        </is>
      </c>
      <c r="E56" s="625" t="n"/>
      <c r="F56" s="626" t="inlineStr">
        <is>
          <t>SBR/movement/a/첨두시</t>
        </is>
      </c>
      <c r="G56" s="627" t="n"/>
      <c r="H56" s="629">
        <f>VLOOKUP($F56,raw_data_airside!$1:$1048576,MATCH(H$1,raw_data_airside!$1:$1,0),FALSE)</f>
        <v/>
      </c>
      <c r="I56" s="629">
        <f>VLOOKUP($F56,raw_data_airside!$1:$1048576,MATCH(I$1,raw_data_airside!$1:$1,0),FALSE)</f>
        <v/>
      </c>
      <c r="J56" s="629">
        <f>VLOOKUP($F56,raw_data_airside!$1:$1048576,MATCH(J$1,raw_data_airside!$1:$1,0),FALSE)</f>
        <v/>
      </c>
      <c r="K56" s="629">
        <f>VLOOKUP($F56,raw_data_airside!$1:$1048576,MATCH(K$1,raw_data_airside!$1:$1,0),FALSE)</f>
        <v/>
      </c>
      <c r="L56" s="629">
        <f>VLOOKUP($F56,raw_data_airside!$1:$1048576,MATCH(L$1,raw_data_airside!$1:$1,0),FALSE)</f>
        <v/>
      </c>
      <c r="M56" s="629">
        <f>VLOOKUP($F56,raw_data_airside!$1:$1048576,MATCH(M$1,raw_data_airside!$1:$1,0),FALSE)</f>
        <v/>
      </c>
      <c r="N56" s="629">
        <f>VLOOKUP($F56,raw_data_airside!$1:$1048576,MATCH(N$1,raw_data_airside!$1:$1,0),FALSE)</f>
        <v/>
      </c>
      <c r="O56" s="629">
        <f>VLOOKUP($F56,raw_data_airside!$1:$1048576,MATCH(O$1,raw_data_airside!$1:$1,0),FALSE)</f>
        <v/>
      </c>
      <c r="P56" s="629">
        <f>VLOOKUP($F56,raw_data_airside!$1:$1048576,MATCH(P$1,raw_data_airside!$1:$1,0),FALSE)</f>
        <v/>
      </c>
      <c r="Q56" s="629">
        <f>VLOOKUP($F56,raw_data_airside!$1:$1048576,MATCH(Q$1,raw_data_airside!$1:$1,0),FALSE)</f>
        <v/>
      </c>
      <c r="R56" s="629">
        <f>R54*R58</f>
        <v/>
      </c>
      <c r="S56" s="629">
        <f>S54*S58</f>
        <v/>
      </c>
      <c r="T56" s="629">
        <f>T54*T58</f>
        <v/>
      </c>
      <c r="U56" s="629">
        <f>U54*U58</f>
        <v/>
      </c>
      <c r="V56" s="629">
        <f>V54*V58</f>
        <v/>
      </c>
      <c r="W56" s="629">
        <f>W54*W58</f>
        <v/>
      </c>
      <c r="X56" s="629">
        <f>X54*X58</f>
        <v/>
      </c>
      <c r="Y56" s="629">
        <f>Y54*Y58</f>
        <v/>
      </c>
      <c r="Z56" s="629">
        <f>Z54*Z58</f>
        <v/>
      </c>
      <c r="AA56" s="629">
        <f>AA54*AA58</f>
        <v/>
      </c>
      <c r="AB56" s="629">
        <f>AB54*AB58</f>
        <v/>
      </c>
      <c r="AC56" s="629">
        <f>AC54*AC58</f>
        <v/>
      </c>
      <c r="AD56" s="629">
        <f>AD54*AD58</f>
        <v/>
      </c>
      <c r="AE56" s="629">
        <f>AE54*AE58</f>
        <v/>
      </c>
      <c r="AF56" s="629">
        <f>AF54*AF58</f>
        <v/>
      </c>
      <c r="AG56" s="629">
        <f>AG54*AG58</f>
        <v/>
      </c>
      <c r="AH56" s="629">
        <f>AH54*AH58</f>
        <v/>
      </c>
      <c r="AI56" s="629">
        <f>AI54*AI58</f>
        <v/>
      </c>
      <c r="AJ56" s="629">
        <f>AJ54*AJ58</f>
        <v/>
      </c>
      <c r="AK56" s="629">
        <f>AK54*AK58</f>
        <v/>
      </c>
      <c r="AL56" s="629">
        <f>AL54*AL58</f>
        <v/>
      </c>
      <c r="AM56" s="629">
        <f>AM54*AM58</f>
        <v/>
      </c>
      <c r="AN56" s="629">
        <f>AN54*AN58</f>
        <v/>
      </c>
      <c r="AO56" s="629">
        <f>AO54*AO58</f>
        <v/>
      </c>
      <c r="AP56" s="629">
        <f>AP54*AP58</f>
        <v/>
      </c>
      <c r="AQ56" s="629">
        <f>AQ54*AQ58</f>
        <v/>
      </c>
      <c r="AR56" s="629">
        <f>AR54*AR58</f>
        <v/>
      </c>
      <c r="AS56" s="629">
        <f>AS54*AS58</f>
        <v/>
      </c>
      <c r="AT56" s="629">
        <f>AT54*AT58</f>
        <v/>
      </c>
      <c r="AU56" s="629">
        <f>AU54*AU58</f>
        <v/>
      </c>
      <c r="AV56" s="629">
        <f>AV54*AV58</f>
        <v/>
      </c>
      <c r="AW56" s="629">
        <f>AW54*AW58</f>
        <v/>
      </c>
      <c r="AX56" s="629">
        <f>AX54*AX58</f>
        <v/>
      </c>
      <c r="AY56" s="629">
        <f>AY54*AY58</f>
        <v/>
      </c>
      <c r="AZ56" s="629">
        <f>AZ54*AZ58</f>
        <v/>
      </c>
      <c r="BA56" s="629">
        <f>BA54*BA58</f>
        <v/>
      </c>
    </row>
    <row r="57">
      <c r="A57" s="643" t="inlineStr">
        <is>
          <t>Directional Factor(SBR)</t>
        </is>
      </c>
      <c r="B57" s="639" t="inlineStr">
        <is>
          <t>Movement Directional Factor(SBR)</t>
        </is>
      </c>
      <c r="C57" s="27" t="inlineStr">
        <is>
          <t>departure Movement Directional Factor(%)(SBR)</t>
        </is>
      </c>
      <c r="D57" s="28" t="inlineStr">
        <is>
          <t>percent1</t>
        </is>
      </c>
      <c r="E57" s="28" t="n"/>
      <c r="F57" s="28" t="inlineStr">
        <is>
          <t>ADPM/movement/d/중방향계수</t>
        </is>
      </c>
      <c r="G57" s="108">
        <f>SUMIF($H$81:$Q$81,"O",H57:Q57)/COUNTIFS($H$81:$Q$81,"O",H57:Q57,"&lt;&gt;0")</f>
        <v/>
      </c>
      <c r="H57" s="79">
        <f>H55/H54</f>
        <v/>
      </c>
      <c r="I57" s="79">
        <f>I55/I54</f>
        <v/>
      </c>
      <c r="J57" s="79">
        <f>J55/J54</f>
        <v/>
      </c>
      <c r="K57" s="79">
        <f>K55/K54</f>
        <v/>
      </c>
      <c r="L57" s="79">
        <f>L55/L54</f>
        <v/>
      </c>
      <c r="M57" s="79">
        <f>M55/M54</f>
        <v/>
      </c>
      <c r="N57" s="79">
        <f>N55/N54</f>
        <v/>
      </c>
      <c r="O57" s="79">
        <f>O55/O54</f>
        <v/>
      </c>
      <c r="P57" s="79">
        <f>P55/P54</f>
        <v/>
      </c>
      <c r="Q57" s="79">
        <f>Q55/Q54</f>
        <v/>
      </c>
      <c r="R57" s="74">
        <f>$G57</f>
        <v/>
      </c>
      <c r="S57" s="74">
        <f>$G57</f>
        <v/>
      </c>
      <c r="T57" s="74">
        <f>$G57</f>
        <v/>
      </c>
      <c r="U57" s="74">
        <f>$G57</f>
        <v/>
      </c>
      <c r="V57" s="74">
        <f>$G57</f>
        <v/>
      </c>
      <c r="W57" s="74">
        <f>$G57</f>
        <v/>
      </c>
      <c r="X57" s="74">
        <f>$G57</f>
        <v/>
      </c>
      <c r="Y57" s="74">
        <f>$G57</f>
        <v/>
      </c>
      <c r="Z57" s="74">
        <f>$G57</f>
        <v/>
      </c>
      <c r="AA57" s="74">
        <f>$G57</f>
        <v/>
      </c>
      <c r="AB57" s="74">
        <f>$G57</f>
        <v/>
      </c>
      <c r="AC57" s="74">
        <f>$G57</f>
        <v/>
      </c>
      <c r="AD57" s="74">
        <f>$G57</f>
        <v/>
      </c>
      <c r="AE57" s="74">
        <f>$G57</f>
        <v/>
      </c>
      <c r="AF57" s="74">
        <f>$G57</f>
        <v/>
      </c>
      <c r="AG57" s="74">
        <f>$G57</f>
        <v/>
      </c>
      <c r="AH57" s="74">
        <f>$G57</f>
        <v/>
      </c>
      <c r="AI57" s="74">
        <f>$G57</f>
        <v/>
      </c>
      <c r="AJ57" s="74">
        <f>$G57</f>
        <v/>
      </c>
      <c r="AK57" s="74">
        <f>$G57</f>
        <v/>
      </c>
      <c r="AL57" s="74">
        <f>$G57</f>
        <v/>
      </c>
      <c r="AM57" s="74">
        <f>$G57</f>
        <v/>
      </c>
      <c r="AN57" s="74">
        <f>$G57</f>
        <v/>
      </c>
      <c r="AO57" s="74">
        <f>$G57</f>
        <v/>
      </c>
      <c r="AP57" s="74">
        <f>$G57</f>
        <v/>
      </c>
      <c r="AQ57" s="74">
        <f>$G57</f>
        <v/>
      </c>
      <c r="AR57" s="74">
        <f>$G57</f>
        <v/>
      </c>
      <c r="AS57" s="74">
        <f>$G57</f>
        <v/>
      </c>
      <c r="AT57" s="74">
        <f>$G57</f>
        <v/>
      </c>
      <c r="AU57" s="74">
        <f>$G57</f>
        <v/>
      </c>
      <c r="AV57" s="74">
        <f>$G57</f>
        <v/>
      </c>
      <c r="AW57" s="74">
        <f>$G57</f>
        <v/>
      </c>
      <c r="AX57" s="74">
        <f>$G57</f>
        <v/>
      </c>
      <c r="AY57" s="74">
        <f>$G57</f>
        <v/>
      </c>
      <c r="AZ57" s="74">
        <f>$G57</f>
        <v/>
      </c>
      <c r="BA57" s="74">
        <f>$G57</f>
        <v/>
      </c>
    </row>
    <row r="58">
      <c r="A58" s="533" t="n"/>
      <c r="B58" s="533" t="n"/>
      <c r="C58" s="80" t="inlineStr">
        <is>
          <t>aival Movement Directional Factor(%)(SBR)</t>
        </is>
      </c>
      <c r="D58" s="28" t="inlineStr">
        <is>
          <t>percent1</t>
        </is>
      </c>
      <c r="E58" s="28" t="n"/>
      <c r="F58" s="28" t="inlineStr">
        <is>
          <t>ADPM/movement/a/중방향계수</t>
        </is>
      </c>
      <c r="G58" s="108">
        <f>SUMIF($H$81:$Q$81,"O",H58:Q58)/COUNTIFS($H$81:$Q$81,"O",H58:Q58,"&lt;&gt;0")</f>
        <v/>
      </c>
      <c r="H58" s="79">
        <f>H56/H54</f>
        <v/>
      </c>
      <c r="I58" s="79">
        <f>I56/I54</f>
        <v/>
      </c>
      <c r="J58" s="79">
        <f>J56/J54</f>
        <v/>
      </c>
      <c r="K58" s="79">
        <f>K56/K54</f>
        <v/>
      </c>
      <c r="L58" s="79">
        <f>L56/L54</f>
        <v/>
      </c>
      <c r="M58" s="79">
        <f>M56/M54</f>
        <v/>
      </c>
      <c r="N58" s="79">
        <f>N56/N54</f>
        <v/>
      </c>
      <c r="O58" s="79">
        <f>O56/O54</f>
        <v/>
      </c>
      <c r="P58" s="79">
        <f>P56/P54</f>
        <v/>
      </c>
      <c r="Q58" s="79">
        <f>Q56/Q54</f>
        <v/>
      </c>
      <c r="R58" s="74">
        <f>$G58</f>
        <v/>
      </c>
      <c r="S58" s="74">
        <f>$G58</f>
        <v/>
      </c>
      <c r="T58" s="74">
        <f>$G58</f>
        <v/>
      </c>
      <c r="U58" s="74">
        <f>$G58</f>
        <v/>
      </c>
      <c r="V58" s="74">
        <f>$G58</f>
        <v/>
      </c>
      <c r="W58" s="74">
        <f>$G58</f>
        <v/>
      </c>
      <c r="X58" s="74">
        <f>$G58</f>
        <v/>
      </c>
      <c r="Y58" s="74">
        <f>$G58</f>
        <v/>
      </c>
      <c r="Z58" s="74">
        <f>$G58</f>
        <v/>
      </c>
      <c r="AA58" s="74">
        <f>$G58</f>
        <v/>
      </c>
      <c r="AB58" s="74">
        <f>$G58</f>
        <v/>
      </c>
      <c r="AC58" s="74">
        <f>$G58</f>
        <v/>
      </c>
      <c r="AD58" s="74">
        <f>$G58</f>
        <v/>
      </c>
      <c r="AE58" s="74">
        <f>$G58</f>
        <v/>
      </c>
      <c r="AF58" s="74">
        <f>$G58</f>
        <v/>
      </c>
      <c r="AG58" s="74">
        <f>$G58</f>
        <v/>
      </c>
      <c r="AH58" s="74">
        <f>$G58</f>
        <v/>
      </c>
      <c r="AI58" s="74">
        <f>$G58</f>
        <v/>
      </c>
      <c r="AJ58" s="74">
        <f>$G58</f>
        <v/>
      </c>
      <c r="AK58" s="74">
        <f>$G58</f>
        <v/>
      </c>
      <c r="AL58" s="74">
        <f>$G58</f>
        <v/>
      </c>
      <c r="AM58" s="74">
        <f>$G58</f>
        <v/>
      </c>
      <c r="AN58" s="74">
        <f>$G58</f>
        <v/>
      </c>
      <c r="AO58" s="74">
        <f>$G58</f>
        <v/>
      </c>
      <c r="AP58" s="74">
        <f>$G58</f>
        <v/>
      </c>
      <c r="AQ58" s="74">
        <f>$G58</f>
        <v/>
      </c>
      <c r="AR58" s="74">
        <f>$G58</f>
        <v/>
      </c>
      <c r="AS58" s="74">
        <f>$G58</f>
        <v/>
      </c>
      <c r="AT58" s="74">
        <f>$G58</f>
        <v/>
      </c>
      <c r="AU58" s="74">
        <f>$G58</f>
        <v/>
      </c>
      <c r="AV58" s="74">
        <f>$G58</f>
        <v/>
      </c>
      <c r="AW58" s="74">
        <f>$G58</f>
        <v/>
      </c>
      <c r="AX58" s="74">
        <f>$G58</f>
        <v/>
      </c>
      <c r="AY58" s="74">
        <f>$G58</f>
        <v/>
      </c>
      <c r="AZ58" s="74">
        <f>$G58</f>
        <v/>
      </c>
      <c r="BA58" s="74">
        <f>$G58</f>
        <v/>
      </c>
    </row>
    <row r="60">
      <c r="C60" s="483" t="inlineStr">
        <is>
          <t>Aircraft_category</t>
        </is>
      </c>
    </row>
    <row r="61">
      <c r="C61" s="91" t="inlineStr">
        <is>
          <t>(Widebody Jets)</t>
        </is>
      </c>
    </row>
    <row r="62">
      <c r="C62" s="91" t="inlineStr">
        <is>
          <t>(Narrowbody Jets)</t>
        </is>
      </c>
    </row>
    <row r="63">
      <c r="C63" s="91" t="inlineStr">
        <is>
          <t>(Regional Jets)</t>
        </is>
      </c>
    </row>
    <row r="64">
      <c r="C64" s="91" t="inlineStr">
        <is>
          <t>(Business Jets)</t>
        </is>
      </c>
    </row>
    <row r="65">
      <c r="B65" s="83" t="n"/>
    </row>
    <row r="66">
      <c r="B66" s="83" t="n"/>
    </row>
    <row r="67">
      <c r="B67" s="83" t="n"/>
    </row>
    <row r="68">
      <c r="B68" s="83" t="n"/>
      <c r="G68" s="112" t="inlineStr">
        <is>
          <t>참조지표 제작</t>
        </is>
      </c>
      <c r="H68" s="56">
        <f>I68-1</f>
        <v/>
      </c>
      <c r="I68" s="56">
        <f>J68-1</f>
        <v/>
      </c>
      <c r="J68" s="56">
        <f>K68-1</f>
        <v/>
      </c>
      <c r="K68" s="56">
        <f>L68-1</f>
        <v/>
      </c>
      <c r="L68" s="56">
        <f>M68-1</f>
        <v/>
      </c>
      <c r="M68" s="56">
        <f>N68-1</f>
        <v/>
      </c>
      <c r="N68" s="56">
        <f>O68-1</f>
        <v/>
      </c>
      <c r="O68" s="56">
        <f>P68-1</f>
        <v/>
      </c>
      <c r="P68" s="56">
        <f>Q68-1</f>
        <v/>
      </c>
      <c r="Q68" s="56">
        <f>ref!B4</f>
        <v/>
      </c>
    </row>
    <row r="69">
      <c r="B69" s="83" t="n"/>
      <c r="G69" s="113" t="inlineStr">
        <is>
          <t>Demand</t>
        </is>
      </c>
      <c r="H69" s="91">
        <f>IF(VLOOKUP($G69,ref!$A$12:$AT$35,MATCH(H$1,ref!$12:$12,0),FALSE),"O","")</f>
        <v/>
      </c>
      <c r="I69" s="91">
        <f>IF(VLOOKUP($G69,ref!$A$12:$AT$35,MATCH(I$1,ref!$12:$12,0),FALSE),"O","")</f>
        <v/>
      </c>
      <c r="J69" s="91">
        <f>IF(VLOOKUP($G69,ref!$A$12:$AT$35,MATCH(J$1,ref!$12:$12,0),FALSE),"O","")</f>
        <v/>
      </c>
      <c r="K69" s="91">
        <f>IF(VLOOKUP($G69,ref!$A$12:$AT$35,MATCH(K$1,ref!$12:$12,0),FALSE),"O","")</f>
        <v/>
      </c>
      <c r="L69" s="91">
        <f>IF(VLOOKUP($G69,ref!$A$12:$AT$35,MATCH(L$1,ref!$12:$12,0),FALSE),"O","")</f>
        <v/>
      </c>
      <c r="M69" s="91">
        <f>IF(VLOOKUP($G69,ref!$A$12:$AT$35,MATCH(M$1,ref!$12:$12,0),FALSE),"O","")</f>
        <v/>
      </c>
      <c r="N69" s="91">
        <f>IF(VLOOKUP($G69,ref!$A$12:$AT$35,MATCH(N$1,ref!$12:$12,0),FALSE),"O","")</f>
        <v/>
      </c>
      <c r="O69" s="91">
        <f>IF(VLOOKUP($G69,ref!$A$12:$AT$35,MATCH(O$1,ref!$12:$12,0),FALSE),"O","")</f>
        <v/>
      </c>
      <c r="P69" s="91">
        <f>IF(VLOOKUP($G69,ref!$A$12:$AT$35,MATCH(P$1,ref!$12:$12,0),FALSE),"O","")</f>
        <v/>
      </c>
      <c r="Q69" s="91">
        <f>IF(VLOOKUP($G69,ref!$A$12:$AT$35,MATCH(Q$1,ref!$12:$12,0),FALSE),"O","")</f>
        <v/>
      </c>
    </row>
    <row r="70">
      <c r="G70" s="113" t="inlineStr">
        <is>
          <t>Load_Factor</t>
        </is>
      </c>
      <c r="H70" s="91">
        <f>IF(VLOOKUP($G70,ref!$A$12:$AT$35,MATCH(H$1,ref!$12:$12,0),FALSE),"O","")</f>
        <v/>
      </c>
      <c r="I70" s="91">
        <f>IF(VLOOKUP($G70,ref!$A$12:$AT$35,MATCH(I$1,ref!$12:$12,0),FALSE),"O","")</f>
        <v/>
      </c>
      <c r="J70" s="91">
        <f>IF(VLOOKUP($G70,ref!$A$12:$AT$35,MATCH(J$1,ref!$12:$12,0),FALSE),"O","")</f>
        <v/>
      </c>
      <c r="K70" s="91">
        <f>IF(VLOOKUP($G70,ref!$A$12:$AT$35,MATCH(K$1,ref!$12:$12,0),FALSE),"O","")</f>
        <v/>
      </c>
      <c r="L70" s="91">
        <f>IF(VLOOKUP($G70,ref!$A$12:$AT$35,MATCH(L$1,ref!$12:$12,0),FALSE),"O","")</f>
        <v/>
      </c>
      <c r="M70" s="91">
        <f>IF(VLOOKUP($G70,ref!$A$12:$AT$35,MATCH(M$1,ref!$12:$12,0),FALSE),"O","")</f>
        <v/>
      </c>
      <c r="N70" s="91">
        <f>IF(VLOOKUP($G70,ref!$A$12:$AT$35,MATCH(N$1,ref!$12:$12,0),FALSE),"O","")</f>
        <v/>
      </c>
      <c r="O70" s="91">
        <f>IF(VLOOKUP($G70,ref!$A$12:$AT$35,MATCH(O$1,ref!$12:$12,0),FALSE),"O","")</f>
        <v/>
      </c>
      <c r="P70" s="91">
        <f>IF(VLOOKUP($G70,ref!$A$12:$AT$35,MATCH(P$1,ref!$12:$12,0),FALSE),"O","")</f>
        <v/>
      </c>
      <c r="Q70" s="91">
        <f>IF(VLOOKUP($G70,ref!$A$12:$AT$35,MATCH(Q$1,ref!$12:$12,0),FALSE),"O","")</f>
        <v/>
      </c>
    </row>
    <row r="71">
      <c r="G71" s="113" t="inlineStr">
        <is>
          <t>Transfer_Rate</t>
        </is>
      </c>
      <c r="H71" s="91">
        <f>IF(VLOOKUP($G71,ref!$A$12:$AT$35,MATCH(H$1,ref!$12:$12,0),FALSE),"O","")</f>
        <v/>
      </c>
      <c r="I71" s="91">
        <f>IF(VLOOKUP($G71,ref!$A$12:$AT$35,MATCH(I$1,ref!$12:$12,0),FALSE),"O","")</f>
        <v/>
      </c>
      <c r="J71" s="91">
        <f>IF(VLOOKUP($G71,ref!$A$12:$AT$35,MATCH(J$1,ref!$12:$12,0),FALSE),"O","")</f>
        <v/>
      </c>
      <c r="K71" s="91">
        <f>IF(VLOOKUP($G71,ref!$A$12:$AT$35,MATCH(K$1,ref!$12:$12,0),FALSE),"O","")</f>
        <v/>
      </c>
      <c r="L71" s="91">
        <f>IF(VLOOKUP($G71,ref!$A$12:$AT$35,MATCH(L$1,ref!$12:$12,0),FALSE),"O","")</f>
        <v/>
      </c>
      <c r="M71" s="91">
        <f>IF(VLOOKUP($G71,ref!$A$12:$AT$35,MATCH(M$1,ref!$12:$12,0),FALSE),"O","")</f>
        <v/>
      </c>
      <c r="N71" s="91">
        <f>IF(VLOOKUP($G71,ref!$A$12:$AT$35,MATCH(N$1,ref!$12:$12,0),FALSE),"O","")</f>
        <v/>
      </c>
      <c r="O71" s="91">
        <f>IF(VLOOKUP($G71,ref!$A$12:$AT$35,MATCH(O$1,ref!$12:$12,0),FALSE),"O","")</f>
        <v/>
      </c>
      <c r="P71" s="91">
        <f>IF(VLOOKUP($G71,ref!$A$12:$AT$35,MATCH(P$1,ref!$12:$12,0),FALSE),"O","")</f>
        <v/>
      </c>
      <c r="Q71" s="91">
        <f>IF(VLOOKUP($G71,ref!$A$12:$AT$35,MATCH(Q$1,ref!$12:$12,0),FALSE),"O","")</f>
        <v/>
      </c>
    </row>
    <row r="72">
      <c r="G72" s="113" t="inlineStr">
        <is>
          <t>FleetMix_Rate</t>
        </is>
      </c>
      <c r="H72" s="91">
        <f>IF(VLOOKUP($G72,ref!$A$12:$AT$35,MATCH(H$1,ref!$12:$12,0),FALSE),"O","")</f>
        <v/>
      </c>
      <c r="I72" s="91">
        <f>IF(VLOOKUP($G72,ref!$A$12:$AT$35,MATCH(I$1,ref!$12:$12,0),FALSE),"O","")</f>
        <v/>
      </c>
      <c r="J72" s="91">
        <f>IF(VLOOKUP($G72,ref!$A$12:$AT$35,MATCH(J$1,ref!$12:$12,0),FALSE),"O","")</f>
        <v/>
      </c>
      <c r="K72" s="91">
        <f>IF(VLOOKUP($G72,ref!$A$12:$AT$35,MATCH(K$1,ref!$12:$12,0),FALSE),"O","")</f>
        <v/>
      </c>
      <c r="L72" s="91">
        <f>IF(VLOOKUP($G72,ref!$A$12:$AT$35,MATCH(L$1,ref!$12:$12,0),FALSE),"O","")</f>
        <v/>
      </c>
      <c r="M72" s="91">
        <f>IF(VLOOKUP($G72,ref!$A$12:$AT$35,MATCH(M$1,ref!$12:$12,0),FALSE),"O","")</f>
        <v/>
      </c>
      <c r="N72" s="91">
        <f>IF(VLOOKUP($G72,ref!$A$12:$AT$35,MATCH(N$1,ref!$12:$12,0),FALSE),"O","")</f>
        <v/>
      </c>
      <c r="O72" s="91">
        <f>IF(VLOOKUP($G72,ref!$A$12:$AT$35,MATCH(O$1,ref!$12:$12,0),FALSE),"O","")</f>
        <v/>
      </c>
      <c r="P72" s="91">
        <f>IF(VLOOKUP($G72,ref!$A$12:$AT$35,MATCH(P$1,ref!$12:$12,0),FALSE),"O","")</f>
        <v/>
      </c>
      <c r="Q72" s="91">
        <f>IF(VLOOKUP($G72,ref!$A$12:$AT$35,MATCH(Q$1,ref!$12:$12,0),FALSE),"O","")</f>
        <v/>
      </c>
    </row>
    <row r="73">
      <c r="G73" s="113" t="inlineStr">
        <is>
          <t>Seats_Per_Aircraft</t>
        </is>
      </c>
      <c r="H73" s="91">
        <f>IF(VLOOKUP($G73,ref!$A$12:$AT$35,MATCH(H$1,ref!$12:$12,0),FALSE),"O","")</f>
        <v/>
      </c>
      <c r="I73" s="91">
        <f>IF(VLOOKUP($G73,ref!$A$12:$AT$35,MATCH(I$1,ref!$12:$12,0),FALSE),"O","")</f>
        <v/>
      </c>
      <c r="J73" s="91">
        <f>IF(VLOOKUP($G73,ref!$A$12:$AT$35,MATCH(J$1,ref!$12:$12,0),FALSE),"O","")</f>
        <v/>
      </c>
      <c r="K73" s="91">
        <f>IF(VLOOKUP($G73,ref!$A$12:$AT$35,MATCH(K$1,ref!$12:$12,0),FALSE),"O","")</f>
        <v/>
      </c>
      <c r="L73" s="91">
        <f>IF(VLOOKUP($G73,ref!$A$12:$AT$35,MATCH(L$1,ref!$12:$12,0),FALSE),"O","")</f>
        <v/>
      </c>
      <c r="M73" s="91">
        <f>IF(VLOOKUP($G73,ref!$A$12:$AT$35,MATCH(M$1,ref!$12:$12,0),FALSE),"O","")</f>
        <v/>
      </c>
      <c r="N73" s="91">
        <f>IF(VLOOKUP($G73,ref!$A$12:$AT$35,MATCH(N$1,ref!$12:$12,0),FALSE),"O","")</f>
        <v/>
      </c>
      <c r="O73" s="91">
        <f>IF(VLOOKUP($G73,ref!$A$12:$AT$35,MATCH(O$1,ref!$12:$12,0),FALSE),"O","")</f>
        <v/>
      </c>
      <c r="P73" s="91">
        <f>IF(VLOOKUP($G73,ref!$A$12:$AT$35,MATCH(P$1,ref!$12:$12,0),FALSE),"O","")</f>
        <v/>
      </c>
      <c r="Q73" s="91">
        <f>IF(VLOOKUP($G73,ref!$A$12:$AT$35,MATCH(Q$1,ref!$12:$12,0),FALSE),"O","")</f>
        <v/>
      </c>
    </row>
    <row r="74">
      <c r="G74" s="113" t="inlineStr">
        <is>
          <t>Load_Factor_By_Class</t>
        </is>
      </c>
      <c r="H74" s="91">
        <f>IF(VLOOKUP($G74,ref!$A$12:$AT$35,MATCH(H$1,ref!$12:$12,0),FALSE),"O","")</f>
        <v/>
      </c>
      <c r="I74" s="91">
        <f>IF(VLOOKUP($G74,ref!$A$12:$AT$35,MATCH(I$1,ref!$12:$12,0),FALSE),"O","")</f>
        <v/>
      </c>
      <c r="J74" s="91">
        <f>IF(VLOOKUP($G74,ref!$A$12:$AT$35,MATCH(J$1,ref!$12:$12,0),FALSE),"O","")</f>
        <v/>
      </c>
      <c r="K74" s="91">
        <f>IF(VLOOKUP($G74,ref!$A$12:$AT$35,MATCH(K$1,ref!$12:$12,0),FALSE),"O","")</f>
        <v/>
      </c>
      <c r="L74" s="91">
        <f>IF(VLOOKUP($G74,ref!$A$12:$AT$35,MATCH(L$1,ref!$12:$12,0),FALSE),"O","")</f>
        <v/>
      </c>
      <c r="M74" s="91">
        <f>IF(VLOOKUP($G74,ref!$A$12:$AT$35,MATCH(M$1,ref!$12:$12,0),FALSE),"O","")</f>
        <v/>
      </c>
      <c r="N74" s="91">
        <f>IF(VLOOKUP($G74,ref!$A$12:$AT$35,MATCH(N$1,ref!$12:$12,0),FALSE),"O","")</f>
        <v/>
      </c>
      <c r="O74" s="91">
        <f>IF(VLOOKUP($G74,ref!$A$12:$AT$35,MATCH(O$1,ref!$12:$12,0),FALSE),"O","")</f>
        <v/>
      </c>
      <c r="P74" s="91">
        <f>IF(VLOOKUP($G74,ref!$A$12:$AT$35,MATCH(P$1,ref!$12:$12,0),FALSE),"O","")</f>
        <v/>
      </c>
      <c r="Q74" s="91">
        <f>IF(VLOOKUP($G74,ref!$A$12:$AT$35,MATCH(Q$1,ref!$12:$12,0),FALSE),"O","")</f>
        <v/>
      </c>
    </row>
    <row r="75">
      <c r="G75" s="113" t="inlineStr">
        <is>
          <t>Transfer_Rate_By_Class</t>
        </is>
      </c>
      <c r="H75" s="91">
        <f>IF(VLOOKUP($G75,ref!$A$12:$AT$35,MATCH(H$1,ref!$12:$12,0),FALSE),"O","")</f>
        <v/>
      </c>
      <c r="I75" s="91">
        <f>IF(VLOOKUP($G75,ref!$A$12:$AT$35,MATCH(I$1,ref!$12:$12,0),FALSE),"O","")</f>
        <v/>
      </c>
      <c r="J75" s="91">
        <f>IF(VLOOKUP($G75,ref!$A$12:$AT$35,MATCH(J$1,ref!$12:$12,0),FALSE),"O","")</f>
        <v/>
      </c>
      <c r="K75" s="91">
        <f>IF(VLOOKUP($G75,ref!$A$12:$AT$35,MATCH(K$1,ref!$12:$12,0),FALSE),"O","")</f>
        <v/>
      </c>
      <c r="L75" s="91">
        <f>IF(VLOOKUP($G75,ref!$A$12:$AT$35,MATCH(L$1,ref!$12:$12,0),FALSE),"O","")</f>
        <v/>
      </c>
      <c r="M75" s="91">
        <f>IF(VLOOKUP($G75,ref!$A$12:$AT$35,MATCH(M$1,ref!$12:$12,0),FALSE),"O","")</f>
        <v/>
      </c>
      <c r="N75" s="91">
        <f>IF(VLOOKUP($G75,ref!$A$12:$AT$35,MATCH(N$1,ref!$12:$12,0),FALSE),"O","")</f>
        <v/>
      </c>
      <c r="O75" s="91">
        <f>IF(VLOOKUP($G75,ref!$A$12:$AT$35,MATCH(O$1,ref!$12:$12,0),FALSE),"O","")</f>
        <v/>
      </c>
      <c r="P75" s="91">
        <f>IF(VLOOKUP($G75,ref!$A$12:$AT$35,MATCH(P$1,ref!$12:$12,0),FALSE),"O","")</f>
        <v/>
      </c>
      <c r="Q75" s="91">
        <f>IF(VLOOKUP($G75,ref!$A$12:$AT$35,MATCH(Q$1,ref!$12:$12,0),FALSE),"O","")</f>
        <v/>
      </c>
    </row>
    <row r="76">
      <c r="G76" s="113" t="inlineStr">
        <is>
          <t>Crew_Per_Aircraft</t>
        </is>
      </c>
      <c r="H76" s="91">
        <f>IF(VLOOKUP($G76,ref!$A$12:$AT$35,MATCH(H$1,ref!$12:$12,0),FALSE),"O","")</f>
        <v/>
      </c>
      <c r="I76" s="91">
        <f>IF(VLOOKUP($G76,ref!$A$12:$AT$35,MATCH(I$1,ref!$12:$12,0),FALSE),"O","")</f>
        <v/>
      </c>
      <c r="J76" s="91">
        <f>IF(VLOOKUP($G76,ref!$A$12:$AT$35,MATCH(J$1,ref!$12:$12,0),FALSE),"O","")</f>
        <v/>
      </c>
      <c r="K76" s="91">
        <f>IF(VLOOKUP($G76,ref!$A$12:$AT$35,MATCH(K$1,ref!$12:$12,0),FALSE),"O","")</f>
        <v/>
      </c>
      <c r="L76" s="91">
        <f>IF(VLOOKUP($G76,ref!$A$12:$AT$35,MATCH(L$1,ref!$12:$12,0),FALSE),"O","")</f>
        <v/>
      </c>
      <c r="M76" s="91">
        <f>IF(VLOOKUP($G76,ref!$A$12:$AT$35,MATCH(M$1,ref!$12:$12,0),FALSE),"O","")</f>
        <v/>
      </c>
      <c r="N76" s="91">
        <f>IF(VLOOKUP($G76,ref!$A$12:$AT$35,MATCH(N$1,ref!$12:$12,0),FALSE),"O","")</f>
        <v/>
      </c>
      <c r="O76" s="91">
        <f>IF(VLOOKUP($G76,ref!$A$12:$AT$35,MATCH(O$1,ref!$12:$12,0),FALSE),"O","")</f>
        <v/>
      </c>
      <c r="P76" s="91">
        <f>IF(VLOOKUP($G76,ref!$A$12:$AT$35,MATCH(P$1,ref!$12:$12,0),FALSE),"O","")</f>
        <v/>
      </c>
      <c r="Q76" s="91">
        <f>IF(VLOOKUP($G76,ref!$A$12:$AT$35,MATCH(Q$1,ref!$12:$12,0),FALSE),"O","")</f>
        <v/>
      </c>
    </row>
    <row r="77">
      <c r="G77" s="113" t="inlineStr">
        <is>
          <t>Movement_PHF_Adjustment</t>
        </is>
      </c>
      <c r="H77" s="91">
        <f>IF(VLOOKUP($G77,ref!$A$12:$AT$35,MATCH(H$1,ref!$12:$12,0),FALSE),"O","")</f>
        <v/>
      </c>
      <c r="I77" s="91">
        <f>IF(VLOOKUP($G77,ref!$A$12:$AT$35,MATCH(I$1,ref!$12:$12,0),FALSE),"O","")</f>
        <v/>
      </c>
      <c r="J77" s="91">
        <f>IF(VLOOKUP($G77,ref!$A$12:$AT$35,MATCH(J$1,ref!$12:$12,0),FALSE),"O","")</f>
        <v/>
      </c>
      <c r="K77" s="91">
        <f>IF(VLOOKUP($G77,ref!$A$12:$AT$35,MATCH(K$1,ref!$12:$12,0),FALSE),"O","")</f>
        <v/>
      </c>
      <c r="L77" s="91">
        <f>IF(VLOOKUP($G77,ref!$A$12:$AT$35,MATCH(L$1,ref!$12:$12,0),FALSE),"O","")</f>
        <v/>
      </c>
      <c r="M77" s="91">
        <f>IF(VLOOKUP($G77,ref!$A$12:$AT$35,MATCH(M$1,ref!$12:$12,0),FALSE),"O","")</f>
        <v/>
      </c>
      <c r="N77" s="91">
        <f>IF(VLOOKUP($G77,ref!$A$12:$AT$35,MATCH(N$1,ref!$12:$12,0),FALSE),"O","")</f>
        <v/>
      </c>
      <c r="O77" s="91">
        <f>IF(VLOOKUP($G77,ref!$A$12:$AT$35,MATCH(O$1,ref!$12:$12,0),FALSE),"O","")</f>
        <v/>
      </c>
      <c r="P77" s="91">
        <f>IF(VLOOKUP($G77,ref!$A$12:$AT$35,MATCH(P$1,ref!$12:$12,0),FALSE),"O","")</f>
        <v/>
      </c>
      <c r="Q77" s="91">
        <f>IF(VLOOKUP($G77,ref!$A$12:$AT$35,MATCH(Q$1,ref!$12:$12,0),FALSE),"O","")</f>
        <v/>
      </c>
    </row>
    <row r="78">
      <c r="G78" s="113" t="inlineStr">
        <is>
          <t>Movement_D_Factor</t>
        </is>
      </c>
      <c r="H78" s="91">
        <f>IF(VLOOKUP($G78,ref!$A$12:$AT$35,MATCH(H$1,ref!$12:$12,0),FALSE),"O","")</f>
        <v/>
      </c>
      <c r="I78" s="91">
        <f>IF(VLOOKUP($G78,ref!$A$12:$AT$35,MATCH(I$1,ref!$12:$12,0),FALSE),"O","")</f>
        <v/>
      </c>
      <c r="J78" s="91">
        <f>IF(VLOOKUP($G78,ref!$A$12:$AT$35,MATCH(J$1,ref!$12:$12,0),FALSE),"O","")</f>
        <v/>
      </c>
      <c r="K78" s="91">
        <f>IF(VLOOKUP($G78,ref!$A$12:$AT$35,MATCH(K$1,ref!$12:$12,0),FALSE),"O","")</f>
        <v/>
      </c>
      <c r="L78" s="91">
        <f>IF(VLOOKUP($G78,ref!$A$12:$AT$35,MATCH(L$1,ref!$12:$12,0),FALSE),"O","")</f>
        <v/>
      </c>
      <c r="M78" s="91">
        <f>IF(VLOOKUP($G78,ref!$A$12:$AT$35,MATCH(M$1,ref!$12:$12,0),FALSE),"O","")</f>
        <v/>
      </c>
      <c r="N78" s="91">
        <f>IF(VLOOKUP($G78,ref!$A$12:$AT$35,MATCH(N$1,ref!$12:$12,0),FALSE),"O","")</f>
        <v/>
      </c>
      <c r="O78" s="91">
        <f>IF(VLOOKUP($G78,ref!$A$12:$AT$35,MATCH(O$1,ref!$12:$12,0),FALSE),"O","")</f>
        <v/>
      </c>
      <c r="P78" s="91">
        <f>IF(VLOOKUP($G78,ref!$A$12:$AT$35,MATCH(P$1,ref!$12:$12,0),FALSE),"O","")</f>
        <v/>
      </c>
      <c r="Q78" s="91">
        <f>IF(VLOOKUP($G78,ref!$A$12:$AT$35,MATCH(Q$1,ref!$12:$12,0),FALSE),"O","")</f>
        <v/>
      </c>
    </row>
    <row r="79">
      <c r="G79" s="113" t="inlineStr">
        <is>
          <t>Passenger_PHF_Adjustment</t>
        </is>
      </c>
      <c r="H79" s="91">
        <f>IF(VLOOKUP($G79,ref!$A$12:$AT$35,MATCH(H$1,ref!$12:$12,0),FALSE),"O","")</f>
        <v/>
      </c>
      <c r="I79" s="91">
        <f>IF(VLOOKUP($G79,ref!$A$12:$AT$35,MATCH(I$1,ref!$12:$12,0),FALSE),"O","")</f>
        <v/>
      </c>
      <c r="J79" s="91">
        <f>IF(VLOOKUP($G79,ref!$A$12:$AT$35,MATCH(J$1,ref!$12:$12,0),FALSE),"O","")</f>
        <v/>
      </c>
      <c r="K79" s="91">
        <f>IF(VLOOKUP($G79,ref!$A$12:$AT$35,MATCH(K$1,ref!$12:$12,0),FALSE),"O","")</f>
        <v/>
      </c>
      <c r="L79" s="91">
        <f>IF(VLOOKUP($G79,ref!$A$12:$AT$35,MATCH(L$1,ref!$12:$12,0),FALSE),"O","")</f>
        <v/>
      </c>
      <c r="M79" s="91">
        <f>IF(VLOOKUP($G79,ref!$A$12:$AT$35,MATCH(M$1,ref!$12:$12,0),FALSE),"O","")</f>
        <v/>
      </c>
      <c r="N79" s="91">
        <f>IF(VLOOKUP($G79,ref!$A$12:$AT$35,MATCH(N$1,ref!$12:$12,0),FALSE),"O","")</f>
        <v/>
      </c>
      <c r="O79" s="91">
        <f>IF(VLOOKUP($G79,ref!$A$12:$AT$35,MATCH(O$1,ref!$12:$12,0),FALSE),"O","")</f>
        <v/>
      </c>
      <c r="P79" s="91">
        <f>IF(VLOOKUP($G79,ref!$A$12:$AT$35,MATCH(P$1,ref!$12:$12,0),FALSE),"O","")</f>
        <v/>
      </c>
      <c r="Q79" s="91">
        <f>IF(VLOOKUP($G79,ref!$A$12:$AT$35,MATCH(Q$1,ref!$12:$12,0),FALSE),"O","")</f>
        <v/>
      </c>
    </row>
    <row r="80">
      <c r="G80" s="113" t="inlineStr">
        <is>
          <t>Passenger_D_Factor</t>
        </is>
      </c>
      <c r="H80" s="91">
        <f>IF(VLOOKUP($G80,ref!$A$12:$AT$35,MATCH(H$1,ref!$12:$12,0),FALSE),"O","")</f>
        <v/>
      </c>
      <c r="I80" s="91">
        <f>IF(VLOOKUP($G80,ref!$A$12:$AT$35,MATCH(I$1,ref!$12:$12,0),FALSE),"O","")</f>
        <v/>
      </c>
      <c r="J80" s="91">
        <f>IF(VLOOKUP($G80,ref!$A$12:$AT$35,MATCH(J$1,ref!$12:$12,0),FALSE),"O","")</f>
        <v/>
      </c>
      <c r="K80" s="91">
        <f>IF(VLOOKUP($G80,ref!$A$12:$AT$35,MATCH(K$1,ref!$12:$12,0),FALSE),"O","")</f>
        <v/>
      </c>
      <c r="L80" s="91">
        <f>IF(VLOOKUP($G80,ref!$A$12:$AT$35,MATCH(L$1,ref!$12:$12,0),FALSE),"O","")</f>
        <v/>
      </c>
      <c r="M80" s="91">
        <f>IF(VLOOKUP($G80,ref!$A$12:$AT$35,MATCH(M$1,ref!$12:$12,0),FALSE),"O","")</f>
        <v/>
      </c>
      <c r="N80" s="91">
        <f>IF(VLOOKUP($G80,ref!$A$12:$AT$35,MATCH(N$1,ref!$12:$12,0),FALSE),"O","")</f>
        <v/>
      </c>
      <c r="O80" s="91">
        <f>IF(VLOOKUP($G80,ref!$A$12:$AT$35,MATCH(O$1,ref!$12:$12,0),FALSE),"O","")</f>
        <v/>
      </c>
      <c r="P80" s="91">
        <f>IF(VLOOKUP($G80,ref!$A$12:$AT$35,MATCH(P$1,ref!$12:$12,0),FALSE),"O","")</f>
        <v/>
      </c>
      <c r="Q80" s="91">
        <f>IF(VLOOKUP($G80,ref!$A$12:$AT$35,MATCH(Q$1,ref!$12:$12,0),FALSE),"O","")</f>
        <v/>
      </c>
    </row>
    <row r="81">
      <c r="G81" s="113" t="inlineStr">
        <is>
          <t>Directional_Factor</t>
        </is>
      </c>
      <c r="H81" s="91">
        <f>IF(VLOOKUP($G81,ref!$A$12:$AT$35,MATCH(H$1,ref!$12:$12,0),FALSE),"O","")</f>
        <v/>
      </c>
      <c r="I81" s="91">
        <f>IF(VLOOKUP($G81,ref!$A$12:$AT$35,MATCH(I$1,ref!$12:$12,0),FALSE),"O","")</f>
        <v/>
      </c>
      <c r="J81" s="91">
        <f>IF(VLOOKUP($G81,ref!$A$12:$AT$35,MATCH(J$1,ref!$12:$12,0),FALSE),"O","")</f>
        <v/>
      </c>
      <c r="K81" s="91">
        <f>IF(VLOOKUP($G81,ref!$A$12:$AT$35,MATCH(K$1,ref!$12:$12,0),FALSE),"O","")</f>
        <v/>
      </c>
      <c r="L81" s="91">
        <f>IF(VLOOKUP($G81,ref!$A$12:$AT$35,MATCH(L$1,ref!$12:$12,0),FALSE),"O","")</f>
        <v/>
      </c>
      <c r="M81" s="91">
        <f>IF(VLOOKUP($G81,ref!$A$12:$AT$35,MATCH(M$1,ref!$12:$12,0),FALSE),"O","")</f>
        <v/>
      </c>
      <c r="N81" s="91">
        <f>IF(VLOOKUP($G81,ref!$A$12:$AT$35,MATCH(N$1,ref!$12:$12,0),FALSE),"O","")</f>
        <v/>
      </c>
      <c r="O81" s="91">
        <f>IF(VLOOKUP($G81,ref!$A$12:$AT$35,MATCH(O$1,ref!$12:$12,0),FALSE),"O","")</f>
        <v/>
      </c>
      <c r="P81" s="91">
        <f>IF(VLOOKUP($G81,ref!$A$12:$AT$35,MATCH(P$1,ref!$12:$12,0),FALSE),"O","")</f>
        <v/>
      </c>
      <c r="Q81" s="91">
        <f>IF(VLOOKUP($G81,ref!$A$12:$AT$35,MATCH(Q$1,ref!$12:$12,0),FALSE),"O","")</f>
        <v/>
      </c>
    </row>
    <row r="82">
      <c r="G82" s="113" t="inlineStr">
        <is>
          <t>Maximum_Takeoff_Weight</t>
        </is>
      </c>
      <c r="H82" s="91">
        <f>IF(VLOOKUP($G82,ref!$A$12:$AT$35,MATCH(H$1,ref!$12:$12,0),FALSE),"O","")</f>
        <v/>
      </c>
      <c r="I82" s="91">
        <f>IF(VLOOKUP($G82,ref!$A$12:$AT$35,MATCH(I$1,ref!$12:$12,0),FALSE),"O","")</f>
        <v/>
      </c>
      <c r="J82" s="91">
        <f>IF(VLOOKUP($G82,ref!$A$12:$AT$35,MATCH(J$1,ref!$12:$12,0),FALSE),"O","")</f>
        <v/>
      </c>
      <c r="K82" s="91">
        <f>IF(VLOOKUP($G82,ref!$A$12:$AT$35,MATCH(K$1,ref!$12:$12,0),FALSE),"O","")</f>
        <v/>
      </c>
      <c r="L82" s="91">
        <f>IF(VLOOKUP($G82,ref!$A$12:$AT$35,MATCH(L$1,ref!$12:$12,0),FALSE),"O","")</f>
        <v/>
      </c>
      <c r="M82" s="91">
        <f>IF(VLOOKUP($G82,ref!$A$12:$AT$35,MATCH(M$1,ref!$12:$12,0),FALSE),"O","")</f>
        <v/>
      </c>
      <c r="N82" s="91">
        <f>IF(VLOOKUP($G82,ref!$A$12:$AT$35,MATCH(N$1,ref!$12:$12,0),FALSE),"O","")</f>
        <v/>
      </c>
      <c r="O82" s="91">
        <f>IF(VLOOKUP($G82,ref!$A$12:$AT$35,MATCH(O$1,ref!$12:$12,0),FALSE),"O","")</f>
        <v/>
      </c>
      <c r="P82" s="91">
        <f>IF(VLOOKUP($G82,ref!$A$12:$AT$35,MATCH(P$1,ref!$12:$12,0),FALSE),"O","")</f>
        <v/>
      </c>
      <c r="Q82" s="91">
        <f>IF(VLOOKUP($G82,ref!$A$12:$AT$35,MATCH(Q$1,ref!$12:$12,0),FALSE),"O","")</f>
        <v/>
      </c>
    </row>
    <row r="83">
      <c r="G83" s="113" t="inlineStr">
        <is>
          <t>PeakTime Standing</t>
        </is>
      </c>
      <c r="H83" s="91">
        <f>IF(VLOOKUP($G83,ref!$A$12:$AT$35,MATCH(H$1,ref!$12:$12,0),FALSE),"O","")</f>
        <v/>
      </c>
      <c r="I83" s="91">
        <f>IF(VLOOKUP($G83,ref!$A$12:$AT$35,MATCH(I$1,ref!$12:$12,0),FALSE),"O","")</f>
        <v/>
      </c>
      <c r="J83" s="91">
        <f>IF(VLOOKUP($G83,ref!$A$12:$AT$35,MATCH(J$1,ref!$12:$12,0),FALSE),"O","")</f>
        <v/>
      </c>
      <c r="K83" s="91">
        <f>IF(VLOOKUP($G83,ref!$A$12:$AT$35,MATCH(K$1,ref!$12:$12,0),FALSE),"O","")</f>
        <v/>
      </c>
      <c r="L83" s="91">
        <f>IF(VLOOKUP($G83,ref!$A$12:$AT$35,MATCH(L$1,ref!$12:$12,0),FALSE),"O","")</f>
        <v/>
      </c>
      <c r="M83" s="91">
        <f>IF(VLOOKUP($G83,ref!$A$12:$AT$35,MATCH(M$1,ref!$12:$12,0),FALSE),"O","")</f>
        <v/>
      </c>
      <c r="N83" s="91">
        <f>IF(VLOOKUP($G83,ref!$A$12:$AT$35,MATCH(N$1,ref!$12:$12,0),FALSE),"O","")</f>
        <v/>
      </c>
      <c r="O83" s="91">
        <f>IF(VLOOKUP($G83,ref!$A$12:$AT$35,MATCH(O$1,ref!$12:$12,0),FALSE),"O","")</f>
        <v/>
      </c>
      <c r="P83" s="91">
        <f>IF(VLOOKUP($G83,ref!$A$12:$AT$35,MATCH(P$1,ref!$12:$12,0),FALSE),"O","")</f>
        <v/>
      </c>
      <c r="Q83" s="91">
        <f>IF(VLOOKUP($G83,ref!$A$12:$AT$35,MATCH(Q$1,ref!$12:$12,0),FALSE),"O","")</f>
        <v/>
      </c>
    </row>
  </sheetData>
  <mergeCells count="15">
    <mergeCell ref="A13:A32"/>
    <mergeCell ref="B13:B16"/>
    <mergeCell ref="A2:B12"/>
    <mergeCell ref="B57:B58"/>
    <mergeCell ref="A57:A58"/>
    <mergeCell ref="B51:B56"/>
    <mergeCell ref="B17:B20"/>
    <mergeCell ref="A45:A46"/>
    <mergeCell ref="B21:B24"/>
    <mergeCell ref="A51:A56"/>
    <mergeCell ref="A37:A44"/>
    <mergeCell ref="B29:B32"/>
    <mergeCell ref="B25:B28"/>
    <mergeCell ref="B37:B44"/>
    <mergeCell ref="B45:B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2060"/>
    <outlinePr summaryBelow="1" summaryRight="1"/>
    <pageSetUpPr/>
  </sheetPr>
  <dimension ref="A1:BA84"/>
  <sheetViews>
    <sheetView showGridLines="0" topLeftCell="C1" zoomScale="70" zoomScaleNormal="70" workbookViewId="0">
      <selection activeCell="C1" sqref="C1"/>
    </sheetView>
  </sheetViews>
  <sheetFormatPr baseColWidth="8" defaultColWidth="9.2265625" defaultRowHeight="15"/>
  <cols>
    <col width="33.58984375" customWidth="1" style="10" min="1" max="1"/>
    <col width="43.54296875" customWidth="1" style="10" min="2" max="2"/>
    <col width="56.08984375" customWidth="1" style="83" min="3" max="3"/>
    <col hidden="1" width="10.1328125" customWidth="1" style="83" min="4" max="5"/>
    <col hidden="1" width="47.08984375" customWidth="1" style="84" min="6" max="6"/>
    <col hidden="1" width="13.76953125" customWidth="1" style="111" min="7" max="7"/>
    <col hidden="1" width="9.58984375" customWidth="1" style="85" min="8" max="10"/>
    <col width="9.58984375" customWidth="1" style="85" min="11" max="11"/>
    <col width="9.58984375" customWidth="1" style="10" min="12" max="53"/>
    <col width="9.2265625" customWidth="1" style="9" min="54" max="89"/>
    <col width="9.2265625" customWidth="1" style="9" min="90" max="16384"/>
  </cols>
  <sheetData>
    <row r="1" ht="22.75" customFormat="1" customHeight="1" s="3">
      <c r="A1" s="92" t="inlineStr">
        <is>
          <t>top</t>
        </is>
      </c>
      <c r="B1" s="92" t="inlineStr">
        <is>
          <t>mid</t>
        </is>
      </c>
      <c r="C1" s="92" t="inlineStr">
        <is>
          <t>low</t>
        </is>
      </c>
      <c r="D1" s="92" t="inlineStr">
        <is>
          <t>decimal</t>
        </is>
      </c>
      <c r="E1" s="92" t="inlineStr">
        <is>
          <t>changeable</t>
        </is>
      </c>
      <c r="F1" s="92" t="inlineStr">
        <is>
          <t>변수설명</t>
        </is>
      </c>
      <c r="G1" s="94" t="inlineStr">
        <is>
          <t>Ref_Index</t>
        </is>
      </c>
      <c r="H1" s="92">
        <f>I1-1</f>
        <v/>
      </c>
      <c r="I1" s="92">
        <f>J1-1</f>
        <v/>
      </c>
      <c r="J1" s="92">
        <f>K1-1</f>
        <v/>
      </c>
      <c r="K1" s="92">
        <f>L1-1</f>
        <v/>
      </c>
      <c r="L1" s="92">
        <f>M1-1</f>
        <v/>
      </c>
      <c r="M1" s="92">
        <f>N1-1</f>
        <v/>
      </c>
      <c r="N1" s="92">
        <f>O1-1</f>
        <v/>
      </c>
      <c r="O1" s="92">
        <f>P1-1</f>
        <v/>
      </c>
      <c r="P1" s="92">
        <f>Q1-1</f>
        <v/>
      </c>
      <c r="Q1" s="92">
        <f>ref!B4</f>
        <v/>
      </c>
      <c r="R1" s="93">
        <f>Q1+1</f>
        <v/>
      </c>
      <c r="S1" s="93">
        <f>R1+1</f>
        <v/>
      </c>
      <c r="T1" s="93">
        <f>S1+1</f>
        <v/>
      </c>
      <c r="U1" s="93">
        <f>T1+1</f>
        <v/>
      </c>
      <c r="V1" s="93">
        <f>U1+1</f>
        <v/>
      </c>
      <c r="W1" s="93">
        <f>V1+1</f>
        <v/>
      </c>
      <c r="X1" s="93">
        <f>W1+1</f>
        <v/>
      </c>
      <c r="Y1" s="93">
        <f>X1+1</f>
        <v/>
      </c>
      <c r="Z1" s="93">
        <f>Y1+1</f>
        <v/>
      </c>
      <c r="AA1" s="93">
        <f>Z1+1</f>
        <v/>
      </c>
      <c r="AB1" s="93">
        <f>AA1+1</f>
        <v/>
      </c>
      <c r="AC1" s="93">
        <f>AB1+1</f>
        <v/>
      </c>
      <c r="AD1" s="93">
        <f>AC1+1</f>
        <v/>
      </c>
      <c r="AE1" s="93">
        <f>AD1+1</f>
        <v/>
      </c>
      <c r="AF1" s="93">
        <f>AE1+1</f>
        <v/>
      </c>
      <c r="AG1" s="93">
        <f>AF1+1</f>
        <v/>
      </c>
      <c r="AH1" s="93">
        <f>AG1+1</f>
        <v/>
      </c>
      <c r="AI1" s="93">
        <f>AH1+1</f>
        <v/>
      </c>
      <c r="AJ1" s="93">
        <f>AI1+1</f>
        <v/>
      </c>
      <c r="AK1" s="93">
        <f>AJ1+1</f>
        <v/>
      </c>
      <c r="AL1" s="93">
        <f>AK1+1</f>
        <v/>
      </c>
      <c r="AM1" s="93">
        <f>AL1+1</f>
        <v/>
      </c>
      <c r="AN1" s="93">
        <f>AM1+1</f>
        <v/>
      </c>
      <c r="AO1" s="93">
        <f>AN1+1</f>
        <v/>
      </c>
      <c r="AP1" s="93">
        <f>AO1+1</f>
        <v/>
      </c>
      <c r="AQ1" s="93">
        <f>AP1+1</f>
        <v/>
      </c>
      <c r="AR1" s="93">
        <f>AQ1+1</f>
        <v/>
      </c>
      <c r="AS1" s="93">
        <f>AR1+1</f>
        <v/>
      </c>
      <c r="AT1" s="93">
        <f>AS1+1</f>
        <v/>
      </c>
      <c r="AU1" s="93">
        <f>AT1+1</f>
        <v/>
      </c>
      <c r="AV1" s="93">
        <f>AU1+1</f>
        <v/>
      </c>
      <c r="AW1" s="93">
        <f>AV1+1</f>
        <v/>
      </c>
      <c r="AX1" s="93">
        <f>AW1+1</f>
        <v/>
      </c>
      <c r="AY1" s="93">
        <f>AX1+1</f>
        <v/>
      </c>
      <c r="AZ1" s="93">
        <f>AY1+1</f>
        <v/>
      </c>
      <c r="BA1" s="93">
        <f>AZ1+1</f>
        <v/>
      </c>
    </row>
    <row r="2" ht="18" customHeight="1" s="1">
      <c r="A2" s="484" t="n"/>
      <c r="B2" s="484" t="n"/>
      <c r="C2" s="484" t="inlineStr">
        <is>
          <t>Cargo/Passenger ratio</t>
        </is>
      </c>
      <c r="D2" s="5" t="n"/>
      <c r="E2" s="5" t="n"/>
      <c r="F2" s="485" t="inlineStr">
        <is>
          <t>화물/여객 비율</t>
        </is>
      </c>
      <c r="G2" s="103">
        <f>IFERROR(SUMIF($H$73:$Q$73,"O",H2:Q2)/COUNTIFS($H$73:$Q$73,"O",H14:Q14,"&lt;&gt;0"),0)</f>
        <v/>
      </c>
      <c r="H2" s="486">
        <f>H3/'Pax Demand'!H20</f>
        <v/>
      </c>
      <c r="I2" s="486">
        <f>I3/'Pax Demand'!I20</f>
        <v/>
      </c>
      <c r="J2" s="486">
        <f>J3/'Pax Demand'!J20</f>
        <v/>
      </c>
      <c r="K2" s="486">
        <f>K3/'Pax Demand'!K20</f>
        <v/>
      </c>
      <c r="L2" s="486">
        <f>L3/'Pax Demand'!L20</f>
        <v/>
      </c>
      <c r="M2" s="486">
        <f>M3/'Pax Demand'!M20</f>
        <v/>
      </c>
      <c r="N2" s="486">
        <f>N3/'Pax Demand'!N20</f>
        <v/>
      </c>
      <c r="O2" s="486">
        <f>O3/'Pax Demand'!O20</f>
        <v/>
      </c>
      <c r="P2" s="486">
        <f>P3/'Pax Demand'!P20</f>
        <v/>
      </c>
      <c r="Q2" s="486">
        <f>Q3/'Pax Demand'!Q20</f>
        <v/>
      </c>
      <c r="R2" s="144">
        <f>G2</f>
        <v/>
      </c>
      <c r="S2" s="144">
        <f>R2</f>
        <v/>
      </c>
      <c r="T2" s="144">
        <f>S2</f>
        <v/>
      </c>
      <c r="U2" s="144">
        <f>T2</f>
        <v/>
      </c>
      <c r="V2" s="144">
        <f>U2</f>
        <v/>
      </c>
      <c r="W2" s="144">
        <f>V2</f>
        <v/>
      </c>
      <c r="X2" s="144">
        <f>W2</f>
        <v/>
      </c>
      <c r="Y2" s="144">
        <f>X2</f>
        <v/>
      </c>
      <c r="Z2" s="144">
        <f>Y2</f>
        <v/>
      </c>
      <c r="AA2" s="144">
        <f>Z2</f>
        <v/>
      </c>
      <c r="AB2" s="144">
        <f>AA2</f>
        <v/>
      </c>
      <c r="AC2" s="144">
        <f>AB2</f>
        <v/>
      </c>
      <c r="AD2" s="144">
        <f>AC2</f>
        <v/>
      </c>
      <c r="AE2" s="144">
        <f>AD2</f>
        <v/>
      </c>
      <c r="AF2" s="144">
        <f>AE2</f>
        <v/>
      </c>
      <c r="AG2" s="144">
        <f>AF2</f>
        <v/>
      </c>
      <c r="AH2" s="144">
        <f>AG2</f>
        <v/>
      </c>
      <c r="AI2" s="144">
        <f>AH2</f>
        <v/>
      </c>
      <c r="AJ2" s="144">
        <f>AI2</f>
        <v/>
      </c>
      <c r="AK2" s="144">
        <f>AJ2</f>
        <v/>
      </c>
      <c r="AL2" s="144">
        <f>AK2</f>
        <v/>
      </c>
      <c r="AM2" s="144">
        <f>AL2</f>
        <v/>
      </c>
      <c r="AN2" s="144">
        <f>AM2</f>
        <v/>
      </c>
      <c r="AO2" s="144">
        <f>AN2</f>
        <v/>
      </c>
      <c r="AP2" s="144">
        <f>AO2</f>
        <v/>
      </c>
      <c r="AQ2" s="144">
        <f>AP2</f>
        <v/>
      </c>
      <c r="AR2" s="144">
        <f>AQ2</f>
        <v/>
      </c>
      <c r="AS2" s="144">
        <f>AR2</f>
        <v/>
      </c>
      <c r="AT2" s="144">
        <f>AS2</f>
        <v/>
      </c>
      <c r="AU2" s="144">
        <f>AT2</f>
        <v/>
      </c>
      <c r="AV2" s="144">
        <f>AU2</f>
        <v/>
      </c>
      <c r="AW2" s="144">
        <f>AV2</f>
        <v/>
      </c>
      <c r="AX2" s="144">
        <f>AW2</f>
        <v/>
      </c>
      <c r="AY2" s="144">
        <f>AX2</f>
        <v/>
      </c>
      <c r="AZ2" s="144">
        <f>AY2</f>
        <v/>
      </c>
      <c r="BA2" s="144">
        <f>AZ2</f>
        <v/>
      </c>
    </row>
    <row r="3" ht="15" customHeight="1" s="1">
      <c r="A3" s="573" t="inlineStr">
        <is>
          <t>Cargo Flight Index</t>
        </is>
      </c>
      <c r="B3" s="541" t="n"/>
      <c r="C3" s="4" t="inlineStr">
        <is>
          <t>Annual Movements</t>
        </is>
      </c>
      <c r="D3" s="5" t="inlineStr">
        <is>
          <t>float0</t>
        </is>
      </c>
      <c r="E3" s="5" t="n"/>
      <c r="F3" s="5" t="inlineStr">
        <is>
          <t>연간운항</t>
        </is>
      </c>
      <c r="G3" s="103" t="n"/>
      <c r="H3" s="576">
        <f>VLOOKUP($F3,raw_data_cargo!$1:$1048576,MATCH(H$1,raw_data_cargo!$1:$1,0),FALSE)</f>
        <v/>
      </c>
      <c r="I3" s="576">
        <f>VLOOKUP($F3,raw_data_cargo!$1:$1048576,MATCH(I$1,raw_data_cargo!$1:$1,0),FALSE)</f>
        <v/>
      </c>
      <c r="J3" s="576">
        <f>VLOOKUP($F3,raw_data_cargo!$1:$1048576,MATCH(J$1,raw_data_cargo!$1:$1,0),FALSE)</f>
        <v/>
      </c>
      <c r="K3" s="576">
        <f>VLOOKUP($F3,raw_data_cargo!$1:$1048576,MATCH(K$1,raw_data_cargo!$1:$1,0),FALSE)</f>
        <v/>
      </c>
      <c r="L3" s="576">
        <f>VLOOKUP($F3,raw_data_cargo!$1:$1048576,MATCH(L$1,raw_data_cargo!$1:$1,0),FALSE)</f>
        <v/>
      </c>
      <c r="M3" s="576">
        <f>VLOOKUP($F3,raw_data_cargo!$1:$1048576,MATCH(M$1,raw_data_cargo!$1:$1,0),FALSE)</f>
        <v/>
      </c>
      <c r="N3" s="576">
        <f>VLOOKUP($F3,raw_data_cargo!$1:$1048576,MATCH(N$1,raw_data_cargo!$1:$1,0),FALSE)</f>
        <v/>
      </c>
      <c r="O3" s="576">
        <f>VLOOKUP($F3,raw_data_cargo!$1:$1048576,MATCH(O$1,raw_data_cargo!$1:$1,0),FALSE)</f>
        <v/>
      </c>
      <c r="P3" s="576">
        <f>VLOOKUP($F3,raw_data_cargo!$1:$1048576,MATCH(P$1,raw_data_cargo!$1:$1,0),FALSE)</f>
        <v/>
      </c>
      <c r="Q3" s="576">
        <f>VLOOKUP($F3,raw_data_cargo!$1:$1048576,MATCH(Q$1,raw_data_cargo!$1:$1,0),FALSE)</f>
        <v/>
      </c>
      <c r="R3" s="577">
        <f>R2*'Pax Demand'!R20</f>
        <v/>
      </c>
      <c r="S3" s="577">
        <f>S2*'Pax Demand'!S20</f>
        <v/>
      </c>
      <c r="T3" s="577">
        <f>T2*'Pax Demand'!T20</f>
        <v/>
      </c>
      <c r="U3" s="577">
        <f>U2*'Pax Demand'!U20</f>
        <v/>
      </c>
      <c r="V3" s="577">
        <f>V2*'Pax Demand'!V20</f>
        <v/>
      </c>
      <c r="W3" s="577">
        <f>W2*'Pax Demand'!W20</f>
        <v/>
      </c>
      <c r="X3" s="577">
        <f>X2*'Pax Demand'!X20</f>
        <v/>
      </c>
      <c r="Y3" s="577">
        <f>Y2*'Pax Demand'!Y20</f>
        <v/>
      </c>
      <c r="Z3" s="577">
        <f>Z2*'Pax Demand'!Z20</f>
        <v/>
      </c>
      <c r="AA3" s="577">
        <f>AA2*'Pax Demand'!AA20</f>
        <v/>
      </c>
      <c r="AB3" s="577">
        <f>AB2*'Pax Demand'!AB20</f>
        <v/>
      </c>
      <c r="AC3" s="577">
        <f>AC2*'Pax Demand'!AC20</f>
        <v/>
      </c>
      <c r="AD3" s="577">
        <f>AD2*'Pax Demand'!AD20</f>
        <v/>
      </c>
      <c r="AE3" s="577">
        <f>AE2*'Pax Demand'!AE20</f>
        <v/>
      </c>
      <c r="AF3" s="577">
        <f>AF2*'Pax Demand'!AF20</f>
        <v/>
      </c>
      <c r="AG3" s="577">
        <f>AG2*'Pax Demand'!AG20</f>
        <v/>
      </c>
      <c r="AH3" s="577">
        <f>AH2*'Pax Demand'!AH20</f>
        <v/>
      </c>
      <c r="AI3" s="577">
        <f>AI2*'Pax Demand'!AI20</f>
        <v/>
      </c>
      <c r="AJ3" s="577">
        <f>AJ2*'Pax Demand'!AJ20</f>
        <v/>
      </c>
      <c r="AK3" s="577">
        <f>AK2*'Pax Demand'!AK20</f>
        <v/>
      </c>
      <c r="AL3" s="577">
        <f>AL2*'Pax Demand'!AL20</f>
        <v/>
      </c>
      <c r="AM3" s="577">
        <f>AM2*'Pax Demand'!AM20</f>
        <v/>
      </c>
      <c r="AN3" s="577">
        <f>AN2*'Pax Demand'!AN20</f>
        <v/>
      </c>
      <c r="AO3" s="577">
        <f>AO2*'Pax Demand'!AO20</f>
        <v/>
      </c>
      <c r="AP3" s="577">
        <f>AP2*'Pax Demand'!AP20</f>
        <v/>
      </c>
      <c r="AQ3" s="577">
        <f>AQ2*'Pax Demand'!AQ20</f>
        <v/>
      </c>
      <c r="AR3" s="577">
        <f>AR2*'Pax Demand'!AR20</f>
        <v/>
      </c>
      <c r="AS3" s="577">
        <f>AS2*'Pax Demand'!AS20</f>
        <v/>
      </c>
      <c r="AT3" s="577">
        <f>AT2*'Pax Demand'!AT20</f>
        <v/>
      </c>
      <c r="AU3" s="577">
        <f>AU2*'Pax Demand'!AU20</f>
        <v/>
      </c>
      <c r="AV3" s="577">
        <f>AV2*'Pax Demand'!AV20</f>
        <v/>
      </c>
      <c r="AW3" s="577">
        <f>AW2*'Pax Demand'!AW20</f>
        <v/>
      </c>
      <c r="AX3" s="577">
        <f>AX2*'Pax Demand'!AX20</f>
        <v/>
      </c>
      <c r="AY3" s="577">
        <f>AY2*'Pax Demand'!AY20</f>
        <v/>
      </c>
      <c r="AZ3" s="577">
        <f>AZ2*'Pax Demand'!AZ20</f>
        <v/>
      </c>
      <c r="BA3" s="577">
        <f>BA2*'Pax Demand'!BA20</f>
        <v/>
      </c>
    </row>
    <row r="4">
      <c r="A4" s="542" t="n"/>
      <c r="B4" s="543" t="n"/>
      <c r="C4" s="11" t="inlineStr">
        <is>
          <t>Average Taxiing Time Per Aircraft(min)</t>
        </is>
      </c>
      <c r="D4" s="12" t="inlineStr">
        <is>
          <t>float0</t>
        </is>
      </c>
      <c r="E4" s="12" t="n"/>
      <c r="F4" s="24" t="inlineStr">
        <is>
          <t>대당택싱평균</t>
        </is>
      </c>
      <c r="G4" s="99" t="n"/>
      <c r="H4" s="580">
        <f>VLOOKUP($F4,raw_data_cargo!$1:$1048576,MATCH(H$1,raw_data_cargo!$1:$1,0),FALSE)</f>
        <v/>
      </c>
      <c r="I4" s="580">
        <f>VLOOKUP($F4,raw_data_cargo!$1:$1048576,MATCH(I$1,raw_data_cargo!$1:$1,0),FALSE)</f>
        <v/>
      </c>
      <c r="J4" s="580">
        <f>VLOOKUP($F4,raw_data_cargo!$1:$1048576,MATCH(J$1,raw_data_cargo!$1:$1,0),FALSE)</f>
        <v/>
      </c>
      <c r="K4" s="580">
        <f>VLOOKUP($F4,raw_data_cargo!$1:$1048576,MATCH(K$1,raw_data_cargo!$1:$1,0),FALSE)</f>
        <v/>
      </c>
      <c r="L4" s="580">
        <f>VLOOKUP($F4,raw_data_cargo!$1:$1048576,MATCH(L$1,raw_data_cargo!$1:$1,0),FALSE)</f>
        <v/>
      </c>
      <c r="M4" s="580">
        <f>VLOOKUP($F4,raw_data_cargo!$1:$1048576,MATCH(M$1,raw_data_cargo!$1:$1,0),FALSE)</f>
        <v/>
      </c>
      <c r="N4" s="580">
        <f>VLOOKUP($F4,raw_data_cargo!$1:$1048576,MATCH(N$1,raw_data_cargo!$1:$1,0),FALSE)</f>
        <v/>
      </c>
      <c r="O4" s="580">
        <f>VLOOKUP($F4,raw_data_cargo!$1:$1048576,MATCH(O$1,raw_data_cargo!$1:$1,0),FALSE)</f>
        <v/>
      </c>
      <c r="P4" s="580">
        <f>VLOOKUP($F4,raw_data_cargo!$1:$1048576,MATCH(P$1,raw_data_cargo!$1:$1,0),FALSE)</f>
        <v/>
      </c>
      <c r="Q4" s="580">
        <f>VLOOKUP($F4,raw_data_cargo!$1:$1048576,MATCH(Q$1,raw_data_cargo!$1:$1,0),FALSE)</f>
        <v/>
      </c>
      <c r="R4" s="591" t="n"/>
      <c r="S4" s="591" t="n"/>
      <c r="T4" s="591" t="n"/>
      <c r="U4" s="591" t="n"/>
      <c r="V4" s="591" t="n"/>
      <c r="W4" s="591" t="n"/>
      <c r="X4" s="591" t="n"/>
      <c r="Y4" s="591" t="n"/>
      <c r="Z4" s="591" t="n"/>
      <c r="AA4" s="591" t="n"/>
      <c r="AB4" s="591" t="n"/>
      <c r="AC4" s="591" t="n"/>
      <c r="AD4" s="591" t="n"/>
      <c r="AE4" s="591" t="n"/>
      <c r="AF4" s="591" t="n"/>
      <c r="AG4" s="591" t="n"/>
      <c r="AH4" s="591" t="n"/>
      <c r="AI4" s="591" t="n"/>
      <c r="AJ4" s="591" t="n"/>
      <c r="AK4" s="591" t="n"/>
      <c r="AL4" s="591" t="n"/>
      <c r="AM4" s="591" t="n"/>
      <c r="AN4" s="591" t="n"/>
      <c r="AO4" s="591" t="n"/>
      <c r="AP4" s="591" t="n"/>
      <c r="AQ4" s="591" t="n"/>
      <c r="AR4" s="591" t="n"/>
      <c r="AS4" s="591" t="n"/>
      <c r="AT4" s="591" t="n"/>
      <c r="AU4" s="591" t="n"/>
      <c r="AV4" s="591" t="n"/>
      <c r="AW4" s="591" t="n"/>
      <c r="AX4" s="591" t="n"/>
      <c r="AY4" s="591" t="n"/>
      <c r="AZ4" s="591" t="n"/>
      <c r="BA4" s="591" t="n"/>
    </row>
    <row r="5">
      <c r="A5" s="542" t="n"/>
      <c r="B5" s="543" t="n"/>
      <c r="C5" s="11" t="inlineStr">
        <is>
          <t>Average PeakTime TurnAround Standing Time(min)</t>
        </is>
      </c>
      <c r="D5" s="12" t="inlineStr">
        <is>
          <t>float0</t>
        </is>
      </c>
      <c r="E5" s="12" t="n"/>
      <c r="F5" s="24" t="inlineStr">
        <is>
          <t>피크시간 턴어라운드편 평균주기시간(분)</t>
        </is>
      </c>
      <c r="G5" s="99" t="n"/>
      <c r="H5" s="580">
        <f>VLOOKUP($F5,raw_data_cargo!$1:$1048576,MATCH(H$1,raw_data_cargo!$1:$1,0),FALSE)</f>
        <v/>
      </c>
      <c r="I5" s="580">
        <f>VLOOKUP($F5,raw_data_cargo!$1:$1048576,MATCH(I$1,raw_data_cargo!$1:$1,0),FALSE)</f>
        <v/>
      </c>
      <c r="J5" s="580">
        <f>VLOOKUP($F5,raw_data_cargo!$1:$1048576,MATCH(J$1,raw_data_cargo!$1:$1,0),FALSE)</f>
        <v/>
      </c>
      <c r="K5" s="580">
        <f>VLOOKUP($F5,raw_data_cargo!$1:$1048576,MATCH(K$1,raw_data_cargo!$1:$1,0),FALSE)</f>
        <v/>
      </c>
      <c r="L5" s="580">
        <f>VLOOKUP($F5,raw_data_cargo!$1:$1048576,MATCH(L$1,raw_data_cargo!$1:$1,0),FALSE)</f>
        <v/>
      </c>
      <c r="M5" s="580">
        <f>VLOOKUP($F5,raw_data_cargo!$1:$1048576,MATCH(M$1,raw_data_cargo!$1:$1,0),FALSE)</f>
        <v/>
      </c>
      <c r="N5" s="580">
        <f>VLOOKUP($F5,raw_data_cargo!$1:$1048576,MATCH(N$1,raw_data_cargo!$1:$1,0),FALSE)</f>
        <v/>
      </c>
      <c r="O5" s="580">
        <f>VLOOKUP($F5,raw_data_cargo!$1:$1048576,MATCH(O$1,raw_data_cargo!$1:$1,0),FALSE)</f>
        <v/>
      </c>
      <c r="P5" s="580">
        <f>VLOOKUP($F5,raw_data_cargo!$1:$1048576,MATCH(P$1,raw_data_cargo!$1:$1,0),FALSE)</f>
        <v/>
      </c>
      <c r="Q5" s="580">
        <f>VLOOKUP($F5,raw_data_cargo!$1:$1048576,MATCH(Q$1,raw_data_cargo!$1:$1,0),FALSE)</f>
        <v/>
      </c>
      <c r="R5" s="591" t="n"/>
      <c r="S5" s="591" t="n"/>
      <c r="T5" s="591" t="n"/>
      <c r="U5" s="591" t="n"/>
      <c r="V5" s="591" t="n"/>
      <c r="W5" s="591" t="n"/>
      <c r="X5" s="591" t="n"/>
      <c r="Y5" s="591" t="n"/>
      <c r="Z5" s="591" t="n"/>
      <c r="AA5" s="591" t="n"/>
      <c r="AB5" s="591" t="n"/>
      <c r="AC5" s="591" t="n"/>
      <c r="AD5" s="591" t="n"/>
      <c r="AE5" s="591" t="n"/>
      <c r="AF5" s="591" t="n"/>
      <c r="AG5" s="591" t="n"/>
      <c r="AH5" s="591" t="n"/>
      <c r="AI5" s="591" t="n"/>
      <c r="AJ5" s="591" t="n"/>
      <c r="AK5" s="591" t="n"/>
      <c r="AL5" s="591" t="n"/>
      <c r="AM5" s="591" t="n"/>
      <c r="AN5" s="591" t="n"/>
      <c r="AO5" s="591" t="n"/>
      <c r="AP5" s="591" t="n"/>
      <c r="AQ5" s="591" t="n"/>
      <c r="AR5" s="591" t="n"/>
      <c r="AS5" s="591" t="n"/>
      <c r="AT5" s="591" t="n"/>
      <c r="AU5" s="591" t="n"/>
      <c r="AV5" s="591" t="n"/>
      <c r="AW5" s="591" t="n"/>
      <c r="AX5" s="591" t="n"/>
      <c r="AY5" s="591" t="n"/>
      <c r="AZ5" s="591" t="n"/>
      <c r="BA5" s="591" t="n"/>
    </row>
    <row r="6">
      <c r="A6" s="542" t="n"/>
      <c r="B6" s="543" t="n"/>
      <c r="C6" s="11" t="inlineStr">
        <is>
          <t>Average PeakTIme TurnAround Ground Time(min)</t>
        </is>
      </c>
      <c r="D6" s="12" t="inlineStr">
        <is>
          <t>float0</t>
        </is>
      </c>
      <c r="E6" s="12" t="n"/>
      <c r="F6" s="24" t="inlineStr">
        <is>
          <t>피크시간 턴어라운드편 평균그라운드시간(분)</t>
        </is>
      </c>
      <c r="G6" s="99" t="n"/>
      <c r="H6" s="580">
        <f>VLOOKUP($F6,raw_data_cargo!$1:$1048576,MATCH(H$1,raw_data_cargo!$1:$1,0),FALSE)</f>
        <v/>
      </c>
      <c r="I6" s="580">
        <f>VLOOKUP($F6,raw_data_cargo!$1:$1048576,MATCH(I$1,raw_data_cargo!$1:$1,0),FALSE)</f>
        <v/>
      </c>
      <c r="J6" s="580">
        <f>VLOOKUP($F6,raw_data_cargo!$1:$1048576,MATCH(J$1,raw_data_cargo!$1:$1,0),FALSE)</f>
        <v/>
      </c>
      <c r="K6" s="580">
        <f>VLOOKUP($F6,raw_data_cargo!$1:$1048576,MATCH(K$1,raw_data_cargo!$1:$1,0),FALSE)</f>
        <v/>
      </c>
      <c r="L6" s="580">
        <f>VLOOKUP($F6,raw_data_cargo!$1:$1048576,MATCH(L$1,raw_data_cargo!$1:$1,0),FALSE)</f>
        <v/>
      </c>
      <c r="M6" s="580">
        <f>VLOOKUP($F6,raw_data_cargo!$1:$1048576,MATCH(M$1,raw_data_cargo!$1:$1,0),FALSE)</f>
        <v/>
      </c>
      <c r="N6" s="580">
        <f>VLOOKUP($F6,raw_data_cargo!$1:$1048576,MATCH(N$1,raw_data_cargo!$1:$1,0),FALSE)</f>
        <v/>
      </c>
      <c r="O6" s="580">
        <f>VLOOKUP($F6,raw_data_cargo!$1:$1048576,MATCH(O$1,raw_data_cargo!$1:$1,0),FALSE)</f>
        <v/>
      </c>
      <c r="P6" s="580">
        <f>VLOOKUP($F6,raw_data_cargo!$1:$1048576,MATCH(P$1,raw_data_cargo!$1:$1,0),FALSE)</f>
        <v/>
      </c>
      <c r="Q6" s="580">
        <f>VLOOKUP($F6,raw_data_cargo!$1:$1048576,MATCH(Q$1,raw_data_cargo!$1:$1,0),FALSE)</f>
        <v/>
      </c>
      <c r="R6" s="591" t="n"/>
      <c r="S6" s="591" t="n"/>
      <c r="T6" s="591" t="n"/>
      <c r="U6" s="591" t="n"/>
      <c r="V6" s="591" t="n"/>
      <c r="W6" s="591" t="n"/>
      <c r="X6" s="591" t="n"/>
      <c r="Y6" s="591" t="n"/>
      <c r="Z6" s="591" t="n"/>
      <c r="AA6" s="591" t="n"/>
      <c r="AB6" s="591" t="n"/>
      <c r="AC6" s="591" t="n"/>
      <c r="AD6" s="591" t="n"/>
      <c r="AE6" s="591" t="n"/>
      <c r="AF6" s="591" t="n"/>
      <c r="AG6" s="591" t="n"/>
      <c r="AH6" s="591" t="n"/>
      <c r="AI6" s="591" t="n"/>
      <c r="AJ6" s="591" t="n"/>
      <c r="AK6" s="591" t="n"/>
      <c r="AL6" s="591" t="n"/>
      <c r="AM6" s="591" t="n"/>
      <c r="AN6" s="591" t="n"/>
      <c r="AO6" s="591" t="n"/>
      <c r="AP6" s="591" t="n"/>
      <c r="AQ6" s="591" t="n"/>
      <c r="AR6" s="591" t="n"/>
      <c r="AS6" s="591" t="n"/>
      <c r="AT6" s="591" t="n"/>
      <c r="AU6" s="591" t="n"/>
      <c r="AV6" s="591" t="n"/>
      <c r="AW6" s="591" t="n"/>
      <c r="AX6" s="591" t="n"/>
      <c r="AY6" s="591" t="n"/>
      <c r="AZ6" s="591" t="n"/>
      <c r="BA6" s="591" t="n"/>
    </row>
    <row r="7">
      <c r="A7" s="542" t="n"/>
      <c r="B7" s="543" t="n"/>
      <c r="C7" s="11" t="inlineStr">
        <is>
          <t>Average TurnAround Standing Time(min)</t>
        </is>
      </c>
      <c r="D7" s="12" t="inlineStr">
        <is>
          <t>float0</t>
        </is>
      </c>
      <c r="E7" s="12" t="n"/>
      <c r="F7" s="24" t="inlineStr">
        <is>
          <t>턴어라운드편 평균주기시간(분)</t>
        </is>
      </c>
      <c r="G7" s="99" t="n"/>
      <c r="H7" s="580">
        <f>VLOOKUP($F7,raw_data_cargo!$1:$1048576,MATCH(H$1,raw_data_cargo!$1:$1,0),FALSE)</f>
        <v/>
      </c>
      <c r="I7" s="580">
        <f>VLOOKUP($F7,raw_data_cargo!$1:$1048576,MATCH(I$1,raw_data_cargo!$1:$1,0),FALSE)</f>
        <v/>
      </c>
      <c r="J7" s="580">
        <f>VLOOKUP($F7,raw_data_cargo!$1:$1048576,MATCH(J$1,raw_data_cargo!$1:$1,0),FALSE)</f>
        <v/>
      </c>
      <c r="K7" s="580">
        <f>VLOOKUP($F7,raw_data_cargo!$1:$1048576,MATCH(K$1,raw_data_cargo!$1:$1,0),FALSE)</f>
        <v/>
      </c>
      <c r="L7" s="580">
        <f>VLOOKUP($F7,raw_data_cargo!$1:$1048576,MATCH(L$1,raw_data_cargo!$1:$1,0),FALSE)</f>
        <v/>
      </c>
      <c r="M7" s="580">
        <f>VLOOKUP($F7,raw_data_cargo!$1:$1048576,MATCH(M$1,raw_data_cargo!$1:$1,0),FALSE)</f>
        <v/>
      </c>
      <c r="N7" s="580">
        <f>VLOOKUP($F7,raw_data_cargo!$1:$1048576,MATCH(N$1,raw_data_cargo!$1:$1,0),FALSE)</f>
        <v/>
      </c>
      <c r="O7" s="580">
        <f>VLOOKUP($F7,raw_data_cargo!$1:$1048576,MATCH(O$1,raw_data_cargo!$1:$1,0),FALSE)</f>
        <v/>
      </c>
      <c r="P7" s="580">
        <f>VLOOKUP($F7,raw_data_cargo!$1:$1048576,MATCH(P$1,raw_data_cargo!$1:$1,0),FALSE)</f>
        <v/>
      </c>
      <c r="Q7" s="580">
        <f>VLOOKUP($F7,raw_data_cargo!$1:$1048576,MATCH(Q$1,raw_data_cargo!$1:$1,0),FALSE)</f>
        <v/>
      </c>
      <c r="R7" s="591" t="n"/>
      <c r="S7" s="591" t="n"/>
      <c r="T7" s="591" t="n"/>
      <c r="U7" s="591" t="n"/>
      <c r="V7" s="591" t="n"/>
      <c r="W7" s="591" t="n"/>
      <c r="X7" s="591" t="n"/>
      <c r="Y7" s="591" t="n"/>
      <c r="Z7" s="591" t="n"/>
      <c r="AA7" s="591" t="n"/>
      <c r="AB7" s="591" t="n"/>
      <c r="AC7" s="591" t="n"/>
      <c r="AD7" s="591" t="n"/>
      <c r="AE7" s="591" t="n"/>
      <c r="AF7" s="591" t="n"/>
      <c r="AG7" s="591" t="n"/>
      <c r="AH7" s="591" t="n"/>
      <c r="AI7" s="591" t="n"/>
      <c r="AJ7" s="591" t="n"/>
      <c r="AK7" s="591" t="n"/>
      <c r="AL7" s="591" t="n"/>
      <c r="AM7" s="591" t="n"/>
      <c r="AN7" s="591" t="n"/>
      <c r="AO7" s="591" t="n"/>
      <c r="AP7" s="591" t="n"/>
      <c r="AQ7" s="591" t="n"/>
      <c r="AR7" s="591" t="n"/>
      <c r="AS7" s="591" t="n"/>
      <c r="AT7" s="591" t="n"/>
      <c r="AU7" s="591" t="n"/>
      <c r="AV7" s="591" t="n"/>
      <c r="AW7" s="591" t="n"/>
      <c r="AX7" s="591" t="n"/>
      <c r="AY7" s="591" t="n"/>
      <c r="AZ7" s="591" t="n"/>
      <c r="BA7" s="591" t="n"/>
    </row>
    <row r="8">
      <c r="A8" s="542" t="n"/>
      <c r="B8" s="543" t="n"/>
      <c r="C8" s="11" t="inlineStr">
        <is>
          <t>Average TurnAround Ground Time(min)</t>
        </is>
      </c>
      <c r="D8" s="12" t="inlineStr">
        <is>
          <t>float0</t>
        </is>
      </c>
      <c r="E8" s="12" t="n"/>
      <c r="F8" s="24" t="inlineStr">
        <is>
          <t>턴어라운드편 평균그라운드시간(분)</t>
        </is>
      </c>
      <c r="G8" s="99" t="n"/>
      <c r="H8" s="580">
        <f>VLOOKUP($F8,raw_data_cargo!$1:$1048576,MATCH(H$1,raw_data_cargo!$1:$1,0),FALSE)</f>
        <v/>
      </c>
      <c r="I8" s="580">
        <f>VLOOKUP($F8,raw_data_cargo!$1:$1048576,MATCH(I$1,raw_data_cargo!$1:$1,0),FALSE)</f>
        <v/>
      </c>
      <c r="J8" s="580">
        <f>VLOOKUP($F8,raw_data_cargo!$1:$1048576,MATCH(J$1,raw_data_cargo!$1:$1,0),FALSE)</f>
        <v/>
      </c>
      <c r="K8" s="580">
        <f>VLOOKUP($F8,raw_data_cargo!$1:$1048576,MATCH(K$1,raw_data_cargo!$1:$1,0),FALSE)</f>
        <v/>
      </c>
      <c r="L8" s="580">
        <f>VLOOKUP($F8,raw_data_cargo!$1:$1048576,MATCH(L$1,raw_data_cargo!$1:$1,0),FALSE)</f>
        <v/>
      </c>
      <c r="M8" s="580">
        <f>VLOOKUP($F8,raw_data_cargo!$1:$1048576,MATCH(M$1,raw_data_cargo!$1:$1,0),FALSE)</f>
        <v/>
      </c>
      <c r="N8" s="580">
        <f>VLOOKUP($F8,raw_data_cargo!$1:$1048576,MATCH(N$1,raw_data_cargo!$1:$1,0),FALSE)</f>
        <v/>
      </c>
      <c r="O8" s="580">
        <f>VLOOKUP($F8,raw_data_cargo!$1:$1048576,MATCH(O$1,raw_data_cargo!$1:$1,0),FALSE)</f>
        <v/>
      </c>
      <c r="P8" s="580">
        <f>VLOOKUP($F8,raw_data_cargo!$1:$1048576,MATCH(P$1,raw_data_cargo!$1:$1,0),FALSE)</f>
        <v/>
      </c>
      <c r="Q8" s="580">
        <f>VLOOKUP($F8,raw_data_cargo!$1:$1048576,MATCH(Q$1,raw_data_cargo!$1:$1,0),FALSE)</f>
        <v/>
      </c>
      <c r="R8" s="591" t="n"/>
      <c r="S8" s="591" t="n"/>
      <c r="T8" s="591" t="n"/>
      <c r="U8" s="591" t="n"/>
      <c r="V8" s="591" t="n"/>
      <c r="W8" s="591" t="n"/>
      <c r="X8" s="591" t="n"/>
      <c r="Y8" s="591" t="n"/>
      <c r="Z8" s="591" t="n"/>
      <c r="AA8" s="591" t="n"/>
      <c r="AB8" s="591" t="n"/>
      <c r="AC8" s="591" t="n"/>
      <c r="AD8" s="591" t="n"/>
      <c r="AE8" s="591" t="n"/>
      <c r="AF8" s="591" t="n"/>
      <c r="AG8" s="591" t="n"/>
      <c r="AH8" s="591" t="n"/>
      <c r="AI8" s="591" t="n"/>
      <c r="AJ8" s="591" t="n"/>
      <c r="AK8" s="591" t="n"/>
      <c r="AL8" s="591" t="n"/>
      <c r="AM8" s="591" t="n"/>
      <c r="AN8" s="591" t="n"/>
      <c r="AO8" s="591" t="n"/>
      <c r="AP8" s="591" t="n"/>
      <c r="AQ8" s="591" t="n"/>
      <c r="AR8" s="591" t="n"/>
      <c r="AS8" s="591" t="n"/>
      <c r="AT8" s="591" t="n"/>
      <c r="AU8" s="591" t="n"/>
      <c r="AV8" s="591" t="n"/>
      <c r="AW8" s="591" t="n"/>
      <c r="AX8" s="591" t="n"/>
      <c r="AY8" s="591" t="n"/>
      <c r="AZ8" s="591" t="n"/>
      <c r="BA8" s="591" t="n"/>
    </row>
    <row r="9">
      <c r="A9" s="542" t="n"/>
      <c r="B9" s="543" t="n"/>
      <c r="C9" s="11" t="inlineStr">
        <is>
          <t>Average Total Standing Time(min)</t>
        </is>
      </c>
      <c r="D9" s="12" t="inlineStr">
        <is>
          <t>float0</t>
        </is>
      </c>
      <c r="E9" s="12" t="n"/>
      <c r="F9" s="24" t="inlineStr">
        <is>
          <t>(오버나잇, 소산 포함) 평균주기시간(분)</t>
        </is>
      </c>
      <c r="G9" s="99" t="n"/>
      <c r="H9" s="580">
        <f>VLOOKUP($F9,raw_data_cargo!$1:$1048576,MATCH(H$1,raw_data_cargo!$1:$1,0),FALSE)</f>
        <v/>
      </c>
      <c r="I9" s="580">
        <f>VLOOKUP($F9,raw_data_cargo!$1:$1048576,MATCH(I$1,raw_data_cargo!$1:$1,0),FALSE)</f>
        <v/>
      </c>
      <c r="J9" s="580">
        <f>VLOOKUP($F9,raw_data_cargo!$1:$1048576,MATCH(J$1,raw_data_cargo!$1:$1,0),FALSE)</f>
        <v/>
      </c>
      <c r="K9" s="580">
        <f>VLOOKUP($F9,raw_data_cargo!$1:$1048576,MATCH(K$1,raw_data_cargo!$1:$1,0),FALSE)</f>
        <v/>
      </c>
      <c r="L9" s="580">
        <f>VLOOKUP($F9,raw_data_cargo!$1:$1048576,MATCH(L$1,raw_data_cargo!$1:$1,0),FALSE)</f>
        <v/>
      </c>
      <c r="M9" s="580">
        <f>VLOOKUP($F9,raw_data_cargo!$1:$1048576,MATCH(M$1,raw_data_cargo!$1:$1,0),FALSE)</f>
        <v/>
      </c>
      <c r="N9" s="580">
        <f>VLOOKUP($F9,raw_data_cargo!$1:$1048576,MATCH(N$1,raw_data_cargo!$1:$1,0),FALSE)</f>
        <v/>
      </c>
      <c r="O9" s="580">
        <f>VLOOKUP($F9,raw_data_cargo!$1:$1048576,MATCH(O$1,raw_data_cargo!$1:$1,0),FALSE)</f>
        <v/>
      </c>
      <c r="P9" s="580">
        <f>VLOOKUP($F9,raw_data_cargo!$1:$1048576,MATCH(P$1,raw_data_cargo!$1:$1,0),FALSE)</f>
        <v/>
      </c>
      <c r="Q9" s="580">
        <f>VLOOKUP($F9,raw_data_cargo!$1:$1048576,MATCH(Q$1,raw_data_cargo!$1:$1,0),FALSE)</f>
        <v/>
      </c>
      <c r="R9" s="591" t="n"/>
      <c r="S9" s="591" t="n"/>
      <c r="T9" s="591" t="n"/>
      <c r="U9" s="591" t="n"/>
      <c r="V9" s="591" t="n"/>
      <c r="W9" s="591" t="n"/>
      <c r="X9" s="591" t="n"/>
      <c r="Y9" s="591" t="n"/>
      <c r="Z9" s="591" t="n"/>
      <c r="AA9" s="591" t="n"/>
      <c r="AB9" s="591" t="n"/>
      <c r="AC9" s="591" t="n"/>
      <c r="AD9" s="591" t="n"/>
      <c r="AE9" s="591" t="n"/>
      <c r="AF9" s="591" t="n"/>
      <c r="AG9" s="591" t="n"/>
      <c r="AH9" s="591" t="n"/>
      <c r="AI9" s="591" t="n"/>
      <c r="AJ9" s="591" t="n"/>
      <c r="AK9" s="591" t="n"/>
      <c r="AL9" s="591" t="n"/>
      <c r="AM9" s="591" t="n"/>
      <c r="AN9" s="591" t="n"/>
      <c r="AO9" s="591" t="n"/>
      <c r="AP9" s="591" t="n"/>
      <c r="AQ9" s="591" t="n"/>
      <c r="AR9" s="591" t="n"/>
      <c r="AS9" s="591" t="n"/>
      <c r="AT9" s="591" t="n"/>
      <c r="AU9" s="591" t="n"/>
      <c r="AV9" s="591" t="n"/>
      <c r="AW9" s="591" t="n"/>
      <c r="AX9" s="591" t="n"/>
      <c r="AY9" s="591" t="n"/>
      <c r="AZ9" s="591" t="n"/>
      <c r="BA9" s="591" t="n"/>
    </row>
    <row r="10">
      <c r="A10" s="542" t="n"/>
      <c r="B10" s="543" t="n"/>
      <c r="C10" s="16" t="inlineStr">
        <is>
          <t>Average Total Ground Time(min)</t>
        </is>
      </c>
      <c r="D10" s="17" t="inlineStr">
        <is>
          <t>float0</t>
        </is>
      </c>
      <c r="E10" s="17" t="n"/>
      <c r="F10" s="25" t="inlineStr">
        <is>
          <t>(오버나잇, 소산 포함) 평균그라운드시간(분)</t>
        </is>
      </c>
      <c r="G10" s="100" t="n"/>
      <c r="H10" s="584">
        <f>VLOOKUP($F10,raw_data_cargo!$1:$1048576,MATCH(H$1,raw_data_cargo!$1:$1,0),FALSE)</f>
        <v/>
      </c>
      <c r="I10" s="584">
        <f>VLOOKUP($F10,raw_data_cargo!$1:$1048576,MATCH(I$1,raw_data_cargo!$1:$1,0),FALSE)</f>
        <v/>
      </c>
      <c r="J10" s="584">
        <f>VLOOKUP($F10,raw_data_cargo!$1:$1048576,MATCH(J$1,raw_data_cargo!$1:$1,0),FALSE)</f>
        <v/>
      </c>
      <c r="K10" s="584">
        <f>VLOOKUP($F10,raw_data_cargo!$1:$1048576,MATCH(K$1,raw_data_cargo!$1:$1,0),FALSE)</f>
        <v/>
      </c>
      <c r="L10" s="584">
        <f>VLOOKUP($F10,raw_data_cargo!$1:$1048576,MATCH(L$1,raw_data_cargo!$1:$1,0),FALSE)</f>
        <v/>
      </c>
      <c r="M10" s="584">
        <f>VLOOKUP($F10,raw_data_cargo!$1:$1048576,MATCH(M$1,raw_data_cargo!$1:$1,0),FALSE)</f>
        <v/>
      </c>
      <c r="N10" s="584">
        <f>VLOOKUP($F10,raw_data_cargo!$1:$1048576,MATCH(N$1,raw_data_cargo!$1:$1,0),FALSE)</f>
        <v/>
      </c>
      <c r="O10" s="584">
        <f>VLOOKUP($F10,raw_data_cargo!$1:$1048576,MATCH(O$1,raw_data_cargo!$1:$1,0),FALSE)</f>
        <v/>
      </c>
      <c r="P10" s="584">
        <f>VLOOKUP($F10,raw_data_cargo!$1:$1048576,MATCH(P$1,raw_data_cargo!$1:$1,0),FALSE)</f>
        <v/>
      </c>
      <c r="Q10" s="584">
        <f>VLOOKUP($F10,raw_data_cargo!$1:$1048576,MATCH(Q$1,raw_data_cargo!$1:$1,0),FALSE)</f>
        <v/>
      </c>
      <c r="R10" s="592" t="n"/>
      <c r="S10" s="592" t="n"/>
      <c r="T10" s="592" t="n"/>
      <c r="U10" s="592" t="n"/>
      <c r="V10" s="592" t="n"/>
      <c r="W10" s="592" t="n"/>
      <c r="X10" s="592" t="n"/>
      <c r="Y10" s="592" t="n"/>
      <c r="Z10" s="592" t="n"/>
      <c r="AA10" s="592" t="n"/>
      <c r="AB10" s="592" t="n"/>
      <c r="AC10" s="592" t="n"/>
      <c r="AD10" s="592" t="n"/>
      <c r="AE10" s="592" t="n"/>
      <c r="AF10" s="592" t="n"/>
      <c r="AG10" s="592" t="n"/>
      <c r="AH10" s="592" t="n"/>
      <c r="AI10" s="592" t="n"/>
      <c r="AJ10" s="592" t="n"/>
      <c r="AK10" s="592" t="n"/>
      <c r="AL10" s="592" t="n"/>
      <c r="AM10" s="592" t="n"/>
      <c r="AN10" s="592" t="n"/>
      <c r="AO10" s="592" t="n"/>
      <c r="AP10" s="592" t="n"/>
      <c r="AQ10" s="592" t="n"/>
      <c r="AR10" s="592" t="n"/>
      <c r="AS10" s="592" t="n"/>
      <c r="AT10" s="592" t="n"/>
      <c r="AU10" s="592" t="n"/>
      <c r="AV10" s="592" t="n"/>
      <c r="AW10" s="592" t="n"/>
      <c r="AX10" s="592" t="n"/>
      <c r="AY10" s="592" t="n"/>
      <c r="AZ10" s="592" t="n"/>
      <c r="BA10" s="592" t="n"/>
    </row>
    <row r="11">
      <c r="A11" s="542" t="n"/>
      <c r="B11" s="543" t="n"/>
      <c r="C11" s="11" t="inlineStr">
        <is>
          <t>Maximum Takeoff Weight Per Aircraft(lb)</t>
        </is>
      </c>
      <c r="D11" s="12" t="inlineStr">
        <is>
          <t>float0</t>
        </is>
      </c>
      <c r="E11" s="12" t="n"/>
      <c r="F11" s="12" t="inlineStr">
        <is>
          <t>대당최대이륙중량</t>
        </is>
      </c>
      <c r="G11" s="101" t="n"/>
      <c r="H11" s="580">
        <f>VLOOKUP($F11,raw_data_cargo!$1:$1048576,MATCH(H$1,raw_data_cargo!$1:$1,0),FALSE)</f>
        <v/>
      </c>
      <c r="I11" s="580">
        <f>VLOOKUP($F11,raw_data_cargo!$1:$1048576,MATCH(I$1,raw_data_cargo!$1:$1,0),FALSE)</f>
        <v/>
      </c>
      <c r="J11" s="580">
        <f>VLOOKUP($F11,raw_data_cargo!$1:$1048576,MATCH(J$1,raw_data_cargo!$1:$1,0),FALSE)</f>
        <v/>
      </c>
      <c r="K11" s="580">
        <f>VLOOKUP($F11,raw_data_cargo!$1:$1048576,MATCH(K$1,raw_data_cargo!$1:$1,0),FALSE)</f>
        <v/>
      </c>
      <c r="L11" s="580">
        <f>VLOOKUP($F11,raw_data_cargo!$1:$1048576,MATCH(L$1,raw_data_cargo!$1:$1,0),FALSE)</f>
        <v/>
      </c>
      <c r="M11" s="580">
        <f>VLOOKUP($F11,raw_data_cargo!$1:$1048576,MATCH(M$1,raw_data_cargo!$1:$1,0),FALSE)</f>
        <v/>
      </c>
      <c r="N11" s="580">
        <f>VLOOKUP($F11,raw_data_cargo!$1:$1048576,MATCH(N$1,raw_data_cargo!$1:$1,0),FALSE)</f>
        <v/>
      </c>
      <c r="O11" s="580">
        <f>VLOOKUP($F11,raw_data_cargo!$1:$1048576,MATCH(O$1,raw_data_cargo!$1:$1,0),FALSE)</f>
        <v/>
      </c>
      <c r="P11" s="580">
        <f>VLOOKUP($F11,raw_data_cargo!$1:$1048576,MATCH(P$1,raw_data_cargo!$1:$1,0),FALSE)</f>
        <v/>
      </c>
      <c r="Q11" s="580">
        <f>VLOOKUP($F11,raw_data_cargo!$1:$1048576,MATCH(Q$1,raw_data_cargo!$1:$1,0),FALSE)</f>
        <v/>
      </c>
      <c r="R11" s="591" t="n"/>
      <c r="S11" s="591" t="n"/>
      <c r="T11" s="591" t="n"/>
      <c r="U11" s="591" t="n"/>
      <c r="V11" s="591" t="n"/>
      <c r="W11" s="591" t="n"/>
      <c r="X11" s="591" t="n"/>
      <c r="Y11" s="591" t="n"/>
      <c r="Z11" s="591" t="n"/>
      <c r="AA11" s="591" t="n"/>
      <c r="AB11" s="591" t="n"/>
      <c r="AC11" s="591" t="n"/>
      <c r="AD11" s="591" t="n"/>
      <c r="AE11" s="591" t="n"/>
      <c r="AF11" s="591" t="n"/>
      <c r="AG11" s="591" t="n"/>
      <c r="AH11" s="591" t="n"/>
      <c r="AI11" s="591" t="n"/>
      <c r="AJ11" s="591" t="n"/>
      <c r="AK11" s="591" t="n"/>
      <c r="AL11" s="591" t="n"/>
      <c r="AM11" s="591" t="n"/>
      <c r="AN11" s="591" t="n"/>
      <c r="AO11" s="591" t="n"/>
      <c r="AP11" s="591" t="n"/>
      <c r="AQ11" s="591" t="n"/>
      <c r="AR11" s="591" t="n"/>
      <c r="AS11" s="591" t="n"/>
      <c r="AT11" s="591" t="n"/>
      <c r="AU11" s="591" t="n"/>
      <c r="AV11" s="591" t="n"/>
      <c r="AW11" s="591" t="n"/>
      <c r="AX11" s="591" t="n"/>
      <c r="AY11" s="591" t="n"/>
      <c r="AZ11" s="591" t="n"/>
      <c r="BA11" s="591" t="n"/>
    </row>
    <row r="12">
      <c r="A12" s="542" t="n"/>
      <c r="B12" s="543" t="n"/>
      <c r="C12" s="11" t="inlineStr">
        <is>
          <t>Average Flight Distance(km)</t>
        </is>
      </c>
      <c r="D12" s="12" t="inlineStr">
        <is>
          <t>float0</t>
        </is>
      </c>
      <c r="E12" s="12" t="n"/>
      <c r="F12" s="12" t="inlineStr">
        <is>
          <t>비행거리평균(km)</t>
        </is>
      </c>
      <c r="G12" s="101" t="n"/>
      <c r="H12" s="580">
        <f>VLOOKUP($F12,raw_data_cargo!$1:$1048576,MATCH(H$1,raw_data_cargo!$1:$1,0),FALSE)</f>
        <v/>
      </c>
      <c r="I12" s="580">
        <f>VLOOKUP($F12,raw_data_cargo!$1:$1048576,MATCH(I$1,raw_data_cargo!$1:$1,0),FALSE)</f>
        <v/>
      </c>
      <c r="J12" s="580">
        <f>VLOOKUP($F12,raw_data_cargo!$1:$1048576,MATCH(J$1,raw_data_cargo!$1:$1,0),FALSE)</f>
        <v/>
      </c>
      <c r="K12" s="580">
        <f>VLOOKUP($F12,raw_data_cargo!$1:$1048576,MATCH(K$1,raw_data_cargo!$1:$1,0),FALSE)</f>
        <v/>
      </c>
      <c r="L12" s="580">
        <f>VLOOKUP($F12,raw_data_cargo!$1:$1048576,MATCH(L$1,raw_data_cargo!$1:$1,0),FALSE)</f>
        <v/>
      </c>
      <c r="M12" s="580">
        <f>VLOOKUP($F12,raw_data_cargo!$1:$1048576,MATCH(M$1,raw_data_cargo!$1:$1,0),FALSE)</f>
        <v/>
      </c>
      <c r="N12" s="580">
        <f>VLOOKUP($F12,raw_data_cargo!$1:$1048576,MATCH(N$1,raw_data_cargo!$1:$1,0),FALSE)</f>
        <v/>
      </c>
      <c r="O12" s="580">
        <f>VLOOKUP($F12,raw_data_cargo!$1:$1048576,MATCH(O$1,raw_data_cargo!$1:$1,0),FALSE)</f>
        <v/>
      </c>
      <c r="P12" s="580">
        <f>VLOOKUP($F12,raw_data_cargo!$1:$1048576,MATCH(P$1,raw_data_cargo!$1:$1,0),FALSE)</f>
        <v/>
      </c>
      <c r="Q12" s="580">
        <f>VLOOKUP($F12,raw_data_cargo!$1:$1048576,MATCH(Q$1,raw_data_cargo!$1:$1,0),FALSE)</f>
        <v/>
      </c>
    </row>
    <row r="13">
      <c r="A13" s="544" t="n"/>
      <c r="B13" s="545" t="n"/>
      <c r="C13" s="16" t="inlineStr">
        <is>
          <t>Payload Per Aircraft</t>
        </is>
      </c>
      <c r="D13" s="17" t="inlineStr">
        <is>
          <t>float0</t>
        </is>
      </c>
      <c r="E13" s="17" t="n"/>
      <c r="F13" s="17" t="inlineStr">
        <is>
          <t>대당유상탑재중량</t>
        </is>
      </c>
      <c r="G13" s="102" t="n"/>
      <c r="H13" s="584">
        <f>VLOOKUP($F13,raw_data_cargo!$1:$1048576,MATCH(H$1,raw_data_cargo!$1:$1,0),FALSE)</f>
        <v/>
      </c>
      <c r="I13" s="584">
        <f>VLOOKUP($F13,raw_data_cargo!$1:$1048576,MATCH(I$1,raw_data_cargo!$1:$1,0),FALSE)</f>
        <v/>
      </c>
      <c r="J13" s="584">
        <f>VLOOKUP($F13,raw_data_cargo!$1:$1048576,MATCH(J$1,raw_data_cargo!$1:$1,0),FALSE)</f>
        <v/>
      </c>
      <c r="K13" s="584">
        <f>VLOOKUP($F13,raw_data_cargo!$1:$1048576,MATCH(K$1,raw_data_cargo!$1:$1,0),FALSE)</f>
        <v/>
      </c>
      <c r="L13" s="584">
        <f>VLOOKUP($F13,raw_data_cargo!$1:$1048576,MATCH(L$1,raw_data_cargo!$1:$1,0),FALSE)</f>
        <v/>
      </c>
      <c r="M13" s="584">
        <f>VLOOKUP($F13,raw_data_cargo!$1:$1048576,MATCH(M$1,raw_data_cargo!$1:$1,0),FALSE)</f>
        <v/>
      </c>
      <c r="N13" s="584">
        <f>VLOOKUP($F13,raw_data_cargo!$1:$1048576,MATCH(N$1,raw_data_cargo!$1:$1,0),FALSE)</f>
        <v/>
      </c>
      <c r="O13" s="584">
        <f>VLOOKUP($F13,raw_data_cargo!$1:$1048576,MATCH(O$1,raw_data_cargo!$1:$1,0),FALSE)</f>
        <v/>
      </c>
      <c r="P13" s="584">
        <f>VLOOKUP($F13,raw_data_cargo!$1:$1048576,MATCH(P$1,raw_data_cargo!$1:$1,0),FALSE)</f>
        <v/>
      </c>
      <c r="Q13" s="584">
        <f>VLOOKUP($F13,raw_data_cargo!$1:$1048576,MATCH(Q$1,raw_data_cargo!$1:$1,0),FALSE)</f>
        <v/>
      </c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</row>
    <row r="14">
      <c r="A14" s="573" t="inlineStr">
        <is>
          <t>Flight Class Index</t>
        </is>
      </c>
      <c r="B14" s="593" t="inlineStr">
        <is>
          <t>FleetMIx</t>
        </is>
      </c>
      <c r="C14" s="27">
        <f>C62&amp;"FleetMix📝"</f>
        <v/>
      </c>
      <c r="D14" s="28" t="inlineStr">
        <is>
          <t>percent1</t>
        </is>
      </c>
      <c r="E14" s="28" t="inlineStr">
        <is>
          <t>O</t>
        </is>
      </c>
      <c r="F14" s="24">
        <f>C62&amp;"혼합율"</f>
        <v/>
      </c>
      <c r="G14" s="99">
        <f>IFERROR(SUMIF($H$73:$Q$73,"O",H14:Q14)/COUNTIFS($H$73:$Q$73,"O",H14:Q14,"&lt;&gt;0"),0)</f>
        <v/>
      </c>
      <c r="H14" s="39">
        <f>VLOOKUP($F14,raw_data_cargo!$1:$1048576,MATCH(H$1,raw_data_cargo!$1:$1,0),FALSE)</f>
        <v/>
      </c>
      <c r="I14" s="39">
        <f>VLOOKUP($F14,raw_data_cargo!$1:$1048576,MATCH(I$1,raw_data_cargo!$1:$1,0),FALSE)</f>
        <v/>
      </c>
      <c r="J14" s="39">
        <f>VLOOKUP($F14,raw_data_cargo!$1:$1048576,MATCH(J$1,raw_data_cargo!$1:$1,0),FALSE)</f>
        <v/>
      </c>
      <c r="K14" s="39">
        <f>VLOOKUP($F14,raw_data_cargo!$1:$1048576,MATCH(K$1,raw_data_cargo!$1:$1,0),FALSE)</f>
        <v/>
      </c>
      <c r="L14" s="39">
        <f>VLOOKUP($F14,raw_data_cargo!$1:$1048576,MATCH(L$1,raw_data_cargo!$1:$1,0),FALSE)</f>
        <v/>
      </c>
      <c r="M14" s="39">
        <f>VLOOKUP($F14,raw_data_cargo!$1:$1048576,MATCH(M$1,raw_data_cargo!$1:$1,0),FALSE)</f>
        <v/>
      </c>
      <c r="N14" s="39">
        <f>VLOOKUP($F14,raw_data_cargo!$1:$1048576,MATCH(N$1,raw_data_cargo!$1:$1,0),FALSE)</f>
        <v/>
      </c>
      <c r="O14" s="39">
        <f>VLOOKUP($F14,raw_data_cargo!$1:$1048576,MATCH(O$1,raw_data_cargo!$1:$1,0),FALSE)</f>
        <v/>
      </c>
      <c r="P14" s="39">
        <f>VLOOKUP($F14,raw_data_cargo!$1:$1048576,MATCH(P$1,raw_data_cargo!$1:$1,0),FALSE)</f>
        <v/>
      </c>
      <c r="Q14" s="39">
        <f>VLOOKUP($F14,raw_data_cargo!$1:$1048576,MATCH(Q$1,raw_data_cargo!$1:$1,0),FALSE)</f>
        <v/>
      </c>
      <c r="R14" s="30">
        <f>G14</f>
        <v/>
      </c>
      <c r="S14" s="30">
        <f>R14</f>
        <v/>
      </c>
      <c r="T14" s="30">
        <f>S14</f>
        <v/>
      </c>
      <c r="U14" s="30">
        <f>T14</f>
        <v/>
      </c>
      <c r="V14" s="30">
        <f>U14</f>
        <v/>
      </c>
      <c r="W14" s="30">
        <f>V14</f>
        <v/>
      </c>
      <c r="X14" s="30">
        <f>W14</f>
        <v/>
      </c>
      <c r="Y14" s="30">
        <f>X14</f>
        <v/>
      </c>
      <c r="Z14" s="30">
        <f>Y14</f>
        <v/>
      </c>
      <c r="AA14" s="30">
        <f>Z14</f>
        <v/>
      </c>
      <c r="AB14" s="30">
        <f>AA14</f>
        <v/>
      </c>
      <c r="AC14" s="30">
        <f>AB14</f>
        <v/>
      </c>
      <c r="AD14" s="30">
        <f>AC14</f>
        <v/>
      </c>
      <c r="AE14" s="30">
        <f>AD14</f>
        <v/>
      </c>
      <c r="AF14" s="30">
        <f>AE14</f>
        <v/>
      </c>
      <c r="AG14" s="30">
        <f>AF14</f>
        <v/>
      </c>
      <c r="AH14" s="30">
        <f>AG14</f>
        <v/>
      </c>
      <c r="AI14" s="30">
        <f>AH14</f>
        <v/>
      </c>
      <c r="AJ14" s="30">
        <f>AI14</f>
        <v/>
      </c>
      <c r="AK14" s="30">
        <f>AJ14</f>
        <v/>
      </c>
      <c r="AL14" s="30">
        <f>AK14</f>
        <v/>
      </c>
      <c r="AM14" s="30">
        <f>AL14</f>
        <v/>
      </c>
      <c r="AN14" s="30">
        <f>AM14</f>
        <v/>
      </c>
      <c r="AO14" s="30">
        <f>AN14</f>
        <v/>
      </c>
      <c r="AP14" s="30">
        <f>AO14</f>
        <v/>
      </c>
      <c r="AQ14" s="30">
        <f>AP14</f>
        <v/>
      </c>
      <c r="AR14" s="30">
        <f>AQ14</f>
        <v/>
      </c>
      <c r="AS14" s="30">
        <f>AR14</f>
        <v/>
      </c>
      <c r="AT14" s="30">
        <f>AS14</f>
        <v/>
      </c>
      <c r="AU14" s="30">
        <f>AT14</f>
        <v/>
      </c>
      <c r="AV14" s="30">
        <f>AU14</f>
        <v/>
      </c>
      <c r="AW14" s="30">
        <f>AV14</f>
        <v/>
      </c>
      <c r="AX14" s="30">
        <f>AW14</f>
        <v/>
      </c>
      <c r="AY14" s="30">
        <f>AX14</f>
        <v/>
      </c>
      <c r="AZ14" s="30">
        <f>AY14</f>
        <v/>
      </c>
      <c r="BA14" s="30">
        <f>AZ14</f>
        <v/>
      </c>
    </row>
    <row r="15">
      <c r="A15" s="532" t="n"/>
      <c r="B15" s="532" t="n"/>
      <c r="C15" s="27">
        <f>C63&amp;"FleetMix📝"</f>
        <v/>
      </c>
      <c r="D15" s="28" t="inlineStr">
        <is>
          <t>percent1</t>
        </is>
      </c>
      <c r="E15" s="28" t="inlineStr">
        <is>
          <t>O</t>
        </is>
      </c>
      <c r="F15" s="24">
        <f>C63&amp;"혼합율"</f>
        <v/>
      </c>
      <c r="G15" s="99">
        <f>IFERROR(SUMIF($H$73:$Q$73,"O",H15:Q15)/COUNTIFS($H$73:$Q$73,"O",H15:Q15,"&lt;&gt;0"),0)</f>
        <v/>
      </c>
      <c r="H15" s="39">
        <f>VLOOKUP($F15,raw_data_cargo!$1:$1048576,MATCH(H$1,raw_data_cargo!$1:$1,0),FALSE)</f>
        <v/>
      </c>
      <c r="I15" s="39">
        <f>VLOOKUP($F15,raw_data_cargo!$1:$1048576,MATCH(I$1,raw_data_cargo!$1:$1,0),FALSE)</f>
        <v/>
      </c>
      <c r="J15" s="39">
        <f>VLOOKUP($F15,raw_data_cargo!$1:$1048576,MATCH(J$1,raw_data_cargo!$1:$1,0),FALSE)</f>
        <v/>
      </c>
      <c r="K15" s="39">
        <f>VLOOKUP($F15,raw_data_cargo!$1:$1048576,MATCH(K$1,raw_data_cargo!$1:$1,0),FALSE)</f>
        <v/>
      </c>
      <c r="L15" s="39">
        <f>VLOOKUP($F15,raw_data_cargo!$1:$1048576,MATCH(L$1,raw_data_cargo!$1:$1,0),FALSE)</f>
        <v/>
      </c>
      <c r="M15" s="39">
        <f>VLOOKUP($F15,raw_data_cargo!$1:$1048576,MATCH(M$1,raw_data_cargo!$1:$1,0),FALSE)</f>
        <v/>
      </c>
      <c r="N15" s="39">
        <f>VLOOKUP($F15,raw_data_cargo!$1:$1048576,MATCH(N$1,raw_data_cargo!$1:$1,0),FALSE)</f>
        <v/>
      </c>
      <c r="O15" s="39">
        <f>VLOOKUP($F15,raw_data_cargo!$1:$1048576,MATCH(O$1,raw_data_cargo!$1:$1,0),FALSE)</f>
        <v/>
      </c>
      <c r="P15" s="39">
        <f>VLOOKUP($F15,raw_data_cargo!$1:$1048576,MATCH(P$1,raw_data_cargo!$1:$1,0),FALSE)</f>
        <v/>
      </c>
      <c r="Q15" s="39">
        <f>VLOOKUP($F15,raw_data_cargo!$1:$1048576,MATCH(Q$1,raw_data_cargo!$1:$1,0),FALSE)</f>
        <v/>
      </c>
      <c r="R15" s="30">
        <f>G15</f>
        <v/>
      </c>
      <c r="S15" s="30">
        <f>R15</f>
        <v/>
      </c>
      <c r="T15" s="30">
        <f>S15</f>
        <v/>
      </c>
      <c r="U15" s="30">
        <f>T15</f>
        <v/>
      </c>
      <c r="V15" s="30">
        <f>U15</f>
        <v/>
      </c>
      <c r="W15" s="30">
        <f>V15</f>
        <v/>
      </c>
      <c r="X15" s="30">
        <f>W15</f>
        <v/>
      </c>
      <c r="Y15" s="30">
        <f>X15</f>
        <v/>
      </c>
      <c r="Z15" s="30">
        <f>Y15</f>
        <v/>
      </c>
      <c r="AA15" s="30">
        <f>Z15</f>
        <v/>
      </c>
      <c r="AB15" s="30">
        <f>AA15</f>
        <v/>
      </c>
      <c r="AC15" s="30">
        <f>AB15</f>
        <v/>
      </c>
      <c r="AD15" s="30">
        <f>AC15</f>
        <v/>
      </c>
      <c r="AE15" s="30">
        <f>AD15</f>
        <v/>
      </c>
      <c r="AF15" s="30">
        <f>AE15</f>
        <v/>
      </c>
      <c r="AG15" s="30">
        <f>AF15</f>
        <v/>
      </c>
      <c r="AH15" s="30">
        <f>AG15</f>
        <v/>
      </c>
      <c r="AI15" s="30">
        <f>AH15</f>
        <v/>
      </c>
      <c r="AJ15" s="30">
        <f>AI15</f>
        <v/>
      </c>
      <c r="AK15" s="30">
        <f>AJ15</f>
        <v/>
      </c>
      <c r="AL15" s="30">
        <f>AK15</f>
        <v/>
      </c>
      <c r="AM15" s="30">
        <f>AL15</f>
        <v/>
      </c>
      <c r="AN15" s="30">
        <f>AM15</f>
        <v/>
      </c>
      <c r="AO15" s="30">
        <f>AN15</f>
        <v/>
      </c>
      <c r="AP15" s="30">
        <f>AO15</f>
        <v/>
      </c>
      <c r="AQ15" s="30">
        <f>AP15</f>
        <v/>
      </c>
      <c r="AR15" s="30">
        <f>AQ15</f>
        <v/>
      </c>
      <c r="AS15" s="30">
        <f>AR15</f>
        <v/>
      </c>
      <c r="AT15" s="30">
        <f>AS15</f>
        <v/>
      </c>
      <c r="AU15" s="30">
        <f>AT15</f>
        <v/>
      </c>
      <c r="AV15" s="30">
        <f>AU15</f>
        <v/>
      </c>
      <c r="AW15" s="30">
        <f>AV15</f>
        <v/>
      </c>
      <c r="AX15" s="30">
        <f>AW15</f>
        <v/>
      </c>
      <c r="AY15" s="30">
        <f>AX15</f>
        <v/>
      </c>
      <c r="AZ15" s="30">
        <f>AY15</f>
        <v/>
      </c>
      <c r="BA15" s="30">
        <f>AZ15</f>
        <v/>
      </c>
    </row>
    <row r="16">
      <c r="A16" s="532" t="n"/>
      <c r="B16" s="532" t="n"/>
      <c r="C16" s="27">
        <f>C64&amp;"FleetMix📝"</f>
        <v/>
      </c>
      <c r="D16" s="28" t="inlineStr">
        <is>
          <t>percent1</t>
        </is>
      </c>
      <c r="E16" s="28" t="inlineStr">
        <is>
          <t>O</t>
        </is>
      </c>
      <c r="F16" s="24">
        <f>C64&amp;"혼합율"</f>
        <v/>
      </c>
      <c r="G16" s="99">
        <f>IFERROR(SUMIF($H$73:$Q$73,"O",H16:Q16)/COUNTIFS($H$73:$Q$73,"O",H16:Q16,"&lt;&gt;0"),0)</f>
        <v/>
      </c>
      <c r="H16" s="39">
        <f>VLOOKUP($F16,raw_data_cargo!$1:$1048576,MATCH(H$1,raw_data_cargo!$1:$1,0),FALSE)</f>
        <v/>
      </c>
      <c r="I16" s="39">
        <f>VLOOKUP($F16,raw_data_cargo!$1:$1048576,MATCH(I$1,raw_data_cargo!$1:$1,0),FALSE)</f>
        <v/>
      </c>
      <c r="J16" s="39">
        <f>VLOOKUP($F16,raw_data_cargo!$1:$1048576,MATCH(J$1,raw_data_cargo!$1:$1,0),FALSE)</f>
        <v/>
      </c>
      <c r="K16" s="39">
        <f>VLOOKUP($F16,raw_data_cargo!$1:$1048576,MATCH(K$1,raw_data_cargo!$1:$1,0),FALSE)</f>
        <v/>
      </c>
      <c r="L16" s="39">
        <f>VLOOKUP($F16,raw_data_cargo!$1:$1048576,MATCH(L$1,raw_data_cargo!$1:$1,0),FALSE)</f>
        <v/>
      </c>
      <c r="M16" s="39">
        <f>VLOOKUP($F16,raw_data_cargo!$1:$1048576,MATCH(M$1,raw_data_cargo!$1:$1,0),FALSE)</f>
        <v/>
      </c>
      <c r="N16" s="39">
        <f>VLOOKUP($F16,raw_data_cargo!$1:$1048576,MATCH(N$1,raw_data_cargo!$1:$1,0),FALSE)</f>
        <v/>
      </c>
      <c r="O16" s="39">
        <f>VLOOKUP($F16,raw_data_cargo!$1:$1048576,MATCH(O$1,raw_data_cargo!$1:$1,0),FALSE)</f>
        <v/>
      </c>
      <c r="P16" s="39">
        <f>VLOOKUP($F16,raw_data_cargo!$1:$1048576,MATCH(P$1,raw_data_cargo!$1:$1,0),FALSE)</f>
        <v/>
      </c>
      <c r="Q16" s="39">
        <f>VLOOKUP($F16,raw_data_cargo!$1:$1048576,MATCH(Q$1,raw_data_cargo!$1:$1,0),FALSE)</f>
        <v/>
      </c>
      <c r="R16" s="30">
        <f>G16</f>
        <v/>
      </c>
      <c r="S16" s="30">
        <f>R16</f>
        <v/>
      </c>
      <c r="T16" s="30">
        <f>S16</f>
        <v/>
      </c>
      <c r="U16" s="30">
        <f>T16</f>
        <v/>
      </c>
      <c r="V16" s="30">
        <f>U16</f>
        <v/>
      </c>
      <c r="W16" s="30">
        <f>V16</f>
        <v/>
      </c>
      <c r="X16" s="30">
        <f>W16</f>
        <v/>
      </c>
      <c r="Y16" s="30">
        <f>X16</f>
        <v/>
      </c>
      <c r="Z16" s="30">
        <f>Y16</f>
        <v/>
      </c>
      <c r="AA16" s="30">
        <f>Z16</f>
        <v/>
      </c>
      <c r="AB16" s="30">
        <f>AA16</f>
        <v/>
      </c>
      <c r="AC16" s="30">
        <f>AB16</f>
        <v/>
      </c>
      <c r="AD16" s="30">
        <f>AC16</f>
        <v/>
      </c>
      <c r="AE16" s="30">
        <f>AD16</f>
        <v/>
      </c>
      <c r="AF16" s="30">
        <f>AE16</f>
        <v/>
      </c>
      <c r="AG16" s="30">
        <f>AF16</f>
        <v/>
      </c>
      <c r="AH16" s="30">
        <f>AG16</f>
        <v/>
      </c>
      <c r="AI16" s="30">
        <f>AH16</f>
        <v/>
      </c>
      <c r="AJ16" s="30">
        <f>AI16</f>
        <v/>
      </c>
      <c r="AK16" s="30">
        <f>AJ16</f>
        <v/>
      </c>
      <c r="AL16" s="30">
        <f>AK16</f>
        <v/>
      </c>
      <c r="AM16" s="30">
        <f>AL16</f>
        <v/>
      </c>
      <c r="AN16" s="30">
        <f>AM16</f>
        <v/>
      </c>
      <c r="AO16" s="30">
        <f>AN16</f>
        <v/>
      </c>
      <c r="AP16" s="30">
        <f>AO16</f>
        <v/>
      </c>
      <c r="AQ16" s="30">
        <f>AP16</f>
        <v/>
      </c>
      <c r="AR16" s="30">
        <f>AQ16</f>
        <v/>
      </c>
      <c r="AS16" s="30">
        <f>AR16</f>
        <v/>
      </c>
      <c r="AT16" s="30">
        <f>AS16</f>
        <v/>
      </c>
      <c r="AU16" s="30">
        <f>AT16</f>
        <v/>
      </c>
      <c r="AV16" s="30">
        <f>AU16</f>
        <v/>
      </c>
      <c r="AW16" s="30">
        <f>AV16</f>
        <v/>
      </c>
      <c r="AX16" s="30">
        <f>AW16</f>
        <v/>
      </c>
      <c r="AY16" s="30">
        <f>AX16</f>
        <v/>
      </c>
      <c r="AZ16" s="30">
        <f>AY16</f>
        <v/>
      </c>
      <c r="BA16" s="30">
        <f>AZ16</f>
        <v/>
      </c>
    </row>
    <row r="17">
      <c r="A17" s="532" t="n"/>
      <c r="B17" s="533" t="n"/>
      <c r="C17" s="31">
        <f>C65&amp;"FleetMix📝"</f>
        <v/>
      </c>
      <c r="D17" s="32" t="inlineStr">
        <is>
          <t>percent1</t>
        </is>
      </c>
      <c r="E17" s="32" t="inlineStr">
        <is>
          <t>O</t>
        </is>
      </c>
      <c r="F17" s="24">
        <f>C65&amp;"혼합율"</f>
        <v/>
      </c>
      <c r="G17" s="99">
        <f>IFERROR(SUMIF($H$73:$Q$73,"O",H17:Q17)/COUNTIFS($H$73:$Q$73,"O",H17:Q17,"&lt;&gt;0"),0)</f>
        <v/>
      </c>
      <c r="H17" s="39">
        <f>VLOOKUP($F17,raw_data_cargo!$1:$1048576,MATCH(H$1,raw_data_cargo!$1:$1,0),FALSE)</f>
        <v/>
      </c>
      <c r="I17" s="39">
        <f>VLOOKUP($F17,raw_data_cargo!$1:$1048576,MATCH(I$1,raw_data_cargo!$1:$1,0),FALSE)</f>
        <v/>
      </c>
      <c r="J17" s="39">
        <f>VLOOKUP($F17,raw_data_cargo!$1:$1048576,MATCH(J$1,raw_data_cargo!$1:$1,0),FALSE)</f>
        <v/>
      </c>
      <c r="K17" s="39">
        <f>VLOOKUP($F17,raw_data_cargo!$1:$1048576,MATCH(K$1,raw_data_cargo!$1:$1,0),FALSE)</f>
        <v/>
      </c>
      <c r="L17" s="39">
        <f>VLOOKUP($F17,raw_data_cargo!$1:$1048576,MATCH(L$1,raw_data_cargo!$1:$1,0),FALSE)</f>
        <v/>
      </c>
      <c r="M17" s="39">
        <f>VLOOKUP($F17,raw_data_cargo!$1:$1048576,MATCH(M$1,raw_data_cargo!$1:$1,0),FALSE)</f>
        <v/>
      </c>
      <c r="N17" s="39">
        <f>VLOOKUP($F17,raw_data_cargo!$1:$1048576,MATCH(N$1,raw_data_cargo!$1:$1,0),FALSE)</f>
        <v/>
      </c>
      <c r="O17" s="39">
        <f>VLOOKUP($F17,raw_data_cargo!$1:$1048576,MATCH(O$1,raw_data_cargo!$1:$1,0),FALSE)</f>
        <v/>
      </c>
      <c r="P17" s="39">
        <f>VLOOKUP($F17,raw_data_cargo!$1:$1048576,MATCH(P$1,raw_data_cargo!$1:$1,0),FALSE)</f>
        <v/>
      </c>
      <c r="Q17" s="39">
        <f>VLOOKUP($F17,raw_data_cargo!$1:$1048576,MATCH(Q$1,raw_data_cargo!$1:$1,0),FALSE)</f>
        <v/>
      </c>
      <c r="R17" s="40">
        <f>G17</f>
        <v/>
      </c>
      <c r="S17" s="40">
        <f>R17</f>
        <v/>
      </c>
      <c r="T17" s="40">
        <f>S17</f>
        <v/>
      </c>
      <c r="U17" s="40">
        <f>T17</f>
        <v/>
      </c>
      <c r="V17" s="40">
        <f>U17</f>
        <v/>
      </c>
      <c r="W17" s="40">
        <f>V17</f>
        <v/>
      </c>
      <c r="X17" s="40">
        <f>W17</f>
        <v/>
      </c>
      <c r="Y17" s="40">
        <f>X17</f>
        <v/>
      </c>
      <c r="Z17" s="40">
        <f>Y17</f>
        <v/>
      </c>
      <c r="AA17" s="40">
        <f>Z17</f>
        <v/>
      </c>
      <c r="AB17" s="40">
        <f>AA17</f>
        <v/>
      </c>
      <c r="AC17" s="40">
        <f>AB17</f>
        <v/>
      </c>
      <c r="AD17" s="40">
        <f>AC17</f>
        <v/>
      </c>
      <c r="AE17" s="40">
        <f>AD17</f>
        <v/>
      </c>
      <c r="AF17" s="40">
        <f>AE17</f>
        <v/>
      </c>
      <c r="AG17" s="40">
        <f>AF17</f>
        <v/>
      </c>
      <c r="AH17" s="40">
        <f>AG17</f>
        <v/>
      </c>
      <c r="AI17" s="40">
        <f>AH17</f>
        <v/>
      </c>
      <c r="AJ17" s="40">
        <f>AI17</f>
        <v/>
      </c>
      <c r="AK17" s="40">
        <f>AJ17</f>
        <v/>
      </c>
      <c r="AL17" s="40">
        <f>AK17</f>
        <v/>
      </c>
      <c r="AM17" s="40">
        <f>AL17</f>
        <v/>
      </c>
      <c r="AN17" s="40">
        <f>AM17</f>
        <v/>
      </c>
      <c r="AO17" s="40">
        <f>AN17</f>
        <v/>
      </c>
      <c r="AP17" s="40">
        <f>AO17</f>
        <v/>
      </c>
      <c r="AQ17" s="40">
        <f>AP17</f>
        <v/>
      </c>
      <c r="AR17" s="40">
        <f>AQ17</f>
        <v/>
      </c>
      <c r="AS17" s="40">
        <f>AR17</f>
        <v/>
      </c>
      <c r="AT17" s="40">
        <f>AS17</f>
        <v/>
      </c>
      <c r="AU17" s="40">
        <f>AT17</f>
        <v/>
      </c>
      <c r="AV17" s="40">
        <f>AU17</f>
        <v/>
      </c>
      <c r="AW17" s="40">
        <f>AV17</f>
        <v/>
      </c>
      <c r="AX17" s="40">
        <f>AW17</f>
        <v/>
      </c>
      <c r="AY17" s="40">
        <f>AX17</f>
        <v/>
      </c>
      <c r="AZ17" s="40">
        <f>AY17</f>
        <v/>
      </c>
      <c r="BA17" s="40">
        <f>AZ17</f>
        <v/>
      </c>
    </row>
    <row r="18">
      <c r="A18" s="532" t="n"/>
      <c r="B18" s="593" t="inlineStr">
        <is>
          <t>Movements by Class</t>
        </is>
      </c>
      <c r="C18" s="41">
        <f>C62&amp;"Movements"</f>
        <v/>
      </c>
      <c r="D18" s="42" t="inlineStr">
        <is>
          <t>float0</t>
        </is>
      </c>
      <c r="E18" s="42" t="n"/>
      <c r="F18" s="21">
        <f>C62&amp;"운항횟수"</f>
        <v/>
      </c>
      <c r="G18" s="98" t="n"/>
      <c r="H18" s="576">
        <f>VLOOKUP($F18,raw_data_cargo!$1:$1048576,MATCH(H$1,raw_data_cargo!$1:$1,0),FALSE)</f>
        <v/>
      </c>
      <c r="I18" s="576">
        <f>VLOOKUP($F18,raw_data_cargo!$1:$1048576,MATCH(I$1,raw_data_cargo!$1:$1,0),FALSE)</f>
        <v/>
      </c>
      <c r="J18" s="576">
        <f>VLOOKUP($F18,raw_data_cargo!$1:$1048576,MATCH(J$1,raw_data_cargo!$1:$1,0),FALSE)</f>
        <v/>
      </c>
      <c r="K18" s="576">
        <f>VLOOKUP($F18,raw_data_cargo!$1:$1048576,MATCH(K$1,raw_data_cargo!$1:$1,0),FALSE)</f>
        <v/>
      </c>
      <c r="L18" s="576">
        <f>VLOOKUP($F18,raw_data_cargo!$1:$1048576,MATCH(L$1,raw_data_cargo!$1:$1,0),FALSE)</f>
        <v/>
      </c>
      <c r="M18" s="576">
        <f>VLOOKUP($F18,raw_data_cargo!$1:$1048576,MATCH(M$1,raw_data_cargo!$1:$1,0),FALSE)</f>
        <v/>
      </c>
      <c r="N18" s="576">
        <f>VLOOKUP($F18,raw_data_cargo!$1:$1048576,MATCH(N$1,raw_data_cargo!$1:$1,0),FALSE)</f>
        <v/>
      </c>
      <c r="O18" s="576">
        <f>VLOOKUP($F18,raw_data_cargo!$1:$1048576,MATCH(O$1,raw_data_cargo!$1:$1,0),FALSE)</f>
        <v/>
      </c>
      <c r="P18" s="576">
        <f>VLOOKUP($F18,raw_data_cargo!$1:$1048576,MATCH(P$1,raw_data_cargo!$1:$1,0),FALSE)</f>
        <v/>
      </c>
      <c r="Q18" s="576">
        <f>VLOOKUP($F18,raw_data_cargo!$1:$1048576,MATCH(Q$1,raw_data_cargo!$1:$1,0),FALSE)</f>
        <v/>
      </c>
      <c r="R18" s="594">
        <f>R3*R14</f>
        <v/>
      </c>
      <c r="S18" s="576">
        <f>S3*S14</f>
        <v/>
      </c>
      <c r="T18" s="576">
        <f>T3*T14</f>
        <v/>
      </c>
      <c r="U18" s="576">
        <f>U3*U14</f>
        <v/>
      </c>
      <c r="V18" s="576">
        <f>V3*V14</f>
        <v/>
      </c>
      <c r="W18" s="576">
        <f>W3*W14</f>
        <v/>
      </c>
      <c r="X18" s="576">
        <f>X3*X14</f>
        <v/>
      </c>
      <c r="Y18" s="576">
        <f>Y3*Y14</f>
        <v/>
      </c>
      <c r="Z18" s="576">
        <f>Z3*Z14</f>
        <v/>
      </c>
      <c r="AA18" s="576">
        <f>AA3*AA14</f>
        <v/>
      </c>
      <c r="AB18" s="576">
        <f>AB3*AB14</f>
        <v/>
      </c>
      <c r="AC18" s="576">
        <f>AC3*AC14</f>
        <v/>
      </c>
      <c r="AD18" s="576">
        <f>AD3*AD14</f>
        <v/>
      </c>
      <c r="AE18" s="576">
        <f>AE3*AE14</f>
        <v/>
      </c>
      <c r="AF18" s="576">
        <f>AF3*AF14</f>
        <v/>
      </c>
      <c r="AG18" s="576">
        <f>AG3*AG14</f>
        <v/>
      </c>
      <c r="AH18" s="576">
        <f>AH3*AH14</f>
        <v/>
      </c>
      <c r="AI18" s="576">
        <f>AI3*AI14</f>
        <v/>
      </c>
      <c r="AJ18" s="576">
        <f>AJ3*AJ14</f>
        <v/>
      </c>
      <c r="AK18" s="576">
        <f>AK3*AK14</f>
        <v/>
      </c>
      <c r="AL18" s="576">
        <f>AL3*AL14</f>
        <v/>
      </c>
      <c r="AM18" s="576">
        <f>AM3*AM14</f>
        <v/>
      </c>
      <c r="AN18" s="576">
        <f>AN3*AN14</f>
        <v/>
      </c>
      <c r="AO18" s="576">
        <f>AO3*AO14</f>
        <v/>
      </c>
      <c r="AP18" s="576">
        <f>AP3*AP14</f>
        <v/>
      </c>
      <c r="AQ18" s="576">
        <f>AQ3*AQ14</f>
        <v/>
      </c>
      <c r="AR18" s="576">
        <f>AR3*AR14</f>
        <v/>
      </c>
      <c r="AS18" s="576">
        <f>AS3*AS14</f>
        <v/>
      </c>
      <c r="AT18" s="576">
        <f>AT3*AT14</f>
        <v/>
      </c>
      <c r="AU18" s="576">
        <f>AU3*AU14</f>
        <v/>
      </c>
      <c r="AV18" s="576">
        <f>AV3*AV14</f>
        <v/>
      </c>
      <c r="AW18" s="576">
        <f>AW3*AW14</f>
        <v/>
      </c>
      <c r="AX18" s="576">
        <f>AX3*AX14</f>
        <v/>
      </c>
      <c r="AY18" s="576">
        <f>AY3*AY14</f>
        <v/>
      </c>
      <c r="AZ18" s="576">
        <f>AZ3*AZ14</f>
        <v/>
      </c>
      <c r="BA18" s="576">
        <f>BA3*BA14</f>
        <v/>
      </c>
    </row>
    <row r="19">
      <c r="A19" s="532" t="n"/>
      <c r="B19" s="532" t="n"/>
      <c r="C19" s="27">
        <f>C63&amp;"Movements"</f>
        <v/>
      </c>
      <c r="D19" s="28" t="inlineStr">
        <is>
          <t>float0</t>
        </is>
      </c>
      <c r="E19" s="28" t="n"/>
      <c r="F19" s="24">
        <f>C63&amp;"운항횟수"</f>
        <v/>
      </c>
      <c r="G19" s="99" t="n"/>
      <c r="H19" s="580">
        <f>VLOOKUP($F19,raw_data_cargo!$1:$1048576,MATCH(H$1,raw_data_cargo!$1:$1,0),FALSE)</f>
        <v/>
      </c>
      <c r="I19" s="580">
        <f>VLOOKUP($F19,raw_data_cargo!$1:$1048576,MATCH(I$1,raw_data_cargo!$1:$1,0),FALSE)</f>
        <v/>
      </c>
      <c r="J19" s="580">
        <f>VLOOKUP($F19,raw_data_cargo!$1:$1048576,MATCH(J$1,raw_data_cargo!$1:$1,0),FALSE)</f>
        <v/>
      </c>
      <c r="K19" s="580">
        <f>VLOOKUP($F19,raw_data_cargo!$1:$1048576,MATCH(K$1,raw_data_cargo!$1:$1,0),FALSE)</f>
        <v/>
      </c>
      <c r="L19" s="580">
        <f>VLOOKUP($F19,raw_data_cargo!$1:$1048576,MATCH(L$1,raw_data_cargo!$1:$1,0),FALSE)</f>
        <v/>
      </c>
      <c r="M19" s="580">
        <f>VLOOKUP($F19,raw_data_cargo!$1:$1048576,MATCH(M$1,raw_data_cargo!$1:$1,0),FALSE)</f>
        <v/>
      </c>
      <c r="N19" s="580">
        <f>VLOOKUP($F19,raw_data_cargo!$1:$1048576,MATCH(N$1,raw_data_cargo!$1:$1,0),FALSE)</f>
        <v/>
      </c>
      <c r="O19" s="580">
        <f>VLOOKUP($F19,raw_data_cargo!$1:$1048576,MATCH(O$1,raw_data_cargo!$1:$1,0),FALSE)</f>
        <v/>
      </c>
      <c r="P19" s="580">
        <f>VLOOKUP($F19,raw_data_cargo!$1:$1048576,MATCH(P$1,raw_data_cargo!$1:$1,0),FALSE)</f>
        <v/>
      </c>
      <c r="Q19" s="580">
        <f>VLOOKUP($F19,raw_data_cargo!$1:$1048576,MATCH(Q$1,raw_data_cargo!$1:$1,0),FALSE)</f>
        <v/>
      </c>
      <c r="R19" s="580">
        <f>R3*R15</f>
        <v/>
      </c>
      <c r="S19" s="580">
        <f>S3*S15</f>
        <v/>
      </c>
      <c r="T19" s="580">
        <f>T3*T15</f>
        <v/>
      </c>
      <c r="U19" s="580">
        <f>U3*U15</f>
        <v/>
      </c>
      <c r="V19" s="580">
        <f>V3*V15</f>
        <v/>
      </c>
      <c r="W19" s="580">
        <f>W3*W15</f>
        <v/>
      </c>
      <c r="X19" s="580">
        <f>X3*X15</f>
        <v/>
      </c>
      <c r="Y19" s="580">
        <f>Y3*Y15</f>
        <v/>
      </c>
      <c r="Z19" s="580">
        <f>Z3*Z15</f>
        <v/>
      </c>
      <c r="AA19" s="580">
        <f>AA3*AA15</f>
        <v/>
      </c>
      <c r="AB19" s="580">
        <f>AB3*AB15</f>
        <v/>
      </c>
      <c r="AC19" s="580">
        <f>AC3*AC15</f>
        <v/>
      </c>
      <c r="AD19" s="580">
        <f>AD3*AD15</f>
        <v/>
      </c>
      <c r="AE19" s="580">
        <f>AE3*AE15</f>
        <v/>
      </c>
      <c r="AF19" s="580">
        <f>AF3*AF15</f>
        <v/>
      </c>
      <c r="AG19" s="580">
        <f>AG3*AG15</f>
        <v/>
      </c>
      <c r="AH19" s="580">
        <f>AH3*AH15</f>
        <v/>
      </c>
      <c r="AI19" s="580">
        <f>AI3*AI15</f>
        <v/>
      </c>
      <c r="AJ19" s="580">
        <f>AJ3*AJ15</f>
        <v/>
      </c>
      <c r="AK19" s="580">
        <f>AK3*AK15</f>
        <v/>
      </c>
      <c r="AL19" s="580">
        <f>AL3*AL15</f>
        <v/>
      </c>
      <c r="AM19" s="580">
        <f>AM3*AM15</f>
        <v/>
      </c>
      <c r="AN19" s="580">
        <f>AN3*AN15</f>
        <v/>
      </c>
      <c r="AO19" s="580">
        <f>AO3*AO15</f>
        <v/>
      </c>
      <c r="AP19" s="580">
        <f>AP3*AP15</f>
        <v/>
      </c>
      <c r="AQ19" s="580">
        <f>AQ3*AQ15</f>
        <v/>
      </c>
      <c r="AR19" s="580">
        <f>AR3*AR15</f>
        <v/>
      </c>
      <c r="AS19" s="580">
        <f>AS3*AS15</f>
        <v/>
      </c>
      <c r="AT19" s="580">
        <f>AT3*AT15</f>
        <v/>
      </c>
      <c r="AU19" s="580">
        <f>AU3*AU15</f>
        <v/>
      </c>
      <c r="AV19" s="580">
        <f>AV3*AV15</f>
        <v/>
      </c>
      <c r="AW19" s="580">
        <f>AW3*AW15</f>
        <v/>
      </c>
      <c r="AX19" s="580">
        <f>AX3*AX15</f>
        <v/>
      </c>
      <c r="AY19" s="580">
        <f>AY3*AY15</f>
        <v/>
      </c>
      <c r="AZ19" s="580">
        <f>AZ3*AZ15</f>
        <v/>
      </c>
      <c r="BA19" s="580">
        <f>BA3*BA15</f>
        <v/>
      </c>
    </row>
    <row r="20">
      <c r="A20" s="532" t="n"/>
      <c r="B20" s="532" t="n"/>
      <c r="C20" s="27">
        <f>C64&amp;"Movements"</f>
        <v/>
      </c>
      <c r="D20" s="28" t="inlineStr">
        <is>
          <t>float0</t>
        </is>
      </c>
      <c r="E20" s="28" t="n"/>
      <c r="F20" s="24">
        <f>C64&amp;"운항횟수"</f>
        <v/>
      </c>
      <c r="G20" s="99" t="n"/>
      <c r="H20" s="580">
        <f>VLOOKUP($F20,raw_data_cargo!$1:$1048576,MATCH(H$1,raw_data_cargo!$1:$1,0),FALSE)</f>
        <v/>
      </c>
      <c r="I20" s="580">
        <f>VLOOKUP($F20,raw_data_cargo!$1:$1048576,MATCH(I$1,raw_data_cargo!$1:$1,0),FALSE)</f>
        <v/>
      </c>
      <c r="J20" s="580">
        <f>VLOOKUP($F20,raw_data_cargo!$1:$1048576,MATCH(J$1,raw_data_cargo!$1:$1,0),FALSE)</f>
        <v/>
      </c>
      <c r="K20" s="580">
        <f>VLOOKUP($F20,raw_data_cargo!$1:$1048576,MATCH(K$1,raw_data_cargo!$1:$1,0),FALSE)</f>
        <v/>
      </c>
      <c r="L20" s="580">
        <f>VLOOKUP($F20,raw_data_cargo!$1:$1048576,MATCH(L$1,raw_data_cargo!$1:$1,0),FALSE)</f>
        <v/>
      </c>
      <c r="M20" s="580">
        <f>VLOOKUP($F20,raw_data_cargo!$1:$1048576,MATCH(M$1,raw_data_cargo!$1:$1,0),FALSE)</f>
        <v/>
      </c>
      <c r="N20" s="580">
        <f>VLOOKUP($F20,raw_data_cargo!$1:$1048576,MATCH(N$1,raw_data_cargo!$1:$1,0),FALSE)</f>
        <v/>
      </c>
      <c r="O20" s="580">
        <f>VLOOKUP($F20,raw_data_cargo!$1:$1048576,MATCH(O$1,raw_data_cargo!$1:$1,0),FALSE)</f>
        <v/>
      </c>
      <c r="P20" s="580">
        <f>VLOOKUP($F20,raw_data_cargo!$1:$1048576,MATCH(P$1,raw_data_cargo!$1:$1,0),FALSE)</f>
        <v/>
      </c>
      <c r="Q20" s="580">
        <f>VLOOKUP($F20,raw_data_cargo!$1:$1048576,MATCH(Q$1,raw_data_cargo!$1:$1,0),FALSE)</f>
        <v/>
      </c>
      <c r="R20" s="580">
        <f>R3*R16</f>
        <v/>
      </c>
      <c r="S20" s="580">
        <f>S3*S16</f>
        <v/>
      </c>
      <c r="T20" s="580">
        <f>T3*T16</f>
        <v/>
      </c>
      <c r="U20" s="580">
        <f>U3*U16</f>
        <v/>
      </c>
      <c r="V20" s="580">
        <f>V3*V16</f>
        <v/>
      </c>
      <c r="W20" s="580">
        <f>W3*W16</f>
        <v/>
      </c>
      <c r="X20" s="580">
        <f>X3*X16</f>
        <v/>
      </c>
      <c r="Y20" s="580">
        <f>Y3*Y16</f>
        <v/>
      </c>
      <c r="Z20" s="580">
        <f>Z3*Z16</f>
        <v/>
      </c>
      <c r="AA20" s="580">
        <f>AA3*AA16</f>
        <v/>
      </c>
      <c r="AB20" s="580">
        <f>AB3*AB16</f>
        <v/>
      </c>
      <c r="AC20" s="580">
        <f>AC3*AC16</f>
        <v/>
      </c>
      <c r="AD20" s="580">
        <f>AD3*AD16</f>
        <v/>
      </c>
      <c r="AE20" s="580">
        <f>AE3*AE16</f>
        <v/>
      </c>
      <c r="AF20" s="580">
        <f>AF3*AF16</f>
        <v/>
      </c>
      <c r="AG20" s="580">
        <f>AG3*AG16</f>
        <v/>
      </c>
      <c r="AH20" s="580">
        <f>AH3*AH16</f>
        <v/>
      </c>
      <c r="AI20" s="580">
        <f>AI3*AI16</f>
        <v/>
      </c>
      <c r="AJ20" s="580">
        <f>AJ3*AJ16</f>
        <v/>
      </c>
      <c r="AK20" s="580">
        <f>AK3*AK16</f>
        <v/>
      </c>
      <c r="AL20" s="580">
        <f>AL3*AL16</f>
        <v/>
      </c>
      <c r="AM20" s="580">
        <f>AM3*AM16</f>
        <v/>
      </c>
      <c r="AN20" s="580">
        <f>AN3*AN16</f>
        <v/>
      </c>
      <c r="AO20" s="580">
        <f>AO3*AO16</f>
        <v/>
      </c>
      <c r="AP20" s="580">
        <f>AP3*AP16</f>
        <v/>
      </c>
      <c r="AQ20" s="580">
        <f>AQ3*AQ16</f>
        <v/>
      </c>
      <c r="AR20" s="580">
        <f>AR3*AR16</f>
        <v/>
      </c>
      <c r="AS20" s="580">
        <f>AS3*AS16</f>
        <v/>
      </c>
      <c r="AT20" s="580">
        <f>AT3*AT16</f>
        <v/>
      </c>
      <c r="AU20" s="580">
        <f>AU3*AU16</f>
        <v/>
      </c>
      <c r="AV20" s="580">
        <f>AV3*AV16</f>
        <v/>
      </c>
      <c r="AW20" s="580">
        <f>AW3*AW16</f>
        <v/>
      </c>
      <c r="AX20" s="580">
        <f>AX3*AX16</f>
        <v/>
      </c>
      <c r="AY20" s="580">
        <f>AY3*AY16</f>
        <v/>
      </c>
      <c r="AZ20" s="580">
        <f>AZ3*AZ16</f>
        <v/>
      </c>
      <c r="BA20" s="580">
        <f>BA3*BA16</f>
        <v/>
      </c>
    </row>
    <row r="21">
      <c r="A21" s="532" t="n"/>
      <c r="B21" s="533" t="n"/>
      <c r="C21" s="31">
        <f>C65&amp;"Movements"</f>
        <v/>
      </c>
      <c r="D21" s="32" t="inlineStr">
        <is>
          <t>float0</t>
        </is>
      </c>
      <c r="E21" s="32" t="n"/>
      <c r="F21" s="25">
        <f>C65&amp;"운항횟수"</f>
        <v/>
      </c>
      <c r="G21" s="100" t="n"/>
      <c r="H21" s="584">
        <f>VLOOKUP($F21,raw_data_cargo!$1:$1048576,MATCH(H$1,raw_data_cargo!$1:$1,0),FALSE)</f>
        <v/>
      </c>
      <c r="I21" s="584">
        <f>VLOOKUP($F21,raw_data_cargo!$1:$1048576,MATCH(I$1,raw_data_cargo!$1:$1,0),FALSE)</f>
        <v/>
      </c>
      <c r="J21" s="584">
        <f>VLOOKUP($F21,raw_data_cargo!$1:$1048576,MATCH(J$1,raw_data_cargo!$1:$1,0),FALSE)</f>
        <v/>
      </c>
      <c r="K21" s="584">
        <f>VLOOKUP($F21,raw_data_cargo!$1:$1048576,MATCH(K$1,raw_data_cargo!$1:$1,0),FALSE)</f>
        <v/>
      </c>
      <c r="L21" s="584">
        <f>VLOOKUP($F21,raw_data_cargo!$1:$1048576,MATCH(L$1,raw_data_cargo!$1:$1,0),FALSE)</f>
        <v/>
      </c>
      <c r="M21" s="584">
        <f>VLOOKUP($F21,raw_data_cargo!$1:$1048576,MATCH(M$1,raw_data_cargo!$1:$1,0),FALSE)</f>
        <v/>
      </c>
      <c r="N21" s="584">
        <f>VLOOKUP($F21,raw_data_cargo!$1:$1048576,MATCH(N$1,raw_data_cargo!$1:$1,0),FALSE)</f>
        <v/>
      </c>
      <c r="O21" s="584">
        <f>VLOOKUP($F21,raw_data_cargo!$1:$1048576,MATCH(O$1,raw_data_cargo!$1:$1,0),FALSE)</f>
        <v/>
      </c>
      <c r="P21" s="584">
        <f>VLOOKUP($F21,raw_data_cargo!$1:$1048576,MATCH(P$1,raw_data_cargo!$1:$1,0),FALSE)</f>
        <v/>
      </c>
      <c r="Q21" s="584">
        <f>VLOOKUP($F21,raw_data_cargo!$1:$1048576,MATCH(Q$1,raw_data_cargo!$1:$1,0),FALSE)</f>
        <v/>
      </c>
      <c r="R21" s="584">
        <f>R3*R17</f>
        <v/>
      </c>
      <c r="S21" s="584">
        <f>S3*S17</f>
        <v/>
      </c>
      <c r="T21" s="584">
        <f>T3*T17</f>
        <v/>
      </c>
      <c r="U21" s="584">
        <f>U3*U17</f>
        <v/>
      </c>
      <c r="V21" s="584">
        <f>V3*V17</f>
        <v/>
      </c>
      <c r="W21" s="584">
        <f>W3*W17</f>
        <v/>
      </c>
      <c r="X21" s="584">
        <f>X3*X17</f>
        <v/>
      </c>
      <c r="Y21" s="584">
        <f>Y3*Y17</f>
        <v/>
      </c>
      <c r="Z21" s="584">
        <f>Z3*Z17</f>
        <v/>
      </c>
      <c r="AA21" s="584">
        <f>AA3*AA17</f>
        <v/>
      </c>
      <c r="AB21" s="584">
        <f>AB3*AB17</f>
        <v/>
      </c>
      <c r="AC21" s="584">
        <f>AC3*AC17</f>
        <v/>
      </c>
      <c r="AD21" s="584">
        <f>AD3*AD17</f>
        <v/>
      </c>
      <c r="AE21" s="584">
        <f>AE3*AE17</f>
        <v/>
      </c>
      <c r="AF21" s="584">
        <f>AF3*AF17</f>
        <v/>
      </c>
      <c r="AG21" s="584">
        <f>AG3*AG17</f>
        <v/>
      </c>
      <c r="AH21" s="584">
        <f>AH3*AH17</f>
        <v/>
      </c>
      <c r="AI21" s="584">
        <f>AI3*AI17</f>
        <v/>
      </c>
      <c r="AJ21" s="584">
        <f>AJ3*AJ17</f>
        <v/>
      </c>
      <c r="AK21" s="584">
        <f>AK3*AK17</f>
        <v/>
      </c>
      <c r="AL21" s="584">
        <f>AL3*AL17</f>
        <v/>
      </c>
      <c r="AM21" s="584">
        <f>AM3*AM17</f>
        <v/>
      </c>
      <c r="AN21" s="584">
        <f>AN3*AN17</f>
        <v/>
      </c>
      <c r="AO21" s="584">
        <f>AO3*AO17</f>
        <v/>
      </c>
      <c r="AP21" s="584">
        <f>AP3*AP17</f>
        <v/>
      </c>
      <c r="AQ21" s="584">
        <f>AQ3*AQ17</f>
        <v/>
      </c>
      <c r="AR21" s="584">
        <f>AR3*AR17</f>
        <v/>
      </c>
      <c r="AS21" s="584">
        <f>AS3*AS17</f>
        <v/>
      </c>
      <c r="AT21" s="584">
        <f>AT3*AT17</f>
        <v/>
      </c>
      <c r="AU21" s="584">
        <f>AU3*AU17</f>
        <v/>
      </c>
      <c r="AV21" s="584">
        <f>AV3*AV17</f>
        <v/>
      </c>
      <c r="AW21" s="584">
        <f>AW3*AW17</f>
        <v/>
      </c>
      <c r="AX21" s="584">
        <f>AX3*AX17</f>
        <v/>
      </c>
      <c r="AY21" s="584">
        <f>AY3*AY17</f>
        <v/>
      </c>
      <c r="AZ21" s="584">
        <f>AZ3*AZ17</f>
        <v/>
      </c>
      <c r="BA21" s="584">
        <f>BA3*BA17</f>
        <v/>
      </c>
    </row>
    <row r="22">
      <c r="A22" s="532" t="n"/>
      <c r="B22" s="593" t="inlineStr">
        <is>
          <t>MTOW by Class</t>
        </is>
      </c>
      <c r="C22" s="41">
        <f>C62&amp;"MTOW"</f>
        <v/>
      </c>
      <c r="D22" s="42" t="inlineStr">
        <is>
          <t>float0</t>
        </is>
      </c>
      <c r="E22" s="42" t="n"/>
      <c r="F22" s="574">
        <f>C62&amp;"대당최대이륙중량"</f>
        <v/>
      </c>
      <c r="G22" s="575">
        <f>IFERROR(SUMIF($H$83:$Q$83,"O",H22:Q22)/COUNTIFS($H$83:$Q$83,"O",H22:Q22,"&lt;&gt;0"),0)</f>
        <v/>
      </c>
      <c r="H22" s="576">
        <f>VLOOKUP($F22,raw_data_cargo!$1:$1048576,MATCH(H$1,raw_data_cargo!$1:$1,0),FALSE)</f>
        <v/>
      </c>
      <c r="I22" s="576">
        <f>VLOOKUP($F22,raw_data_cargo!$1:$1048576,MATCH(I$1,raw_data_cargo!$1:$1,0),FALSE)</f>
        <v/>
      </c>
      <c r="J22" s="576">
        <f>VLOOKUP($F22,raw_data_cargo!$1:$1048576,MATCH(J$1,raw_data_cargo!$1:$1,0),FALSE)</f>
        <v/>
      </c>
      <c r="K22" s="576">
        <f>VLOOKUP($F22,raw_data_cargo!$1:$1048576,MATCH(K$1,raw_data_cargo!$1:$1,0),FALSE)</f>
        <v/>
      </c>
      <c r="L22" s="576">
        <f>VLOOKUP($F22,raw_data_cargo!$1:$1048576,MATCH(L$1,raw_data_cargo!$1:$1,0),FALSE)</f>
        <v/>
      </c>
      <c r="M22" s="576">
        <f>VLOOKUP($F22,raw_data_cargo!$1:$1048576,MATCH(M$1,raw_data_cargo!$1:$1,0),FALSE)</f>
        <v/>
      </c>
      <c r="N22" s="576">
        <f>VLOOKUP($F22,raw_data_cargo!$1:$1048576,MATCH(N$1,raw_data_cargo!$1:$1,0),FALSE)</f>
        <v/>
      </c>
      <c r="O22" s="576">
        <f>VLOOKUP($F22,raw_data_cargo!$1:$1048576,MATCH(O$1,raw_data_cargo!$1:$1,0),FALSE)</f>
        <v/>
      </c>
      <c r="P22" s="576">
        <f>VLOOKUP($F22,raw_data_cargo!$1:$1048576,MATCH(P$1,raw_data_cargo!$1:$1,0),FALSE)</f>
        <v/>
      </c>
      <c r="Q22" s="576">
        <f>VLOOKUP($F22,raw_data_cargo!$1:$1048576,MATCH(Q$1,raw_data_cargo!$1:$1,0),FALSE)</f>
        <v/>
      </c>
      <c r="R22" s="580">
        <f>G22</f>
        <v/>
      </c>
      <c r="S22" s="580">
        <f>R22</f>
        <v/>
      </c>
      <c r="T22" s="580">
        <f>S22</f>
        <v/>
      </c>
      <c r="U22" s="580">
        <f>T22</f>
        <v/>
      </c>
      <c r="V22" s="580">
        <f>U22</f>
        <v/>
      </c>
      <c r="W22" s="580">
        <f>V22</f>
        <v/>
      </c>
      <c r="X22" s="580">
        <f>W22</f>
        <v/>
      </c>
      <c r="Y22" s="580">
        <f>X22</f>
        <v/>
      </c>
      <c r="Z22" s="580">
        <f>Y22</f>
        <v/>
      </c>
      <c r="AA22" s="580">
        <f>Z22</f>
        <v/>
      </c>
      <c r="AB22" s="580">
        <f>AA22</f>
        <v/>
      </c>
      <c r="AC22" s="580">
        <f>AB22</f>
        <v/>
      </c>
      <c r="AD22" s="580">
        <f>AC22</f>
        <v/>
      </c>
      <c r="AE22" s="580">
        <f>AD22</f>
        <v/>
      </c>
      <c r="AF22" s="580">
        <f>AE22</f>
        <v/>
      </c>
      <c r="AG22" s="580">
        <f>AF22</f>
        <v/>
      </c>
      <c r="AH22" s="580">
        <f>AG22</f>
        <v/>
      </c>
      <c r="AI22" s="580">
        <f>AH22</f>
        <v/>
      </c>
      <c r="AJ22" s="580">
        <f>AI22</f>
        <v/>
      </c>
      <c r="AK22" s="580">
        <f>AJ22</f>
        <v/>
      </c>
      <c r="AL22" s="580">
        <f>AK22</f>
        <v/>
      </c>
      <c r="AM22" s="580">
        <f>AL22</f>
        <v/>
      </c>
      <c r="AN22" s="580">
        <f>AM22</f>
        <v/>
      </c>
      <c r="AO22" s="580">
        <f>AN22</f>
        <v/>
      </c>
      <c r="AP22" s="580">
        <f>AO22</f>
        <v/>
      </c>
      <c r="AQ22" s="580">
        <f>AP22</f>
        <v/>
      </c>
      <c r="AR22" s="580">
        <f>AQ22</f>
        <v/>
      </c>
      <c r="AS22" s="580">
        <f>AR22</f>
        <v/>
      </c>
      <c r="AT22" s="580">
        <f>AS22</f>
        <v/>
      </c>
      <c r="AU22" s="580">
        <f>AT22</f>
        <v/>
      </c>
      <c r="AV22" s="580">
        <f>AU22</f>
        <v/>
      </c>
      <c r="AW22" s="580">
        <f>AV22</f>
        <v/>
      </c>
      <c r="AX22" s="580">
        <f>AW22</f>
        <v/>
      </c>
      <c r="AY22" s="580">
        <f>AX22</f>
        <v/>
      </c>
      <c r="AZ22" s="580">
        <f>AY22</f>
        <v/>
      </c>
      <c r="BA22" s="580">
        <f>AZ22</f>
        <v/>
      </c>
    </row>
    <row r="23">
      <c r="A23" s="532" t="n"/>
      <c r="B23" s="532" t="n"/>
      <c r="C23" s="27">
        <f>C63&amp;"MTOW"</f>
        <v/>
      </c>
      <c r="D23" s="28" t="inlineStr">
        <is>
          <t>float0</t>
        </is>
      </c>
      <c r="E23" s="28" t="n"/>
      <c r="F23" s="578">
        <f>C63&amp;"대당최대이륙중량"</f>
        <v/>
      </c>
      <c r="G23" s="579">
        <f>IFERROR(SUMIF($H$83:$Q$83,"O",H23:Q23)/COUNTIFS($H$83:$Q$83,"O",H23:Q23,"&lt;&gt;0"),0)</f>
        <v/>
      </c>
      <c r="H23" s="580">
        <f>VLOOKUP($F23,raw_data_cargo!$1:$1048576,MATCH(H$1,raw_data_cargo!$1:$1,0),FALSE)</f>
        <v/>
      </c>
      <c r="I23" s="580">
        <f>VLOOKUP($F23,raw_data_cargo!$1:$1048576,MATCH(I$1,raw_data_cargo!$1:$1,0),FALSE)</f>
        <v/>
      </c>
      <c r="J23" s="580">
        <f>VLOOKUP($F23,raw_data_cargo!$1:$1048576,MATCH(J$1,raw_data_cargo!$1:$1,0),FALSE)</f>
        <v/>
      </c>
      <c r="K23" s="580">
        <f>VLOOKUP($F23,raw_data_cargo!$1:$1048576,MATCH(K$1,raw_data_cargo!$1:$1,0),FALSE)</f>
        <v/>
      </c>
      <c r="L23" s="580">
        <f>VLOOKUP($F23,raw_data_cargo!$1:$1048576,MATCH(L$1,raw_data_cargo!$1:$1,0),FALSE)</f>
        <v/>
      </c>
      <c r="M23" s="580">
        <f>VLOOKUP($F23,raw_data_cargo!$1:$1048576,MATCH(M$1,raw_data_cargo!$1:$1,0),FALSE)</f>
        <v/>
      </c>
      <c r="N23" s="580">
        <f>VLOOKUP($F23,raw_data_cargo!$1:$1048576,MATCH(N$1,raw_data_cargo!$1:$1,0),FALSE)</f>
        <v/>
      </c>
      <c r="O23" s="580">
        <f>VLOOKUP($F23,raw_data_cargo!$1:$1048576,MATCH(O$1,raw_data_cargo!$1:$1,0),FALSE)</f>
        <v/>
      </c>
      <c r="P23" s="580">
        <f>VLOOKUP($F23,raw_data_cargo!$1:$1048576,MATCH(P$1,raw_data_cargo!$1:$1,0),FALSE)</f>
        <v/>
      </c>
      <c r="Q23" s="580">
        <f>VLOOKUP($F23,raw_data_cargo!$1:$1048576,MATCH(Q$1,raw_data_cargo!$1:$1,0),FALSE)</f>
        <v/>
      </c>
      <c r="R23" s="580">
        <f>G23</f>
        <v/>
      </c>
      <c r="S23" s="580">
        <f>R23</f>
        <v/>
      </c>
      <c r="T23" s="580">
        <f>S23</f>
        <v/>
      </c>
      <c r="U23" s="580">
        <f>T23</f>
        <v/>
      </c>
      <c r="V23" s="580">
        <f>U23</f>
        <v/>
      </c>
      <c r="W23" s="580">
        <f>V23</f>
        <v/>
      </c>
      <c r="X23" s="580">
        <f>W23</f>
        <v/>
      </c>
      <c r="Y23" s="580">
        <f>X23</f>
        <v/>
      </c>
      <c r="Z23" s="580">
        <f>Y23</f>
        <v/>
      </c>
      <c r="AA23" s="580">
        <f>Z23</f>
        <v/>
      </c>
      <c r="AB23" s="580">
        <f>AA23</f>
        <v/>
      </c>
      <c r="AC23" s="580">
        <f>AB23</f>
        <v/>
      </c>
      <c r="AD23" s="580">
        <f>AC23</f>
        <v/>
      </c>
      <c r="AE23" s="580">
        <f>AD23</f>
        <v/>
      </c>
      <c r="AF23" s="580">
        <f>AE23</f>
        <v/>
      </c>
      <c r="AG23" s="580">
        <f>AF23</f>
        <v/>
      </c>
      <c r="AH23" s="580">
        <f>AG23</f>
        <v/>
      </c>
      <c r="AI23" s="580">
        <f>AH23</f>
        <v/>
      </c>
      <c r="AJ23" s="580">
        <f>AI23</f>
        <v/>
      </c>
      <c r="AK23" s="580">
        <f>AJ23</f>
        <v/>
      </c>
      <c r="AL23" s="580">
        <f>AK23</f>
        <v/>
      </c>
      <c r="AM23" s="580">
        <f>AL23</f>
        <v/>
      </c>
      <c r="AN23" s="580">
        <f>AM23</f>
        <v/>
      </c>
      <c r="AO23" s="580">
        <f>AN23</f>
        <v/>
      </c>
      <c r="AP23" s="580">
        <f>AO23</f>
        <v/>
      </c>
      <c r="AQ23" s="580">
        <f>AP23</f>
        <v/>
      </c>
      <c r="AR23" s="580">
        <f>AQ23</f>
        <v/>
      </c>
      <c r="AS23" s="580">
        <f>AR23</f>
        <v/>
      </c>
      <c r="AT23" s="580">
        <f>AS23</f>
        <v/>
      </c>
      <c r="AU23" s="580">
        <f>AT23</f>
        <v/>
      </c>
      <c r="AV23" s="580">
        <f>AU23</f>
        <v/>
      </c>
      <c r="AW23" s="580">
        <f>AV23</f>
        <v/>
      </c>
      <c r="AX23" s="580">
        <f>AW23</f>
        <v/>
      </c>
      <c r="AY23" s="580">
        <f>AX23</f>
        <v/>
      </c>
      <c r="AZ23" s="580">
        <f>AY23</f>
        <v/>
      </c>
      <c r="BA23" s="580">
        <f>AZ23</f>
        <v/>
      </c>
    </row>
    <row r="24">
      <c r="A24" s="532" t="n"/>
      <c r="B24" s="532" t="n"/>
      <c r="C24" s="27">
        <f>C64&amp;"MTOW"</f>
        <v/>
      </c>
      <c r="D24" s="28" t="inlineStr">
        <is>
          <t>float0</t>
        </is>
      </c>
      <c r="E24" s="28" t="n"/>
      <c r="F24" s="578">
        <f>C64&amp;"대당최대이륙중량"</f>
        <v/>
      </c>
      <c r="G24" s="579">
        <f>IFERROR(SUMIF($H$83:$Q$83,"O",H24:Q24)/COUNTIFS($H$83:$Q$83,"O",H24:Q24,"&lt;&gt;0"),0)</f>
        <v/>
      </c>
      <c r="H24" s="580">
        <f>VLOOKUP($F24,raw_data_cargo!$1:$1048576,MATCH(H$1,raw_data_cargo!$1:$1,0),FALSE)</f>
        <v/>
      </c>
      <c r="I24" s="580">
        <f>VLOOKUP($F24,raw_data_cargo!$1:$1048576,MATCH(I$1,raw_data_cargo!$1:$1,0),FALSE)</f>
        <v/>
      </c>
      <c r="J24" s="580">
        <f>VLOOKUP($F24,raw_data_cargo!$1:$1048576,MATCH(J$1,raw_data_cargo!$1:$1,0),FALSE)</f>
        <v/>
      </c>
      <c r="K24" s="580">
        <f>VLOOKUP($F24,raw_data_cargo!$1:$1048576,MATCH(K$1,raw_data_cargo!$1:$1,0),FALSE)</f>
        <v/>
      </c>
      <c r="L24" s="580">
        <f>VLOOKUP($F24,raw_data_cargo!$1:$1048576,MATCH(L$1,raw_data_cargo!$1:$1,0),FALSE)</f>
        <v/>
      </c>
      <c r="M24" s="580">
        <f>VLOOKUP($F24,raw_data_cargo!$1:$1048576,MATCH(M$1,raw_data_cargo!$1:$1,0),FALSE)</f>
        <v/>
      </c>
      <c r="N24" s="580">
        <f>VLOOKUP($F24,raw_data_cargo!$1:$1048576,MATCH(N$1,raw_data_cargo!$1:$1,0),FALSE)</f>
        <v/>
      </c>
      <c r="O24" s="580">
        <f>VLOOKUP($F24,raw_data_cargo!$1:$1048576,MATCH(O$1,raw_data_cargo!$1:$1,0),FALSE)</f>
        <v/>
      </c>
      <c r="P24" s="580">
        <f>VLOOKUP($F24,raw_data_cargo!$1:$1048576,MATCH(P$1,raw_data_cargo!$1:$1,0),FALSE)</f>
        <v/>
      </c>
      <c r="Q24" s="580">
        <f>VLOOKUP($F24,raw_data_cargo!$1:$1048576,MATCH(Q$1,raw_data_cargo!$1:$1,0),FALSE)</f>
        <v/>
      </c>
      <c r="R24" s="580">
        <f>G24</f>
        <v/>
      </c>
      <c r="S24" s="580">
        <f>R24</f>
        <v/>
      </c>
      <c r="T24" s="580">
        <f>S24</f>
        <v/>
      </c>
      <c r="U24" s="580">
        <f>T24</f>
        <v/>
      </c>
      <c r="V24" s="580">
        <f>U24</f>
        <v/>
      </c>
      <c r="W24" s="580">
        <f>V24</f>
        <v/>
      </c>
      <c r="X24" s="580">
        <f>W24</f>
        <v/>
      </c>
      <c r="Y24" s="580">
        <f>X24</f>
        <v/>
      </c>
      <c r="Z24" s="580">
        <f>Y24</f>
        <v/>
      </c>
      <c r="AA24" s="580">
        <f>Z24</f>
        <v/>
      </c>
      <c r="AB24" s="580">
        <f>AA24</f>
        <v/>
      </c>
      <c r="AC24" s="580">
        <f>AB24</f>
        <v/>
      </c>
      <c r="AD24" s="580">
        <f>AC24</f>
        <v/>
      </c>
      <c r="AE24" s="580">
        <f>AD24</f>
        <v/>
      </c>
      <c r="AF24" s="580">
        <f>AE24</f>
        <v/>
      </c>
      <c r="AG24" s="580">
        <f>AF24</f>
        <v/>
      </c>
      <c r="AH24" s="580">
        <f>AG24</f>
        <v/>
      </c>
      <c r="AI24" s="580">
        <f>AH24</f>
        <v/>
      </c>
      <c r="AJ24" s="580">
        <f>AI24</f>
        <v/>
      </c>
      <c r="AK24" s="580">
        <f>AJ24</f>
        <v/>
      </c>
      <c r="AL24" s="580">
        <f>AK24</f>
        <v/>
      </c>
      <c r="AM24" s="580">
        <f>AL24</f>
        <v/>
      </c>
      <c r="AN24" s="580">
        <f>AM24</f>
        <v/>
      </c>
      <c r="AO24" s="580">
        <f>AN24</f>
        <v/>
      </c>
      <c r="AP24" s="580">
        <f>AO24</f>
        <v/>
      </c>
      <c r="AQ24" s="580">
        <f>AP24</f>
        <v/>
      </c>
      <c r="AR24" s="580">
        <f>AQ24</f>
        <v/>
      </c>
      <c r="AS24" s="580">
        <f>AR24</f>
        <v/>
      </c>
      <c r="AT24" s="580">
        <f>AS24</f>
        <v/>
      </c>
      <c r="AU24" s="580">
        <f>AT24</f>
        <v/>
      </c>
      <c r="AV24" s="580">
        <f>AU24</f>
        <v/>
      </c>
      <c r="AW24" s="580">
        <f>AV24</f>
        <v/>
      </c>
      <c r="AX24" s="580">
        <f>AW24</f>
        <v/>
      </c>
      <c r="AY24" s="580">
        <f>AX24</f>
        <v/>
      </c>
      <c r="AZ24" s="580">
        <f>AY24</f>
        <v/>
      </c>
      <c r="BA24" s="580">
        <f>AZ24</f>
        <v/>
      </c>
    </row>
    <row r="25">
      <c r="A25" s="532" t="n"/>
      <c r="B25" s="533" t="n"/>
      <c r="C25" s="31">
        <f>C65&amp;"MTOW"</f>
        <v/>
      </c>
      <c r="D25" s="32" t="inlineStr">
        <is>
          <t>float0</t>
        </is>
      </c>
      <c r="E25" s="32" t="n"/>
      <c r="F25" s="582">
        <f>C65&amp;"대당최대이륙중량"</f>
        <v/>
      </c>
      <c r="G25" s="583">
        <f>IFERROR(SUMIF($H$83:$Q$83,"O",H25:Q25)/COUNTIFS($H$83:$Q$83,"O",H25:Q25,"&lt;&gt;0"),0)</f>
        <v/>
      </c>
      <c r="H25" s="584">
        <f>VLOOKUP($F25,raw_data_cargo!$1:$1048576,MATCH(H$1,raw_data_cargo!$1:$1,0),FALSE)</f>
        <v/>
      </c>
      <c r="I25" s="584">
        <f>VLOOKUP($F25,raw_data_cargo!$1:$1048576,MATCH(I$1,raw_data_cargo!$1:$1,0),FALSE)</f>
        <v/>
      </c>
      <c r="J25" s="584">
        <f>VLOOKUP($F25,raw_data_cargo!$1:$1048576,MATCH(J$1,raw_data_cargo!$1:$1,0),FALSE)</f>
        <v/>
      </c>
      <c r="K25" s="584">
        <f>VLOOKUP($F25,raw_data_cargo!$1:$1048576,MATCH(K$1,raw_data_cargo!$1:$1,0),FALSE)</f>
        <v/>
      </c>
      <c r="L25" s="584">
        <f>VLOOKUP($F25,raw_data_cargo!$1:$1048576,MATCH(L$1,raw_data_cargo!$1:$1,0),FALSE)</f>
        <v/>
      </c>
      <c r="M25" s="584">
        <f>VLOOKUP($F25,raw_data_cargo!$1:$1048576,MATCH(M$1,raw_data_cargo!$1:$1,0),FALSE)</f>
        <v/>
      </c>
      <c r="N25" s="584">
        <f>VLOOKUP($F25,raw_data_cargo!$1:$1048576,MATCH(N$1,raw_data_cargo!$1:$1,0),FALSE)</f>
        <v/>
      </c>
      <c r="O25" s="584">
        <f>VLOOKUP($F25,raw_data_cargo!$1:$1048576,MATCH(O$1,raw_data_cargo!$1:$1,0),FALSE)</f>
        <v/>
      </c>
      <c r="P25" s="584">
        <f>VLOOKUP($F25,raw_data_cargo!$1:$1048576,MATCH(P$1,raw_data_cargo!$1:$1,0),FALSE)</f>
        <v/>
      </c>
      <c r="Q25" s="584">
        <f>VLOOKUP($F25,raw_data_cargo!$1:$1048576,MATCH(Q$1,raw_data_cargo!$1:$1,0),FALSE)</f>
        <v/>
      </c>
      <c r="R25" s="584">
        <f>G25</f>
        <v/>
      </c>
      <c r="S25" s="584">
        <f>R25</f>
        <v/>
      </c>
      <c r="T25" s="584">
        <f>S25</f>
        <v/>
      </c>
      <c r="U25" s="584">
        <f>T25</f>
        <v/>
      </c>
      <c r="V25" s="584">
        <f>U25</f>
        <v/>
      </c>
      <c r="W25" s="584">
        <f>V25</f>
        <v/>
      </c>
      <c r="X25" s="584">
        <f>W25</f>
        <v/>
      </c>
      <c r="Y25" s="584">
        <f>X25</f>
        <v/>
      </c>
      <c r="Z25" s="584">
        <f>Y25</f>
        <v/>
      </c>
      <c r="AA25" s="584">
        <f>Z25</f>
        <v/>
      </c>
      <c r="AB25" s="584">
        <f>AA25</f>
        <v/>
      </c>
      <c r="AC25" s="584">
        <f>AB25</f>
        <v/>
      </c>
      <c r="AD25" s="584">
        <f>AC25</f>
        <v/>
      </c>
      <c r="AE25" s="584">
        <f>AD25</f>
        <v/>
      </c>
      <c r="AF25" s="584">
        <f>AE25</f>
        <v/>
      </c>
      <c r="AG25" s="584">
        <f>AF25</f>
        <v/>
      </c>
      <c r="AH25" s="584">
        <f>AG25</f>
        <v/>
      </c>
      <c r="AI25" s="584">
        <f>AH25</f>
        <v/>
      </c>
      <c r="AJ25" s="584">
        <f>AI25</f>
        <v/>
      </c>
      <c r="AK25" s="584">
        <f>AJ25</f>
        <v/>
      </c>
      <c r="AL25" s="584">
        <f>AK25</f>
        <v/>
      </c>
      <c r="AM25" s="584">
        <f>AL25</f>
        <v/>
      </c>
      <c r="AN25" s="584">
        <f>AM25</f>
        <v/>
      </c>
      <c r="AO25" s="584">
        <f>AN25</f>
        <v/>
      </c>
      <c r="AP25" s="584">
        <f>AO25</f>
        <v/>
      </c>
      <c r="AQ25" s="584">
        <f>AP25</f>
        <v/>
      </c>
      <c r="AR25" s="584">
        <f>AQ25</f>
        <v/>
      </c>
      <c r="AS25" s="584">
        <f>AR25</f>
        <v/>
      </c>
      <c r="AT25" s="584">
        <f>AS25</f>
        <v/>
      </c>
      <c r="AU25" s="584">
        <f>AT25</f>
        <v/>
      </c>
      <c r="AV25" s="584">
        <f>AU25</f>
        <v/>
      </c>
      <c r="AW25" s="584">
        <f>AV25</f>
        <v/>
      </c>
      <c r="AX25" s="584">
        <f>AW25</f>
        <v/>
      </c>
      <c r="AY25" s="584">
        <f>AX25</f>
        <v/>
      </c>
      <c r="AZ25" s="584">
        <f>AY25</f>
        <v/>
      </c>
      <c r="BA25" s="584">
        <f>AZ25</f>
        <v/>
      </c>
    </row>
    <row r="26">
      <c r="A26" s="532" t="n"/>
      <c r="B26" s="593" t="inlineStr">
        <is>
          <t>Standing Time by Class</t>
        </is>
      </c>
      <c r="C26" s="41">
        <f>C62&amp;"Average PeakTime TurnAround Standing Time📝"</f>
        <v/>
      </c>
      <c r="D26" s="42" t="inlineStr">
        <is>
          <t>float0</t>
        </is>
      </c>
      <c r="E26" s="28" t="inlineStr">
        <is>
          <t>O</t>
        </is>
      </c>
      <c r="F26" s="578">
        <f>C62&amp;"피크시간 턴어라운드편 평균주기시간(분)"</f>
        <v/>
      </c>
      <c r="G26" s="579">
        <f>IFERROR(SUMIF($H$84:$Q$84,"O",H26:Q26)/COUNTIFS($H$84:$Q$84,"O",H26:Q26,"&lt;&gt;0"),0)</f>
        <v/>
      </c>
      <c r="H26" s="580">
        <f>VLOOKUP($F26,raw_data_cargo!$1:$1048576,MATCH(H$1,raw_data_cargo!$1:$1,0),FALSE)</f>
        <v/>
      </c>
      <c r="I26" s="580">
        <f>VLOOKUP($F26,raw_data_cargo!$1:$1048576,MATCH(I$1,raw_data_cargo!$1:$1,0),FALSE)</f>
        <v/>
      </c>
      <c r="J26" s="580">
        <f>VLOOKUP($F26,raw_data_cargo!$1:$1048576,MATCH(J$1,raw_data_cargo!$1:$1,0),FALSE)</f>
        <v/>
      </c>
      <c r="K26" s="580">
        <f>VLOOKUP($F26,raw_data_cargo!$1:$1048576,MATCH(K$1,raw_data_cargo!$1:$1,0),FALSE)</f>
        <v/>
      </c>
      <c r="L26" s="580">
        <f>VLOOKUP($F26,raw_data_cargo!$1:$1048576,MATCH(L$1,raw_data_cargo!$1:$1,0),FALSE)</f>
        <v/>
      </c>
      <c r="M26" s="580">
        <f>VLOOKUP($F26,raw_data_cargo!$1:$1048576,MATCH(M$1,raw_data_cargo!$1:$1,0),FALSE)</f>
        <v/>
      </c>
      <c r="N26" s="580">
        <f>VLOOKUP($F26,raw_data_cargo!$1:$1048576,MATCH(N$1,raw_data_cargo!$1:$1,0),FALSE)</f>
        <v/>
      </c>
      <c r="O26" s="580">
        <f>VLOOKUP($F26,raw_data_cargo!$1:$1048576,MATCH(O$1,raw_data_cargo!$1:$1,0),FALSE)</f>
        <v/>
      </c>
      <c r="P26" s="580">
        <f>VLOOKUP($F26,raw_data_cargo!$1:$1048576,MATCH(P$1,raw_data_cargo!$1:$1,0),FALSE)</f>
        <v/>
      </c>
      <c r="Q26" s="580">
        <f>VLOOKUP($F26,raw_data_cargo!$1:$1048576,MATCH(Q$1,raw_data_cargo!$1:$1,0),FALSE)</f>
        <v/>
      </c>
      <c r="R26" s="595">
        <f>G26</f>
        <v/>
      </c>
      <c r="S26" s="595">
        <f>R26</f>
        <v/>
      </c>
      <c r="T26" s="595">
        <f>S26</f>
        <v/>
      </c>
      <c r="U26" s="595">
        <f>T26</f>
        <v/>
      </c>
      <c r="V26" s="595">
        <f>U26</f>
        <v/>
      </c>
      <c r="W26" s="595">
        <f>V26</f>
        <v/>
      </c>
      <c r="X26" s="595">
        <f>W26</f>
        <v/>
      </c>
      <c r="Y26" s="595">
        <f>X26</f>
        <v/>
      </c>
      <c r="Z26" s="595">
        <f>Y26</f>
        <v/>
      </c>
      <c r="AA26" s="595">
        <f>Z26</f>
        <v/>
      </c>
      <c r="AB26" s="595">
        <f>AA26</f>
        <v/>
      </c>
      <c r="AC26" s="595">
        <f>AB26</f>
        <v/>
      </c>
      <c r="AD26" s="595">
        <f>AC26</f>
        <v/>
      </c>
      <c r="AE26" s="595">
        <f>AD26</f>
        <v/>
      </c>
      <c r="AF26" s="595">
        <f>AE26</f>
        <v/>
      </c>
      <c r="AG26" s="595">
        <f>AF26</f>
        <v/>
      </c>
      <c r="AH26" s="595">
        <f>AG26</f>
        <v/>
      </c>
      <c r="AI26" s="595">
        <f>AH26</f>
        <v/>
      </c>
      <c r="AJ26" s="595">
        <f>AI26</f>
        <v/>
      </c>
      <c r="AK26" s="595">
        <f>AJ26</f>
        <v/>
      </c>
      <c r="AL26" s="595">
        <f>AK26</f>
        <v/>
      </c>
      <c r="AM26" s="595">
        <f>AL26</f>
        <v/>
      </c>
      <c r="AN26" s="595">
        <f>AM26</f>
        <v/>
      </c>
      <c r="AO26" s="595">
        <f>AN26</f>
        <v/>
      </c>
      <c r="AP26" s="595">
        <f>AO26</f>
        <v/>
      </c>
      <c r="AQ26" s="595">
        <f>AP26</f>
        <v/>
      </c>
      <c r="AR26" s="595">
        <f>AQ26</f>
        <v/>
      </c>
      <c r="AS26" s="595">
        <f>AR26</f>
        <v/>
      </c>
      <c r="AT26" s="595">
        <f>AS26</f>
        <v/>
      </c>
      <c r="AU26" s="595">
        <f>AT26</f>
        <v/>
      </c>
      <c r="AV26" s="595">
        <f>AU26</f>
        <v/>
      </c>
      <c r="AW26" s="595">
        <f>AV26</f>
        <v/>
      </c>
      <c r="AX26" s="595">
        <f>AW26</f>
        <v/>
      </c>
      <c r="AY26" s="595">
        <f>AX26</f>
        <v/>
      </c>
      <c r="AZ26" s="595">
        <f>AY26</f>
        <v/>
      </c>
      <c r="BA26" s="595">
        <f>AZ26</f>
        <v/>
      </c>
    </row>
    <row r="27">
      <c r="A27" s="532" t="n"/>
      <c r="B27" s="532" t="n"/>
      <c r="C27" s="27">
        <f>C63&amp;"Average PeakTime TurnAround Standing Time📝"</f>
        <v/>
      </c>
      <c r="D27" s="28" t="inlineStr">
        <is>
          <t>float0</t>
        </is>
      </c>
      <c r="E27" s="28" t="inlineStr">
        <is>
          <t>O</t>
        </is>
      </c>
      <c r="F27" s="578">
        <f>C63&amp;"피크시간 턴어라운드편 평균주기시간(분)"</f>
        <v/>
      </c>
      <c r="G27" s="579">
        <f>IFERROR(SUMIF($H$84:$Q$84,"O",H27:Q27)/COUNTIFS($H$84:$Q$84,"O",H27:Q27,"&lt;&gt;0"),0)</f>
        <v/>
      </c>
      <c r="H27" s="580">
        <f>VLOOKUP($F27,raw_data_cargo!$1:$1048576,MATCH(H$1,raw_data_cargo!$1:$1,0),FALSE)</f>
        <v/>
      </c>
      <c r="I27" s="580">
        <f>VLOOKUP($F27,raw_data_cargo!$1:$1048576,MATCH(I$1,raw_data_cargo!$1:$1,0),FALSE)</f>
        <v/>
      </c>
      <c r="J27" s="580">
        <f>VLOOKUP($F27,raw_data_cargo!$1:$1048576,MATCH(J$1,raw_data_cargo!$1:$1,0),FALSE)</f>
        <v/>
      </c>
      <c r="K27" s="580">
        <f>VLOOKUP($F27,raw_data_cargo!$1:$1048576,MATCH(K$1,raw_data_cargo!$1:$1,0),FALSE)</f>
        <v/>
      </c>
      <c r="L27" s="580">
        <f>VLOOKUP($F27,raw_data_cargo!$1:$1048576,MATCH(L$1,raw_data_cargo!$1:$1,0),FALSE)</f>
        <v/>
      </c>
      <c r="M27" s="580">
        <f>VLOOKUP($F27,raw_data_cargo!$1:$1048576,MATCH(M$1,raw_data_cargo!$1:$1,0),FALSE)</f>
        <v/>
      </c>
      <c r="N27" s="580">
        <f>VLOOKUP($F27,raw_data_cargo!$1:$1048576,MATCH(N$1,raw_data_cargo!$1:$1,0),FALSE)</f>
        <v/>
      </c>
      <c r="O27" s="580">
        <f>VLOOKUP($F27,raw_data_cargo!$1:$1048576,MATCH(O$1,raw_data_cargo!$1:$1,0),FALSE)</f>
        <v/>
      </c>
      <c r="P27" s="580">
        <f>VLOOKUP($F27,raw_data_cargo!$1:$1048576,MATCH(P$1,raw_data_cargo!$1:$1,0),FALSE)</f>
        <v/>
      </c>
      <c r="Q27" s="580">
        <f>VLOOKUP($F27,raw_data_cargo!$1:$1048576,MATCH(Q$1,raw_data_cargo!$1:$1,0),FALSE)</f>
        <v/>
      </c>
      <c r="R27" s="596">
        <f>G27</f>
        <v/>
      </c>
      <c r="S27" s="596">
        <f>R27</f>
        <v/>
      </c>
      <c r="T27" s="596">
        <f>S27</f>
        <v/>
      </c>
      <c r="U27" s="596">
        <f>T27</f>
        <v/>
      </c>
      <c r="V27" s="596">
        <f>U27</f>
        <v/>
      </c>
      <c r="W27" s="596">
        <f>V27</f>
        <v/>
      </c>
      <c r="X27" s="596">
        <f>W27</f>
        <v/>
      </c>
      <c r="Y27" s="596">
        <f>X27</f>
        <v/>
      </c>
      <c r="Z27" s="596">
        <f>Y27</f>
        <v/>
      </c>
      <c r="AA27" s="596">
        <f>Z27</f>
        <v/>
      </c>
      <c r="AB27" s="596">
        <f>AA27</f>
        <v/>
      </c>
      <c r="AC27" s="596">
        <f>AB27</f>
        <v/>
      </c>
      <c r="AD27" s="596">
        <f>AC27</f>
        <v/>
      </c>
      <c r="AE27" s="596">
        <f>AD27</f>
        <v/>
      </c>
      <c r="AF27" s="596">
        <f>AE27</f>
        <v/>
      </c>
      <c r="AG27" s="596">
        <f>AF27</f>
        <v/>
      </c>
      <c r="AH27" s="596">
        <f>AG27</f>
        <v/>
      </c>
      <c r="AI27" s="596">
        <f>AH27</f>
        <v/>
      </c>
      <c r="AJ27" s="596">
        <f>AI27</f>
        <v/>
      </c>
      <c r="AK27" s="596">
        <f>AJ27</f>
        <v/>
      </c>
      <c r="AL27" s="596">
        <f>AK27</f>
        <v/>
      </c>
      <c r="AM27" s="596">
        <f>AL27</f>
        <v/>
      </c>
      <c r="AN27" s="596">
        <f>AM27</f>
        <v/>
      </c>
      <c r="AO27" s="596">
        <f>AN27</f>
        <v/>
      </c>
      <c r="AP27" s="596">
        <f>AO27</f>
        <v/>
      </c>
      <c r="AQ27" s="596">
        <f>AP27</f>
        <v/>
      </c>
      <c r="AR27" s="596">
        <f>AQ27</f>
        <v/>
      </c>
      <c r="AS27" s="596">
        <f>AR27</f>
        <v/>
      </c>
      <c r="AT27" s="596">
        <f>AS27</f>
        <v/>
      </c>
      <c r="AU27" s="596">
        <f>AT27</f>
        <v/>
      </c>
      <c r="AV27" s="596">
        <f>AU27</f>
        <v/>
      </c>
      <c r="AW27" s="596">
        <f>AV27</f>
        <v/>
      </c>
      <c r="AX27" s="596">
        <f>AW27</f>
        <v/>
      </c>
      <c r="AY27" s="596">
        <f>AX27</f>
        <v/>
      </c>
      <c r="AZ27" s="596">
        <f>AY27</f>
        <v/>
      </c>
      <c r="BA27" s="596">
        <f>AZ27</f>
        <v/>
      </c>
    </row>
    <row r="28">
      <c r="A28" s="532" t="n"/>
      <c r="B28" s="532" t="n"/>
      <c r="C28" s="27">
        <f>C64&amp;"Average PeakTime TurnAround Standing Time📝"</f>
        <v/>
      </c>
      <c r="D28" s="28" t="inlineStr">
        <is>
          <t>float0</t>
        </is>
      </c>
      <c r="E28" s="28" t="inlineStr">
        <is>
          <t>O</t>
        </is>
      </c>
      <c r="F28" s="578">
        <f>C64&amp;"피크시간 턴어라운드편 평균주기시간(분)"</f>
        <v/>
      </c>
      <c r="G28" s="579">
        <f>IFERROR(SUMIF($H$84:$Q$84,"O",H28:Q28)/COUNTIFS($H$84:$Q$84,"O",H28:Q28,"&lt;&gt;0"),0)</f>
        <v/>
      </c>
      <c r="H28" s="580">
        <f>VLOOKUP($F28,raw_data_cargo!$1:$1048576,MATCH(H$1,raw_data_cargo!$1:$1,0),FALSE)</f>
        <v/>
      </c>
      <c r="I28" s="580">
        <f>VLOOKUP($F28,raw_data_cargo!$1:$1048576,MATCH(I$1,raw_data_cargo!$1:$1,0),FALSE)</f>
        <v/>
      </c>
      <c r="J28" s="580">
        <f>VLOOKUP($F28,raw_data_cargo!$1:$1048576,MATCH(J$1,raw_data_cargo!$1:$1,0),FALSE)</f>
        <v/>
      </c>
      <c r="K28" s="580">
        <f>VLOOKUP($F28,raw_data_cargo!$1:$1048576,MATCH(K$1,raw_data_cargo!$1:$1,0),FALSE)</f>
        <v/>
      </c>
      <c r="L28" s="580">
        <f>VLOOKUP($F28,raw_data_cargo!$1:$1048576,MATCH(L$1,raw_data_cargo!$1:$1,0),FALSE)</f>
        <v/>
      </c>
      <c r="M28" s="580">
        <f>VLOOKUP($F28,raw_data_cargo!$1:$1048576,MATCH(M$1,raw_data_cargo!$1:$1,0),FALSE)</f>
        <v/>
      </c>
      <c r="N28" s="580">
        <f>VLOOKUP($F28,raw_data_cargo!$1:$1048576,MATCH(N$1,raw_data_cargo!$1:$1,0),FALSE)</f>
        <v/>
      </c>
      <c r="O28" s="580">
        <f>VLOOKUP($F28,raw_data_cargo!$1:$1048576,MATCH(O$1,raw_data_cargo!$1:$1,0),FALSE)</f>
        <v/>
      </c>
      <c r="P28" s="580">
        <f>VLOOKUP($F28,raw_data_cargo!$1:$1048576,MATCH(P$1,raw_data_cargo!$1:$1,0),FALSE)</f>
        <v/>
      </c>
      <c r="Q28" s="580">
        <f>VLOOKUP($F28,raw_data_cargo!$1:$1048576,MATCH(Q$1,raw_data_cargo!$1:$1,0),FALSE)</f>
        <v/>
      </c>
      <c r="R28" s="596">
        <f>G28</f>
        <v/>
      </c>
      <c r="S28" s="596">
        <f>R28</f>
        <v/>
      </c>
      <c r="T28" s="596">
        <f>S28</f>
        <v/>
      </c>
      <c r="U28" s="596">
        <f>T28</f>
        <v/>
      </c>
      <c r="V28" s="596">
        <f>U28</f>
        <v/>
      </c>
      <c r="W28" s="596">
        <f>V28</f>
        <v/>
      </c>
      <c r="X28" s="596">
        <f>W28</f>
        <v/>
      </c>
      <c r="Y28" s="596">
        <f>X28</f>
        <v/>
      </c>
      <c r="Z28" s="596">
        <f>Y28</f>
        <v/>
      </c>
      <c r="AA28" s="596">
        <f>Z28</f>
        <v/>
      </c>
      <c r="AB28" s="596">
        <f>AA28</f>
        <v/>
      </c>
      <c r="AC28" s="596">
        <f>AB28</f>
        <v/>
      </c>
      <c r="AD28" s="596">
        <f>AC28</f>
        <v/>
      </c>
      <c r="AE28" s="596">
        <f>AD28</f>
        <v/>
      </c>
      <c r="AF28" s="596">
        <f>AE28</f>
        <v/>
      </c>
      <c r="AG28" s="596">
        <f>AF28</f>
        <v/>
      </c>
      <c r="AH28" s="596">
        <f>AG28</f>
        <v/>
      </c>
      <c r="AI28" s="596">
        <f>AH28</f>
        <v/>
      </c>
      <c r="AJ28" s="596">
        <f>AI28</f>
        <v/>
      </c>
      <c r="AK28" s="596">
        <f>AJ28</f>
        <v/>
      </c>
      <c r="AL28" s="596">
        <f>AK28</f>
        <v/>
      </c>
      <c r="AM28" s="596">
        <f>AL28</f>
        <v/>
      </c>
      <c r="AN28" s="596">
        <f>AM28</f>
        <v/>
      </c>
      <c r="AO28" s="596">
        <f>AN28</f>
        <v/>
      </c>
      <c r="AP28" s="596">
        <f>AO28</f>
        <v/>
      </c>
      <c r="AQ28" s="596">
        <f>AP28</f>
        <v/>
      </c>
      <c r="AR28" s="596">
        <f>AQ28</f>
        <v/>
      </c>
      <c r="AS28" s="596">
        <f>AR28</f>
        <v/>
      </c>
      <c r="AT28" s="596">
        <f>AS28</f>
        <v/>
      </c>
      <c r="AU28" s="596">
        <f>AT28</f>
        <v/>
      </c>
      <c r="AV28" s="596">
        <f>AU28</f>
        <v/>
      </c>
      <c r="AW28" s="596">
        <f>AV28</f>
        <v/>
      </c>
      <c r="AX28" s="596">
        <f>AW28</f>
        <v/>
      </c>
      <c r="AY28" s="596">
        <f>AX28</f>
        <v/>
      </c>
      <c r="AZ28" s="596">
        <f>AY28</f>
        <v/>
      </c>
      <c r="BA28" s="596">
        <f>AZ28</f>
        <v/>
      </c>
    </row>
    <row r="29">
      <c r="A29" s="532" t="n"/>
      <c r="B29" s="533" t="n"/>
      <c r="C29" s="31">
        <f>C65&amp;"Average PeakTime TurnAround Standing Time📝"</f>
        <v/>
      </c>
      <c r="D29" s="32" t="inlineStr">
        <is>
          <t>float0</t>
        </is>
      </c>
      <c r="E29" s="32" t="inlineStr">
        <is>
          <t>O</t>
        </is>
      </c>
      <c r="F29" s="582">
        <f>C65&amp;"피크시간 턴어라운드편 평균주기시간(분)"</f>
        <v/>
      </c>
      <c r="G29" s="583">
        <f>IFERROR(SUMIF($H$84:$Q$84,"O",H29:Q29)/COUNTIFS($H$84:$Q$84,"O",H29:Q29,"&lt;&gt;0"),0)</f>
        <v/>
      </c>
      <c r="H29" s="584">
        <f>VLOOKUP($F29,raw_data_cargo!$1:$1048576,MATCH(H$1,raw_data_cargo!$1:$1,0),FALSE)</f>
        <v/>
      </c>
      <c r="I29" s="584">
        <f>VLOOKUP($F29,raw_data_cargo!$1:$1048576,MATCH(I$1,raw_data_cargo!$1:$1,0),FALSE)</f>
        <v/>
      </c>
      <c r="J29" s="584">
        <f>VLOOKUP($F29,raw_data_cargo!$1:$1048576,MATCH(J$1,raw_data_cargo!$1:$1,0),FALSE)</f>
        <v/>
      </c>
      <c r="K29" s="584">
        <f>VLOOKUP($F29,raw_data_cargo!$1:$1048576,MATCH(K$1,raw_data_cargo!$1:$1,0),FALSE)</f>
        <v/>
      </c>
      <c r="L29" s="584">
        <f>VLOOKUP($F29,raw_data_cargo!$1:$1048576,MATCH(L$1,raw_data_cargo!$1:$1,0),FALSE)</f>
        <v/>
      </c>
      <c r="M29" s="584">
        <f>VLOOKUP($F29,raw_data_cargo!$1:$1048576,MATCH(M$1,raw_data_cargo!$1:$1,0),FALSE)</f>
        <v/>
      </c>
      <c r="N29" s="584">
        <f>VLOOKUP($F29,raw_data_cargo!$1:$1048576,MATCH(N$1,raw_data_cargo!$1:$1,0),FALSE)</f>
        <v/>
      </c>
      <c r="O29" s="584">
        <f>VLOOKUP($F29,raw_data_cargo!$1:$1048576,MATCH(O$1,raw_data_cargo!$1:$1,0),FALSE)</f>
        <v/>
      </c>
      <c r="P29" s="584">
        <f>VLOOKUP($F29,raw_data_cargo!$1:$1048576,MATCH(P$1,raw_data_cargo!$1:$1,0),FALSE)</f>
        <v/>
      </c>
      <c r="Q29" s="584">
        <f>VLOOKUP($F29,raw_data_cargo!$1:$1048576,MATCH(Q$1,raw_data_cargo!$1:$1,0),FALSE)</f>
        <v/>
      </c>
      <c r="R29" s="597">
        <f>G29</f>
        <v/>
      </c>
      <c r="S29" s="597">
        <f>R29</f>
        <v/>
      </c>
      <c r="T29" s="597">
        <f>S29</f>
        <v/>
      </c>
      <c r="U29" s="597">
        <f>T29</f>
        <v/>
      </c>
      <c r="V29" s="597">
        <f>U29</f>
        <v/>
      </c>
      <c r="W29" s="597">
        <f>V29</f>
        <v/>
      </c>
      <c r="X29" s="597">
        <f>W29</f>
        <v/>
      </c>
      <c r="Y29" s="597">
        <f>X29</f>
        <v/>
      </c>
      <c r="Z29" s="597">
        <f>Y29</f>
        <v/>
      </c>
      <c r="AA29" s="597">
        <f>Z29</f>
        <v/>
      </c>
      <c r="AB29" s="597">
        <f>AA29</f>
        <v/>
      </c>
      <c r="AC29" s="597">
        <f>AB29</f>
        <v/>
      </c>
      <c r="AD29" s="597">
        <f>AC29</f>
        <v/>
      </c>
      <c r="AE29" s="597">
        <f>AD29</f>
        <v/>
      </c>
      <c r="AF29" s="597">
        <f>AE29</f>
        <v/>
      </c>
      <c r="AG29" s="597">
        <f>AF29</f>
        <v/>
      </c>
      <c r="AH29" s="597">
        <f>AG29</f>
        <v/>
      </c>
      <c r="AI29" s="597">
        <f>AH29</f>
        <v/>
      </c>
      <c r="AJ29" s="597">
        <f>AI29</f>
        <v/>
      </c>
      <c r="AK29" s="597">
        <f>AJ29</f>
        <v/>
      </c>
      <c r="AL29" s="597">
        <f>AK29</f>
        <v/>
      </c>
      <c r="AM29" s="597">
        <f>AL29</f>
        <v/>
      </c>
      <c r="AN29" s="597">
        <f>AM29</f>
        <v/>
      </c>
      <c r="AO29" s="597">
        <f>AN29</f>
        <v/>
      </c>
      <c r="AP29" s="597">
        <f>AO29</f>
        <v/>
      </c>
      <c r="AQ29" s="597">
        <f>AP29</f>
        <v/>
      </c>
      <c r="AR29" s="597">
        <f>AQ29</f>
        <v/>
      </c>
      <c r="AS29" s="597">
        <f>AR29</f>
        <v/>
      </c>
      <c r="AT29" s="597">
        <f>AS29</f>
        <v/>
      </c>
      <c r="AU29" s="597">
        <f>AT29</f>
        <v/>
      </c>
      <c r="AV29" s="597">
        <f>AU29</f>
        <v/>
      </c>
      <c r="AW29" s="597">
        <f>AV29</f>
        <v/>
      </c>
      <c r="AX29" s="597">
        <f>AW29</f>
        <v/>
      </c>
      <c r="AY29" s="597">
        <f>AX29</f>
        <v/>
      </c>
      <c r="AZ29" s="597">
        <f>AY29</f>
        <v/>
      </c>
      <c r="BA29" s="597">
        <f>AZ29</f>
        <v/>
      </c>
    </row>
    <row r="30">
      <c r="A30" s="532" t="n"/>
      <c r="B30" s="593" t="inlineStr">
        <is>
          <t>Standing(Total) Time by Class</t>
        </is>
      </c>
      <c r="C30" s="41">
        <f>C62&amp;"Average Peak Standing Time📝"</f>
        <v/>
      </c>
      <c r="D30" s="42" t="inlineStr">
        <is>
          <t>float0</t>
        </is>
      </c>
      <c r="E30" s="28" t="inlineStr">
        <is>
          <t>O</t>
        </is>
      </c>
      <c r="F30" s="578">
        <f>C62&amp;"(오버나잇, 소산 포함) 피크시간 평균주기시간(분)"</f>
        <v/>
      </c>
      <c r="G30" s="579">
        <f>IFERROR(SUMIF($H$84:$Q$84,"O",H30:Q30)/COUNTIFS($H$84:$Q$84,"O",H30:Q30,"&lt;&gt;0"),0)</f>
        <v/>
      </c>
      <c r="H30" s="580">
        <f>VLOOKUP($F30,raw_data_cargo!$1:$1048576,MATCH(H$1,raw_data_cargo!$1:$1,0),FALSE)</f>
        <v/>
      </c>
      <c r="I30" s="580">
        <f>VLOOKUP($F30,raw_data_cargo!$1:$1048576,MATCH(I$1,raw_data_cargo!$1:$1,0),FALSE)</f>
        <v/>
      </c>
      <c r="J30" s="580">
        <f>VLOOKUP($F30,raw_data_cargo!$1:$1048576,MATCH(J$1,raw_data_cargo!$1:$1,0),FALSE)</f>
        <v/>
      </c>
      <c r="K30" s="580">
        <f>VLOOKUP($F30,raw_data_cargo!$1:$1048576,MATCH(K$1,raw_data_cargo!$1:$1,0),FALSE)</f>
        <v/>
      </c>
      <c r="L30" s="580">
        <f>VLOOKUP($F30,raw_data_cargo!$1:$1048576,MATCH(L$1,raw_data_cargo!$1:$1,0),FALSE)</f>
        <v/>
      </c>
      <c r="M30" s="580">
        <f>VLOOKUP($F30,raw_data_cargo!$1:$1048576,MATCH(M$1,raw_data_cargo!$1:$1,0),FALSE)</f>
        <v/>
      </c>
      <c r="N30" s="580">
        <f>VLOOKUP($F30,raw_data_cargo!$1:$1048576,MATCH(N$1,raw_data_cargo!$1:$1,0),FALSE)</f>
        <v/>
      </c>
      <c r="O30" s="580">
        <f>VLOOKUP($F30,raw_data_cargo!$1:$1048576,MATCH(O$1,raw_data_cargo!$1:$1,0),FALSE)</f>
        <v/>
      </c>
      <c r="P30" s="580">
        <f>VLOOKUP($F30,raw_data_cargo!$1:$1048576,MATCH(P$1,raw_data_cargo!$1:$1,0),FALSE)</f>
        <v/>
      </c>
      <c r="Q30" s="580">
        <f>VLOOKUP($F30,raw_data_cargo!$1:$1048576,MATCH(Q$1,raw_data_cargo!$1:$1,0),FALSE)</f>
        <v/>
      </c>
      <c r="R30" s="596">
        <f>G30</f>
        <v/>
      </c>
      <c r="S30" s="596">
        <f>R30</f>
        <v/>
      </c>
      <c r="T30" s="596">
        <f>S30</f>
        <v/>
      </c>
      <c r="U30" s="596">
        <f>T30</f>
        <v/>
      </c>
      <c r="V30" s="596">
        <f>U30</f>
        <v/>
      </c>
      <c r="W30" s="596">
        <f>V30</f>
        <v/>
      </c>
      <c r="X30" s="596">
        <f>W30</f>
        <v/>
      </c>
      <c r="Y30" s="596">
        <f>X30</f>
        <v/>
      </c>
      <c r="Z30" s="596">
        <f>Y30</f>
        <v/>
      </c>
      <c r="AA30" s="596">
        <f>Z30</f>
        <v/>
      </c>
      <c r="AB30" s="596">
        <f>AA30</f>
        <v/>
      </c>
      <c r="AC30" s="596">
        <f>AB30</f>
        <v/>
      </c>
      <c r="AD30" s="596">
        <f>AC30</f>
        <v/>
      </c>
      <c r="AE30" s="596">
        <f>AD30</f>
        <v/>
      </c>
      <c r="AF30" s="596">
        <f>AE30</f>
        <v/>
      </c>
      <c r="AG30" s="596">
        <f>AF30</f>
        <v/>
      </c>
      <c r="AH30" s="596">
        <f>AG30</f>
        <v/>
      </c>
      <c r="AI30" s="596">
        <f>AH30</f>
        <v/>
      </c>
      <c r="AJ30" s="596">
        <f>AI30</f>
        <v/>
      </c>
      <c r="AK30" s="596">
        <f>AJ30</f>
        <v/>
      </c>
      <c r="AL30" s="596">
        <f>AK30</f>
        <v/>
      </c>
      <c r="AM30" s="596">
        <f>AL30</f>
        <v/>
      </c>
      <c r="AN30" s="596">
        <f>AM30</f>
        <v/>
      </c>
      <c r="AO30" s="596">
        <f>AN30</f>
        <v/>
      </c>
      <c r="AP30" s="596">
        <f>AO30</f>
        <v/>
      </c>
      <c r="AQ30" s="596">
        <f>AP30</f>
        <v/>
      </c>
      <c r="AR30" s="596">
        <f>AQ30</f>
        <v/>
      </c>
      <c r="AS30" s="596">
        <f>AR30</f>
        <v/>
      </c>
      <c r="AT30" s="596">
        <f>AS30</f>
        <v/>
      </c>
      <c r="AU30" s="596">
        <f>AT30</f>
        <v/>
      </c>
      <c r="AV30" s="596">
        <f>AU30</f>
        <v/>
      </c>
      <c r="AW30" s="596">
        <f>AV30</f>
        <v/>
      </c>
      <c r="AX30" s="596">
        <f>AW30</f>
        <v/>
      </c>
      <c r="AY30" s="596">
        <f>AX30</f>
        <v/>
      </c>
      <c r="AZ30" s="596">
        <f>AY30</f>
        <v/>
      </c>
      <c r="BA30" s="596">
        <f>AZ30</f>
        <v/>
      </c>
    </row>
    <row r="31">
      <c r="A31" s="532" t="n"/>
      <c r="B31" s="532" t="n"/>
      <c r="C31" s="27">
        <f>C63&amp;"Average Peak Standing Time📝"</f>
        <v/>
      </c>
      <c r="D31" s="28" t="inlineStr">
        <is>
          <t>float0</t>
        </is>
      </c>
      <c r="E31" s="28" t="inlineStr">
        <is>
          <t>O</t>
        </is>
      </c>
      <c r="F31" s="578">
        <f>C63&amp;"(오버나잇, 소산 포함) 피크시간 평균주기시간(분)"</f>
        <v/>
      </c>
      <c r="G31" s="579">
        <f>IFERROR(SUMIF($H$84:$Q$84,"O",H31:Q31)/COUNTIFS($H$84:$Q$84,"O",H31:Q31,"&lt;&gt;0"),0)</f>
        <v/>
      </c>
      <c r="H31" s="580">
        <f>VLOOKUP($F31,raw_data_cargo!$1:$1048576,MATCH(H$1,raw_data_cargo!$1:$1,0),FALSE)</f>
        <v/>
      </c>
      <c r="I31" s="580">
        <f>VLOOKUP($F31,raw_data_cargo!$1:$1048576,MATCH(I$1,raw_data_cargo!$1:$1,0),FALSE)</f>
        <v/>
      </c>
      <c r="J31" s="580">
        <f>VLOOKUP($F31,raw_data_cargo!$1:$1048576,MATCH(J$1,raw_data_cargo!$1:$1,0),FALSE)</f>
        <v/>
      </c>
      <c r="K31" s="580">
        <f>VLOOKUP($F31,raw_data_cargo!$1:$1048576,MATCH(K$1,raw_data_cargo!$1:$1,0),FALSE)</f>
        <v/>
      </c>
      <c r="L31" s="580">
        <f>VLOOKUP($F31,raw_data_cargo!$1:$1048576,MATCH(L$1,raw_data_cargo!$1:$1,0),FALSE)</f>
        <v/>
      </c>
      <c r="M31" s="580">
        <f>VLOOKUP($F31,raw_data_cargo!$1:$1048576,MATCH(M$1,raw_data_cargo!$1:$1,0),FALSE)</f>
        <v/>
      </c>
      <c r="N31" s="580">
        <f>VLOOKUP($F31,raw_data_cargo!$1:$1048576,MATCH(N$1,raw_data_cargo!$1:$1,0),FALSE)</f>
        <v/>
      </c>
      <c r="O31" s="580">
        <f>VLOOKUP($F31,raw_data_cargo!$1:$1048576,MATCH(O$1,raw_data_cargo!$1:$1,0),FALSE)</f>
        <v/>
      </c>
      <c r="P31" s="580">
        <f>VLOOKUP($F31,raw_data_cargo!$1:$1048576,MATCH(P$1,raw_data_cargo!$1:$1,0),FALSE)</f>
        <v/>
      </c>
      <c r="Q31" s="580">
        <f>VLOOKUP($F31,raw_data_cargo!$1:$1048576,MATCH(Q$1,raw_data_cargo!$1:$1,0),FALSE)</f>
        <v/>
      </c>
      <c r="R31" s="596">
        <f>G31</f>
        <v/>
      </c>
      <c r="S31" s="596">
        <f>R31</f>
        <v/>
      </c>
      <c r="T31" s="596">
        <f>S31</f>
        <v/>
      </c>
      <c r="U31" s="596">
        <f>T31</f>
        <v/>
      </c>
      <c r="V31" s="596">
        <f>U31</f>
        <v/>
      </c>
      <c r="W31" s="596">
        <f>V31</f>
        <v/>
      </c>
      <c r="X31" s="596">
        <f>W31</f>
        <v/>
      </c>
      <c r="Y31" s="596">
        <f>X31</f>
        <v/>
      </c>
      <c r="Z31" s="596">
        <f>Y31</f>
        <v/>
      </c>
      <c r="AA31" s="596">
        <f>Z31</f>
        <v/>
      </c>
      <c r="AB31" s="596">
        <f>AA31</f>
        <v/>
      </c>
      <c r="AC31" s="596">
        <f>AB31</f>
        <v/>
      </c>
      <c r="AD31" s="596">
        <f>AC31</f>
        <v/>
      </c>
      <c r="AE31" s="596">
        <f>AD31</f>
        <v/>
      </c>
      <c r="AF31" s="596">
        <f>AE31</f>
        <v/>
      </c>
      <c r="AG31" s="596">
        <f>AF31</f>
        <v/>
      </c>
      <c r="AH31" s="596">
        <f>AG31</f>
        <v/>
      </c>
      <c r="AI31" s="596">
        <f>AH31</f>
        <v/>
      </c>
      <c r="AJ31" s="596">
        <f>AI31</f>
        <v/>
      </c>
      <c r="AK31" s="596">
        <f>AJ31</f>
        <v/>
      </c>
      <c r="AL31" s="596">
        <f>AK31</f>
        <v/>
      </c>
      <c r="AM31" s="596">
        <f>AL31</f>
        <v/>
      </c>
      <c r="AN31" s="596">
        <f>AM31</f>
        <v/>
      </c>
      <c r="AO31" s="596">
        <f>AN31</f>
        <v/>
      </c>
      <c r="AP31" s="596">
        <f>AO31</f>
        <v/>
      </c>
      <c r="AQ31" s="596">
        <f>AP31</f>
        <v/>
      </c>
      <c r="AR31" s="596">
        <f>AQ31</f>
        <v/>
      </c>
      <c r="AS31" s="596">
        <f>AR31</f>
        <v/>
      </c>
      <c r="AT31" s="596">
        <f>AS31</f>
        <v/>
      </c>
      <c r="AU31" s="596">
        <f>AT31</f>
        <v/>
      </c>
      <c r="AV31" s="596">
        <f>AU31</f>
        <v/>
      </c>
      <c r="AW31" s="596">
        <f>AV31</f>
        <v/>
      </c>
      <c r="AX31" s="596">
        <f>AW31</f>
        <v/>
      </c>
      <c r="AY31" s="596">
        <f>AX31</f>
        <v/>
      </c>
      <c r="AZ31" s="596">
        <f>AY31</f>
        <v/>
      </c>
      <c r="BA31" s="596">
        <f>AZ31</f>
        <v/>
      </c>
    </row>
    <row r="32">
      <c r="A32" s="532" t="n"/>
      <c r="B32" s="532" t="n"/>
      <c r="C32" s="27">
        <f>C64&amp;"Average Peak Standing Time📝"</f>
        <v/>
      </c>
      <c r="D32" s="28" t="inlineStr">
        <is>
          <t>float0</t>
        </is>
      </c>
      <c r="E32" s="28" t="inlineStr">
        <is>
          <t>O</t>
        </is>
      </c>
      <c r="F32" s="578">
        <f>C64&amp;"(오버나잇, 소산 포함) 피크시간 평균주기시간(분)"</f>
        <v/>
      </c>
      <c r="G32" s="579">
        <f>IFERROR(SUMIF($H$84:$Q$84,"O",H32:Q32)/COUNTIFS($H$84:$Q$84,"O",H32:Q32,"&lt;&gt;0"),0)</f>
        <v/>
      </c>
      <c r="H32" s="580">
        <f>VLOOKUP($F32,raw_data_cargo!$1:$1048576,MATCH(H$1,raw_data_cargo!$1:$1,0),FALSE)</f>
        <v/>
      </c>
      <c r="I32" s="580">
        <f>VLOOKUP($F32,raw_data_cargo!$1:$1048576,MATCH(I$1,raw_data_cargo!$1:$1,0),FALSE)</f>
        <v/>
      </c>
      <c r="J32" s="580">
        <f>VLOOKUP($F32,raw_data_cargo!$1:$1048576,MATCH(J$1,raw_data_cargo!$1:$1,0),FALSE)</f>
        <v/>
      </c>
      <c r="K32" s="580">
        <f>VLOOKUP($F32,raw_data_cargo!$1:$1048576,MATCH(K$1,raw_data_cargo!$1:$1,0),FALSE)</f>
        <v/>
      </c>
      <c r="L32" s="580">
        <f>VLOOKUP($F32,raw_data_cargo!$1:$1048576,MATCH(L$1,raw_data_cargo!$1:$1,0),FALSE)</f>
        <v/>
      </c>
      <c r="M32" s="580">
        <f>VLOOKUP($F32,raw_data_cargo!$1:$1048576,MATCH(M$1,raw_data_cargo!$1:$1,0),FALSE)</f>
        <v/>
      </c>
      <c r="N32" s="580">
        <f>VLOOKUP($F32,raw_data_cargo!$1:$1048576,MATCH(N$1,raw_data_cargo!$1:$1,0),FALSE)</f>
        <v/>
      </c>
      <c r="O32" s="580">
        <f>VLOOKUP($F32,raw_data_cargo!$1:$1048576,MATCH(O$1,raw_data_cargo!$1:$1,0),FALSE)</f>
        <v/>
      </c>
      <c r="P32" s="580">
        <f>VLOOKUP($F32,raw_data_cargo!$1:$1048576,MATCH(P$1,raw_data_cargo!$1:$1,0),FALSE)</f>
        <v/>
      </c>
      <c r="Q32" s="580">
        <f>VLOOKUP($F32,raw_data_cargo!$1:$1048576,MATCH(Q$1,raw_data_cargo!$1:$1,0),FALSE)</f>
        <v/>
      </c>
      <c r="R32" s="596">
        <f>G32</f>
        <v/>
      </c>
      <c r="S32" s="596">
        <f>R32</f>
        <v/>
      </c>
      <c r="T32" s="596">
        <f>S32</f>
        <v/>
      </c>
      <c r="U32" s="596">
        <f>T32</f>
        <v/>
      </c>
      <c r="V32" s="596">
        <f>U32</f>
        <v/>
      </c>
      <c r="W32" s="596">
        <f>V32</f>
        <v/>
      </c>
      <c r="X32" s="596">
        <f>W32</f>
        <v/>
      </c>
      <c r="Y32" s="596">
        <f>X32</f>
        <v/>
      </c>
      <c r="Z32" s="596">
        <f>Y32</f>
        <v/>
      </c>
      <c r="AA32" s="596">
        <f>Z32</f>
        <v/>
      </c>
      <c r="AB32" s="596">
        <f>AA32</f>
        <v/>
      </c>
      <c r="AC32" s="596">
        <f>AB32</f>
        <v/>
      </c>
      <c r="AD32" s="596">
        <f>AC32</f>
        <v/>
      </c>
      <c r="AE32" s="596">
        <f>AD32</f>
        <v/>
      </c>
      <c r="AF32" s="596">
        <f>AE32</f>
        <v/>
      </c>
      <c r="AG32" s="596">
        <f>AF32</f>
        <v/>
      </c>
      <c r="AH32" s="596">
        <f>AG32</f>
        <v/>
      </c>
      <c r="AI32" s="596">
        <f>AH32</f>
        <v/>
      </c>
      <c r="AJ32" s="596">
        <f>AI32</f>
        <v/>
      </c>
      <c r="AK32" s="596">
        <f>AJ32</f>
        <v/>
      </c>
      <c r="AL32" s="596">
        <f>AK32</f>
        <v/>
      </c>
      <c r="AM32" s="596">
        <f>AL32</f>
        <v/>
      </c>
      <c r="AN32" s="596">
        <f>AM32</f>
        <v/>
      </c>
      <c r="AO32" s="596">
        <f>AN32</f>
        <v/>
      </c>
      <c r="AP32" s="596">
        <f>AO32</f>
        <v/>
      </c>
      <c r="AQ32" s="596">
        <f>AP32</f>
        <v/>
      </c>
      <c r="AR32" s="596">
        <f>AQ32</f>
        <v/>
      </c>
      <c r="AS32" s="596">
        <f>AR32</f>
        <v/>
      </c>
      <c r="AT32" s="596">
        <f>AS32</f>
        <v/>
      </c>
      <c r="AU32" s="596">
        <f>AT32</f>
        <v/>
      </c>
      <c r="AV32" s="596">
        <f>AU32</f>
        <v/>
      </c>
      <c r="AW32" s="596">
        <f>AV32</f>
        <v/>
      </c>
      <c r="AX32" s="596">
        <f>AW32</f>
        <v/>
      </c>
      <c r="AY32" s="596">
        <f>AX32</f>
        <v/>
      </c>
      <c r="AZ32" s="596">
        <f>AY32</f>
        <v/>
      </c>
      <c r="BA32" s="596">
        <f>AZ32</f>
        <v/>
      </c>
    </row>
    <row r="33">
      <c r="A33" s="533" t="n"/>
      <c r="B33" s="533" t="n"/>
      <c r="C33" s="31">
        <f>C65&amp;"Average Peak Standing Time📝"</f>
        <v/>
      </c>
      <c r="D33" s="32" t="inlineStr">
        <is>
          <t>float0</t>
        </is>
      </c>
      <c r="E33" s="32" t="inlineStr">
        <is>
          <t>O</t>
        </is>
      </c>
      <c r="F33" s="578">
        <f>C65&amp;"(오버나잇, 소산 포함) 피크시간 평균주기시간(분)"</f>
        <v/>
      </c>
      <c r="G33" s="583">
        <f>IFERROR(SUMIF($H$84:$Q$84,"O",H33:Q33)/COUNTIFS($H$84:$Q$84,"O",H33:Q33,"&lt;&gt;0"),0)</f>
        <v/>
      </c>
      <c r="H33" s="584">
        <f>VLOOKUP($F33,raw_data_cargo!$1:$1048576,MATCH(H$1,raw_data_cargo!$1:$1,0),FALSE)</f>
        <v/>
      </c>
      <c r="I33" s="584">
        <f>VLOOKUP($F33,raw_data_cargo!$1:$1048576,MATCH(I$1,raw_data_cargo!$1:$1,0),FALSE)</f>
        <v/>
      </c>
      <c r="J33" s="584">
        <f>VLOOKUP($F33,raw_data_cargo!$1:$1048576,MATCH(J$1,raw_data_cargo!$1:$1,0),FALSE)</f>
        <v/>
      </c>
      <c r="K33" s="584">
        <f>VLOOKUP($F33,raw_data_cargo!$1:$1048576,MATCH(K$1,raw_data_cargo!$1:$1,0),FALSE)</f>
        <v/>
      </c>
      <c r="L33" s="584">
        <f>VLOOKUP($F33,raw_data_cargo!$1:$1048576,MATCH(L$1,raw_data_cargo!$1:$1,0),FALSE)</f>
        <v/>
      </c>
      <c r="M33" s="584">
        <f>VLOOKUP($F33,raw_data_cargo!$1:$1048576,MATCH(M$1,raw_data_cargo!$1:$1,0),FALSE)</f>
        <v/>
      </c>
      <c r="N33" s="584">
        <f>VLOOKUP($F33,raw_data_cargo!$1:$1048576,MATCH(N$1,raw_data_cargo!$1:$1,0),FALSE)</f>
        <v/>
      </c>
      <c r="O33" s="584">
        <f>VLOOKUP($F33,raw_data_cargo!$1:$1048576,MATCH(O$1,raw_data_cargo!$1:$1,0),FALSE)</f>
        <v/>
      </c>
      <c r="P33" s="584">
        <f>VLOOKUP($F33,raw_data_cargo!$1:$1048576,MATCH(P$1,raw_data_cargo!$1:$1,0),FALSE)</f>
        <v/>
      </c>
      <c r="Q33" s="584">
        <f>VLOOKUP($F33,raw_data_cargo!$1:$1048576,MATCH(Q$1,raw_data_cargo!$1:$1,0),FALSE)</f>
        <v/>
      </c>
      <c r="R33" s="597">
        <f>G33</f>
        <v/>
      </c>
      <c r="S33" s="597">
        <f>R33</f>
        <v/>
      </c>
      <c r="T33" s="597">
        <f>S33</f>
        <v/>
      </c>
      <c r="U33" s="597">
        <f>T33</f>
        <v/>
      </c>
      <c r="V33" s="597">
        <f>U33</f>
        <v/>
      </c>
      <c r="W33" s="597">
        <f>V33</f>
        <v/>
      </c>
      <c r="X33" s="597">
        <f>W33</f>
        <v/>
      </c>
      <c r="Y33" s="597">
        <f>X33</f>
        <v/>
      </c>
      <c r="Z33" s="597">
        <f>Y33</f>
        <v/>
      </c>
      <c r="AA33" s="597">
        <f>Z33</f>
        <v/>
      </c>
      <c r="AB33" s="597">
        <f>AA33</f>
        <v/>
      </c>
      <c r="AC33" s="597">
        <f>AB33</f>
        <v/>
      </c>
      <c r="AD33" s="597">
        <f>AC33</f>
        <v/>
      </c>
      <c r="AE33" s="597">
        <f>AD33</f>
        <v/>
      </c>
      <c r="AF33" s="597">
        <f>AE33</f>
        <v/>
      </c>
      <c r="AG33" s="597">
        <f>AF33</f>
        <v/>
      </c>
      <c r="AH33" s="597">
        <f>AG33</f>
        <v/>
      </c>
      <c r="AI33" s="597">
        <f>AH33</f>
        <v/>
      </c>
      <c r="AJ33" s="597">
        <f>AI33</f>
        <v/>
      </c>
      <c r="AK33" s="597">
        <f>AJ33</f>
        <v/>
      </c>
      <c r="AL33" s="597">
        <f>AK33</f>
        <v/>
      </c>
      <c r="AM33" s="597">
        <f>AL33</f>
        <v/>
      </c>
      <c r="AN33" s="597">
        <f>AM33</f>
        <v/>
      </c>
      <c r="AO33" s="597">
        <f>AN33</f>
        <v/>
      </c>
      <c r="AP33" s="597">
        <f>AO33</f>
        <v/>
      </c>
      <c r="AQ33" s="597">
        <f>AP33</f>
        <v/>
      </c>
      <c r="AR33" s="597">
        <f>AQ33</f>
        <v/>
      </c>
      <c r="AS33" s="597">
        <f>AR33</f>
        <v/>
      </c>
      <c r="AT33" s="597">
        <f>AS33</f>
        <v/>
      </c>
      <c r="AU33" s="597">
        <f>AT33</f>
        <v/>
      </c>
      <c r="AV33" s="597">
        <f>AU33</f>
        <v/>
      </c>
      <c r="AW33" s="597">
        <f>AV33</f>
        <v/>
      </c>
      <c r="AX33" s="597">
        <f>AW33</f>
        <v/>
      </c>
      <c r="AY33" s="597">
        <f>AX33</f>
        <v/>
      </c>
      <c r="AZ33" s="597">
        <f>AY33</f>
        <v/>
      </c>
      <c r="BA33" s="597">
        <f>AZ33</f>
        <v/>
      </c>
    </row>
    <row r="37" ht="22.75" customHeight="1" s="1">
      <c r="A37" s="92" t="inlineStr">
        <is>
          <t>top</t>
        </is>
      </c>
      <c r="B37" s="92" t="inlineStr">
        <is>
          <t>mid</t>
        </is>
      </c>
      <c r="C37" s="92" t="inlineStr">
        <is>
          <t>low</t>
        </is>
      </c>
      <c r="D37" s="92" t="inlineStr">
        <is>
          <t>decimal</t>
        </is>
      </c>
      <c r="E37" s="92" t="inlineStr">
        <is>
          <t>changeable</t>
        </is>
      </c>
      <c r="F37" s="92" t="inlineStr">
        <is>
          <t>변수설명</t>
        </is>
      </c>
      <c r="G37" s="94" t="inlineStr">
        <is>
          <t>Ref_Index</t>
        </is>
      </c>
      <c r="H37" s="92">
        <f>I37-1</f>
        <v/>
      </c>
      <c r="I37" s="92">
        <f>J37-1</f>
        <v/>
      </c>
      <c r="J37" s="92">
        <f>K37-1</f>
        <v/>
      </c>
      <c r="K37" s="92">
        <f>L37-1</f>
        <v/>
      </c>
      <c r="L37" s="92">
        <f>M37-1</f>
        <v/>
      </c>
      <c r="M37" s="92">
        <f>N37-1</f>
        <v/>
      </c>
      <c r="N37" s="92">
        <f>O37-1</f>
        <v/>
      </c>
      <c r="O37" s="92">
        <f>P37-1</f>
        <v/>
      </c>
      <c r="P37" s="92">
        <f>Q37-1</f>
        <v/>
      </c>
      <c r="Q37" s="92">
        <f>ref!B4</f>
        <v/>
      </c>
      <c r="R37" s="93">
        <f>Q37+1</f>
        <v/>
      </c>
      <c r="S37" s="93">
        <f>R37+1</f>
        <v/>
      </c>
      <c r="T37" s="93">
        <f>S37+1</f>
        <v/>
      </c>
      <c r="U37" s="93">
        <f>T37+1</f>
        <v/>
      </c>
      <c r="V37" s="93">
        <f>U37+1</f>
        <v/>
      </c>
      <c r="W37" s="93">
        <f>V37+1</f>
        <v/>
      </c>
      <c r="X37" s="93">
        <f>W37+1</f>
        <v/>
      </c>
      <c r="Y37" s="93">
        <f>X37+1</f>
        <v/>
      </c>
      <c r="Z37" s="93">
        <f>Y37+1</f>
        <v/>
      </c>
      <c r="AA37" s="93">
        <f>Z37+1</f>
        <v/>
      </c>
      <c r="AB37" s="93">
        <f>AA37+1</f>
        <v/>
      </c>
      <c r="AC37" s="93">
        <f>AB37+1</f>
        <v/>
      </c>
      <c r="AD37" s="93">
        <f>AC37+1</f>
        <v/>
      </c>
      <c r="AE37" s="93">
        <f>AD37+1</f>
        <v/>
      </c>
      <c r="AF37" s="93">
        <f>AE37+1</f>
        <v/>
      </c>
      <c r="AG37" s="93">
        <f>AF37+1</f>
        <v/>
      </c>
      <c r="AH37" s="93">
        <f>AG37+1</f>
        <v/>
      </c>
      <c r="AI37" s="93">
        <f>AH37+1</f>
        <v/>
      </c>
      <c r="AJ37" s="93">
        <f>AI37+1</f>
        <v/>
      </c>
      <c r="AK37" s="93">
        <f>AJ37+1</f>
        <v/>
      </c>
      <c r="AL37" s="93">
        <f>AK37+1</f>
        <v/>
      </c>
      <c r="AM37" s="93">
        <f>AL37+1</f>
        <v/>
      </c>
      <c r="AN37" s="93">
        <f>AM37+1</f>
        <v/>
      </c>
      <c r="AO37" s="93">
        <f>AN37+1</f>
        <v/>
      </c>
      <c r="AP37" s="93">
        <f>AO37+1</f>
        <v/>
      </c>
      <c r="AQ37" s="93">
        <f>AP37+1</f>
        <v/>
      </c>
      <c r="AR37" s="93">
        <f>AQ37+1</f>
        <v/>
      </c>
      <c r="AS37" s="93">
        <f>AR37+1</f>
        <v/>
      </c>
      <c r="AT37" s="93">
        <f>AS37+1</f>
        <v/>
      </c>
      <c r="AU37" s="93">
        <f>AT37+1</f>
        <v/>
      </c>
      <c r="AV37" s="93">
        <f>AU37+1</f>
        <v/>
      </c>
      <c r="AW37" s="93">
        <f>AV37+1</f>
        <v/>
      </c>
      <c r="AX37" s="93">
        <f>AW37+1</f>
        <v/>
      </c>
      <c r="AY37" s="93">
        <f>AX37+1</f>
        <v/>
      </c>
      <c r="AZ37" s="93">
        <f>AY37+1</f>
        <v/>
      </c>
      <c r="BA37" s="93">
        <f>AZ37+1</f>
        <v/>
      </c>
    </row>
    <row r="38">
      <c r="A38" s="606" t="inlineStr">
        <is>
          <t>Airside(ADPM)</t>
        </is>
      </c>
      <c r="B38" s="607" t="inlineStr">
        <is>
          <t>Cargo Flight Movements(ADPM)</t>
        </is>
      </c>
      <c r="C38" s="608" t="inlineStr">
        <is>
          <t>Movement PHF(%)(ADPM)</t>
        </is>
      </c>
      <c r="D38" s="609" t="inlineStr">
        <is>
          <t>percent4</t>
        </is>
      </c>
      <c r="E38" s="609" t="n"/>
      <c r="F38" s="610" t="inlineStr">
        <is>
          <t>ADPM/movement/all/PHF</t>
        </is>
      </c>
      <c r="G38" s="611" t="n"/>
      <c r="H38" s="612">
        <f>VLOOKUP($F38,raw_data_cargo!$1:$1048576,MATCH(H$1,raw_data_cargo!$1:$1,0),FALSE)</f>
        <v/>
      </c>
      <c r="I38" s="612">
        <f>VLOOKUP($F38,raw_data_cargo!$1:$1048576,MATCH(I$1,raw_data_cargo!$1:$1,0),FALSE)</f>
        <v/>
      </c>
      <c r="J38" s="612">
        <f>VLOOKUP($F38,raw_data_cargo!$1:$1048576,MATCH(J$1,raw_data_cargo!$1:$1,0),FALSE)</f>
        <v/>
      </c>
      <c r="K38" s="612">
        <f>VLOOKUP($F38,raw_data_cargo!$1:$1048576,MATCH(K$1,raw_data_cargo!$1:$1,0),FALSE)</f>
        <v/>
      </c>
      <c r="L38" s="612">
        <f>VLOOKUP($F38,raw_data_cargo!$1:$1048576,MATCH(L$1,raw_data_cargo!$1:$1,0),FALSE)</f>
        <v/>
      </c>
      <c r="M38" s="612">
        <f>VLOOKUP($F38,raw_data_cargo!$1:$1048576,MATCH(M$1,raw_data_cargo!$1:$1,0),FALSE)</f>
        <v/>
      </c>
      <c r="N38" s="612">
        <f>VLOOKUP($F38,raw_data_cargo!$1:$1048576,MATCH(N$1,raw_data_cargo!$1:$1,0),FALSE)</f>
        <v/>
      </c>
      <c r="O38" s="612">
        <f>VLOOKUP($F38,raw_data_cargo!$1:$1048576,MATCH(O$1,raw_data_cargo!$1:$1,0),FALSE)</f>
        <v/>
      </c>
      <c r="P38" s="612">
        <f>VLOOKUP($F38,raw_data_cargo!$1:$1048576,MATCH(P$1,raw_data_cargo!$1:$1,0),FALSE)</f>
        <v/>
      </c>
      <c r="Q38" s="612">
        <f>VLOOKUP($F38,raw_data_cargo!$1:$1048576,MATCH(Q$1,raw_data_cargo!$1:$1,0),FALSE)</f>
        <v/>
      </c>
      <c r="R38" s="612">
        <f>0.0021*R3^(-0.183)*$G$42</f>
        <v/>
      </c>
      <c r="S38" s="612">
        <f>0.0021*S3^(-0.183)*$G$42</f>
        <v/>
      </c>
      <c r="T38" s="612">
        <f>0.0021*T3^(-0.183)*$G$42</f>
        <v/>
      </c>
      <c r="U38" s="612">
        <f>0.0021*U3^(-0.183)*$G$42</f>
        <v/>
      </c>
      <c r="V38" s="612">
        <f>0.0021*V3^(-0.183)*$G$42</f>
        <v/>
      </c>
      <c r="W38" s="612">
        <f>0.0021*W3^(-0.183)*$G$42</f>
        <v/>
      </c>
      <c r="X38" s="612">
        <f>0.0021*X3^(-0.183)*$G$42</f>
        <v/>
      </c>
      <c r="Y38" s="612">
        <f>0.0021*Y3^(-0.183)*$G$42</f>
        <v/>
      </c>
      <c r="Z38" s="612">
        <f>0.0021*Z3^(-0.183)*$G$42</f>
        <v/>
      </c>
      <c r="AA38" s="612">
        <f>0.0021*AA3^(-0.183)*$G$42</f>
        <v/>
      </c>
      <c r="AB38" s="612">
        <f>0.0021*AB3^(-0.183)*$G$42</f>
        <v/>
      </c>
      <c r="AC38" s="612">
        <f>0.0021*AC3^(-0.183)*$G$42</f>
        <v/>
      </c>
      <c r="AD38" s="612">
        <f>0.0021*AD3^(-0.183)*$G$42</f>
        <v/>
      </c>
      <c r="AE38" s="612">
        <f>0.0021*AE3^(-0.183)*$G$42</f>
        <v/>
      </c>
      <c r="AF38" s="612">
        <f>0.0021*AF3^(-0.183)*$G$42</f>
        <v/>
      </c>
      <c r="AG38" s="612">
        <f>0.0021*AG3^(-0.183)*$G$42</f>
        <v/>
      </c>
      <c r="AH38" s="612">
        <f>0.0021*AH3^(-0.183)*$G$42</f>
        <v/>
      </c>
      <c r="AI38" s="612">
        <f>0.0021*AI3^(-0.183)*$G$42</f>
        <v/>
      </c>
      <c r="AJ38" s="612">
        <f>0.0021*AJ3^(-0.183)*$G$42</f>
        <v/>
      </c>
      <c r="AK38" s="612">
        <f>0.0021*AK3^(-0.183)*$G$42</f>
        <v/>
      </c>
      <c r="AL38" s="612">
        <f>0.0021*AL3^(-0.183)*$G$42</f>
        <v/>
      </c>
      <c r="AM38" s="612">
        <f>0.0021*AM3^(-0.183)*$G$42</f>
        <v/>
      </c>
      <c r="AN38" s="612">
        <f>0.0021*AN3^(-0.183)*$G$42</f>
        <v/>
      </c>
      <c r="AO38" s="612">
        <f>0.0021*AO3^(-0.183)*$G$42</f>
        <v/>
      </c>
      <c r="AP38" s="612">
        <f>0.0021*AP3^(-0.183)*$G$42</f>
        <v/>
      </c>
      <c r="AQ38" s="612">
        <f>0.0021*AQ3^(-0.183)*$G$42</f>
        <v/>
      </c>
      <c r="AR38" s="612">
        <f>0.0021*AR3^(-0.183)*$G$42</f>
        <v/>
      </c>
      <c r="AS38" s="612">
        <f>0.0021*AS3^(-0.183)*$G$42</f>
        <v/>
      </c>
      <c r="AT38" s="612">
        <f>0.0021*AT3^(-0.183)*$G$42</f>
        <v/>
      </c>
      <c r="AU38" s="612">
        <f>0.0021*AU3^(-0.183)*$G$42</f>
        <v/>
      </c>
      <c r="AV38" s="612">
        <f>0.0021*AV3^(-0.183)*$G$42</f>
        <v/>
      </c>
      <c r="AW38" s="612">
        <f>0.0021*AW3^(-0.183)*$G$42</f>
        <v/>
      </c>
      <c r="AX38" s="612">
        <f>0.0021*AX3^(-0.183)*$G$42</f>
        <v/>
      </c>
      <c r="AY38" s="612">
        <f>0.0021*AY3^(-0.183)*$G$42</f>
        <v/>
      </c>
      <c r="AZ38" s="612">
        <f>0.0021*AZ3^(-0.183)*$G$42</f>
        <v/>
      </c>
      <c r="BA38" s="612">
        <f>0.0021*BA3^(-0.183)*$G$42</f>
        <v/>
      </c>
    </row>
    <row r="39">
      <c r="A39" s="532" t="n"/>
      <c r="B39" s="532" t="n"/>
      <c r="C39" s="608" t="inlineStr">
        <is>
          <t xml:space="preserve">  - Movement H Factor(ADPM)</t>
        </is>
      </c>
      <c r="D39" s="609" t="inlineStr">
        <is>
          <t>float1</t>
        </is>
      </c>
      <c r="E39" s="609" t="n"/>
      <c r="F39" s="613" t="inlineStr">
        <is>
          <t>ADPM/movement/all/H팩터</t>
        </is>
      </c>
      <c r="G39" s="614" t="n"/>
      <c r="H39" s="615">
        <f>VLOOKUP($F39,raw_data_cargo!$1:$1048576,MATCH(H$1,raw_data_cargo!$1:$1,0),FALSE)</f>
        <v/>
      </c>
      <c r="I39" s="615">
        <f>VLOOKUP($F39,raw_data_cargo!$1:$1048576,MATCH(I$1,raw_data_cargo!$1:$1,0),FALSE)</f>
        <v/>
      </c>
      <c r="J39" s="615">
        <f>VLOOKUP($F39,raw_data_cargo!$1:$1048576,MATCH(J$1,raw_data_cargo!$1:$1,0),FALSE)</f>
        <v/>
      </c>
      <c r="K39" s="615">
        <f>VLOOKUP($F39,raw_data_cargo!$1:$1048576,MATCH(K$1,raw_data_cargo!$1:$1,0),FALSE)</f>
        <v/>
      </c>
      <c r="L39" s="615">
        <f>VLOOKUP($F39,raw_data_cargo!$1:$1048576,MATCH(L$1,raw_data_cargo!$1:$1,0),FALSE)</f>
        <v/>
      </c>
      <c r="M39" s="615">
        <f>VLOOKUP($F39,raw_data_cargo!$1:$1048576,MATCH(M$1,raw_data_cargo!$1:$1,0),FALSE)</f>
        <v/>
      </c>
      <c r="N39" s="615">
        <f>VLOOKUP($F39,raw_data_cargo!$1:$1048576,MATCH(N$1,raw_data_cargo!$1:$1,0),FALSE)</f>
        <v/>
      </c>
      <c r="O39" s="615">
        <f>VLOOKUP($F39,raw_data_cargo!$1:$1048576,MATCH(O$1,raw_data_cargo!$1:$1,0),FALSE)</f>
        <v/>
      </c>
      <c r="P39" s="615">
        <f>VLOOKUP($F39,raw_data_cargo!$1:$1048576,MATCH(P$1,raw_data_cargo!$1:$1,0),FALSE)</f>
        <v/>
      </c>
      <c r="Q39" s="615">
        <f>VLOOKUP($F39,raw_data_cargo!$1:$1048576,MATCH(Q$1,raw_data_cargo!$1:$1,0),FALSE)</f>
        <v/>
      </c>
      <c r="R39" s="615">
        <f>1/R38/R40</f>
        <v/>
      </c>
      <c r="S39" s="615">
        <f>1/S38/S40</f>
        <v/>
      </c>
      <c r="T39" s="615">
        <f>1/T38/T40</f>
        <v/>
      </c>
      <c r="U39" s="615">
        <f>1/U38/U40</f>
        <v/>
      </c>
      <c r="V39" s="615">
        <f>1/V38/V40</f>
        <v/>
      </c>
      <c r="W39" s="615">
        <f>1/W38/W40</f>
        <v/>
      </c>
      <c r="X39" s="615">
        <f>1/X38/X40</f>
        <v/>
      </c>
      <c r="Y39" s="615">
        <f>1/Y38/Y40</f>
        <v/>
      </c>
      <c r="Z39" s="615">
        <f>1/Z38/Z40</f>
        <v/>
      </c>
      <c r="AA39" s="615">
        <f>1/AA38/AA40</f>
        <v/>
      </c>
      <c r="AB39" s="615">
        <f>1/AB38/AB40</f>
        <v/>
      </c>
      <c r="AC39" s="615">
        <f>1/AC38/AC40</f>
        <v/>
      </c>
      <c r="AD39" s="615">
        <f>1/AD38/AD40</f>
        <v/>
      </c>
      <c r="AE39" s="615">
        <f>1/AE38/AE40</f>
        <v/>
      </c>
      <c r="AF39" s="615">
        <f>1/AF38/AF40</f>
        <v/>
      </c>
      <c r="AG39" s="615">
        <f>1/AG38/AG40</f>
        <v/>
      </c>
      <c r="AH39" s="615">
        <f>1/AH38/AH40</f>
        <v/>
      </c>
      <c r="AI39" s="615">
        <f>1/AI38/AI40</f>
        <v/>
      </c>
      <c r="AJ39" s="615">
        <f>1/AJ38/AJ40</f>
        <v/>
      </c>
      <c r="AK39" s="615">
        <f>1/AK38/AK40</f>
        <v/>
      </c>
      <c r="AL39" s="615">
        <f>1/AL38/AL40</f>
        <v/>
      </c>
      <c r="AM39" s="615">
        <f>1/AM38/AM40</f>
        <v/>
      </c>
      <c r="AN39" s="615">
        <f>1/AN38/AN40</f>
        <v/>
      </c>
      <c r="AO39" s="615">
        <f>1/AO38/AO40</f>
        <v/>
      </c>
      <c r="AP39" s="615">
        <f>1/AP38/AP40</f>
        <v/>
      </c>
      <c r="AQ39" s="615">
        <f>1/AQ38/AQ40</f>
        <v/>
      </c>
      <c r="AR39" s="615">
        <f>1/AR38/AR40</f>
        <v/>
      </c>
      <c r="AS39" s="615">
        <f>1/AS38/AS40</f>
        <v/>
      </c>
      <c r="AT39" s="615">
        <f>1/AT38/AT40</f>
        <v/>
      </c>
      <c r="AU39" s="615">
        <f>1/AU38/AU40</f>
        <v/>
      </c>
      <c r="AV39" s="615">
        <f>1/AV38/AV40</f>
        <v/>
      </c>
      <c r="AW39" s="615">
        <f>1/AW38/AW40</f>
        <v/>
      </c>
      <c r="AX39" s="615">
        <f>1/AX38/AX40</f>
        <v/>
      </c>
      <c r="AY39" s="615">
        <f>1/AY38/AY40</f>
        <v/>
      </c>
      <c r="AZ39" s="615">
        <f>1/AZ38/AZ40</f>
        <v/>
      </c>
      <c r="BA39" s="615">
        <f>1/BA38/BA40</f>
        <v/>
      </c>
    </row>
    <row r="40">
      <c r="A40" s="532" t="n"/>
      <c r="B40" s="532" t="n"/>
      <c r="C40" s="608" t="inlineStr">
        <is>
          <t xml:space="preserve">  - Movement D Factor(ADPM)</t>
        </is>
      </c>
      <c r="D40" s="609" t="inlineStr">
        <is>
          <t>float1</t>
        </is>
      </c>
      <c r="E40" s="609" t="n"/>
      <c r="F40" s="613" t="inlineStr">
        <is>
          <t>ADPM/movement/all/D팩터</t>
        </is>
      </c>
      <c r="G40" s="614">
        <f>SUMIF($H$79:$Q$79,"O",H40:Q40)/COUNTIFS($H$79:$Q$79,"O",H40:Q40,"&lt;&gt;0")</f>
        <v/>
      </c>
      <c r="H40" s="615">
        <f>VLOOKUP($F40,raw_data_cargo!$1:$1048576,MATCH(H$1,raw_data_cargo!$1:$1,0),FALSE)</f>
        <v/>
      </c>
      <c r="I40" s="615">
        <f>VLOOKUP($F40,raw_data_cargo!$1:$1048576,MATCH(I$1,raw_data_cargo!$1:$1,0),FALSE)</f>
        <v/>
      </c>
      <c r="J40" s="615">
        <f>VLOOKUP($F40,raw_data_cargo!$1:$1048576,MATCH(J$1,raw_data_cargo!$1:$1,0),FALSE)</f>
        <v/>
      </c>
      <c r="K40" s="615">
        <f>VLOOKUP($F40,raw_data_cargo!$1:$1048576,MATCH(K$1,raw_data_cargo!$1:$1,0),FALSE)</f>
        <v/>
      </c>
      <c r="L40" s="615">
        <f>VLOOKUP($F40,raw_data_cargo!$1:$1048576,MATCH(L$1,raw_data_cargo!$1:$1,0),FALSE)</f>
        <v/>
      </c>
      <c r="M40" s="615">
        <f>VLOOKUP($F40,raw_data_cargo!$1:$1048576,MATCH(M$1,raw_data_cargo!$1:$1,0),FALSE)</f>
        <v/>
      </c>
      <c r="N40" s="615">
        <f>VLOOKUP($F40,raw_data_cargo!$1:$1048576,MATCH(N$1,raw_data_cargo!$1:$1,0),FALSE)</f>
        <v/>
      </c>
      <c r="O40" s="615">
        <f>VLOOKUP($F40,raw_data_cargo!$1:$1048576,MATCH(O$1,raw_data_cargo!$1:$1,0),FALSE)</f>
        <v/>
      </c>
      <c r="P40" s="615">
        <f>VLOOKUP($F40,raw_data_cargo!$1:$1048576,MATCH(P$1,raw_data_cargo!$1:$1,0),FALSE)</f>
        <v/>
      </c>
      <c r="Q40" s="615">
        <f>VLOOKUP($F40,raw_data_cargo!$1:$1048576,MATCH(Q$1,raw_data_cargo!$1:$1,0),FALSE)</f>
        <v/>
      </c>
      <c r="R40" s="580">
        <f>$G$40</f>
        <v/>
      </c>
      <c r="S40" s="580">
        <f>$G$40</f>
        <v/>
      </c>
      <c r="T40" s="580">
        <f>$G$40</f>
        <v/>
      </c>
      <c r="U40" s="580">
        <f>$G$40</f>
        <v/>
      </c>
      <c r="V40" s="580">
        <f>$G$40</f>
        <v/>
      </c>
      <c r="W40" s="580">
        <f>$G$40</f>
        <v/>
      </c>
      <c r="X40" s="580">
        <f>$G$40</f>
        <v/>
      </c>
      <c r="Y40" s="580">
        <f>$G$40</f>
        <v/>
      </c>
      <c r="Z40" s="580">
        <f>$G$40</f>
        <v/>
      </c>
      <c r="AA40" s="580">
        <f>$G$40</f>
        <v/>
      </c>
      <c r="AB40" s="580">
        <f>$G$40</f>
        <v/>
      </c>
      <c r="AC40" s="580">
        <f>$G$40</f>
        <v/>
      </c>
      <c r="AD40" s="580">
        <f>$G$40</f>
        <v/>
      </c>
      <c r="AE40" s="580">
        <f>$G$40</f>
        <v/>
      </c>
      <c r="AF40" s="580">
        <f>$G$40</f>
        <v/>
      </c>
      <c r="AG40" s="580">
        <f>$G$40</f>
        <v/>
      </c>
      <c r="AH40" s="580">
        <f>$G$40</f>
        <v/>
      </c>
      <c r="AI40" s="580">
        <f>$G$40</f>
        <v/>
      </c>
      <c r="AJ40" s="580">
        <f>$G$40</f>
        <v/>
      </c>
      <c r="AK40" s="580">
        <f>$G$40</f>
        <v/>
      </c>
      <c r="AL40" s="580">
        <f>$G$40</f>
        <v/>
      </c>
      <c r="AM40" s="580">
        <f>$G$40</f>
        <v/>
      </c>
      <c r="AN40" s="580">
        <f>$G$40</f>
        <v/>
      </c>
      <c r="AO40" s="580">
        <f>$G$40</f>
        <v/>
      </c>
      <c r="AP40" s="580">
        <f>$G$40</f>
        <v/>
      </c>
      <c r="AQ40" s="580">
        <f>$G$40</f>
        <v/>
      </c>
      <c r="AR40" s="580">
        <f>$G$40</f>
        <v/>
      </c>
      <c r="AS40" s="580">
        <f>$G$40</f>
        <v/>
      </c>
      <c r="AT40" s="580">
        <f>$G$40</f>
        <v/>
      </c>
      <c r="AU40" s="580">
        <f>$G$40</f>
        <v/>
      </c>
      <c r="AV40" s="580">
        <f>$G$40</f>
        <v/>
      </c>
      <c r="AW40" s="580">
        <f>$G$40</f>
        <v/>
      </c>
      <c r="AX40" s="580">
        <f>$G$40</f>
        <v/>
      </c>
      <c r="AY40" s="580">
        <f>$G$40</f>
        <v/>
      </c>
      <c r="AZ40" s="580">
        <f>$G$40</f>
        <v/>
      </c>
      <c r="BA40" s="580">
        <f>$G$40</f>
        <v/>
      </c>
    </row>
    <row r="41">
      <c r="A41" s="532" t="n"/>
      <c r="B41" s="532" t="n"/>
      <c r="C41" s="608" t="inlineStr">
        <is>
          <t>Movement PHF(%) Model(ADPM)</t>
        </is>
      </c>
      <c r="D41" s="609" t="inlineStr">
        <is>
          <t>percent4</t>
        </is>
      </c>
      <c r="E41" s="609" t="n"/>
      <c r="F41" s="613" t="inlineStr">
        <is>
          <t>모형</t>
        </is>
      </c>
      <c r="G41" s="614" t="n"/>
      <c r="H41" s="616">
        <f>0.0021*H3^(-0.183)</f>
        <v/>
      </c>
      <c r="I41" s="616">
        <f>0.0021*I3^(-0.183)</f>
        <v/>
      </c>
      <c r="J41" s="616">
        <f>0.0021*J3^(-0.183)</f>
        <v/>
      </c>
      <c r="K41" s="616">
        <f>0.0021*K3^(-0.183)</f>
        <v/>
      </c>
      <c r="L41" s="616">
        <f>0.0021*L3^(-0.183)</f>
        <v/>
      </c>
      <c r="M41" s="616">
        <f>0.0021*M3^(-0.183)</f>
        <v/>
      </c>
      <c r="N41" s="616">
        <f>0.0021*N3^(-0.183)</f>
        <v/>
      </c>
      <c r="O41" s="616">
        <f>0.0021*O3^(-0.183)</f>
        <v/>
      </c>
      <c r="P41" s="616">
        <f>0.0021*P3^(-0.183)</f>
        <v/>
      </c>
      <c r="Q41" s="616">
        <f>0.0021*Q3^(-0.183)</f>
        <v/>
      </c>
      <c r="R41" s="580" t="n"/>
      <c r="S41" s="580" t="n"/>
      <c r="T41" s="580" t="n"/>
      <c r="U41" s="580" t="n"/>
      <c r="V41" s="580" t="n"/>
      <c r="W41" s="580" t="n"/>
      <c r="X41" s="580" t="n"/>
      <c r="Y41" s="580" t="n"/>
      <c r="Z41" s="580" t="n"/>
      <c r="AA41" s="580" t="n"/>
      <c r="AB41" s="580" t="n"/>
      <c r="AC41" s="580" t="n"/>
      <c r="AD41" s="580" t="n"/>
      <c r="AE41" s="580" t="n"/>
      <c r="AF41" s="580" t="n"/>
      <c r="AG41" s="580" t="n"/>
      <c r="AH41" s="580" t="n"/>
      <c r="AI41" s="580" t="n"/>
      <c r="AJ41" s="580" t="n"/>
      <c r="AK41" s="580" t="n"/>
      <c r="AL41" s="580" t="n"/>
      <c r="AM41" s="580" t="n"/>
      <c r="AN41" s="580" t="n"/>
      <c r="AO41" s="580" t="n"/>
      <c r="AP41" s="580" t="n"/>
      <c r="AQ41" s="580" t="n"/>
      <c r="AR41" s="580" t="n"/>
      <c r="AS41" s="580" t="n"/>
      <c r="AT41" s="580" t="n"/>
      <c r="AU41" s="580" t="n"/>
      <c r="AV41" s="580" t="n"/>
      <c r="AW41" s="580" t="n"/>
      <c r="AX41" s="580" t="n"/>
      <c r="AY41" s="580" t="n"/>
      <c r="AZ41" s="580" t="n"/>
      <c r="BA41" s="580" t="n"/>
    </row>
    <row r="42">
      <c r="A42" s="532" t="n"/>
      <c r="B42" s="532" t="n"/>
      <c r="C42" s="608" t="inlineStr">
        <is>
          <t>Movement Model PHF / Movement PHF(ADPM)</t>
        </is>
      </c>
      <c r="D42" s="609" t="inlineStr">
        <is>
          <t>percent1</t>
        </is>
      </c>
      <c r="E42" s="609" t="n"/>
      <c r="F42" s="617" t="inlineStr">
        <is>
          <t>모형PHF / 실제 PHF</t>
        </is>
      </c>
      <c r="G42" s="618">
        <f>SUMIF($H$78:$Q$78,"O",H42:Q42)/COUNTIFS($H$78:$Q$78,"O",H42:Q42,"&lt;&gt;0")</f>
        <v/>
      </c>
      <c r="H42" s="65">
        <f>H38/H41</f>
        <v/>
      </c>
      <c r="I42" s="65">
        <f>I38/I41</f>
        <v/>
      </c>
      <c r="J42" s="65">
        <f>J38/J41</f>
        <v/>
      </c>
      <c r="K42" s="65">
        <f>K38/K41</f>
        <v/>
      </c>
      <c r="L42" s="65">
        <f>L38/L41</f>
        <v/>
      </c>
      <c r="M42" s="65">
        <f>M38/M41</f>
        <v/>
      </c>
      <c r="N42" s="65">
        <f>N38/N41</f>
        <v/>
      </c>
      <c r="O42" s="65">
        <f>O38/O41</f>
        <v/>
      </c>
      <c r="P42" s="65">
        <f>P38/P41</f>
        <v/>
      </c>
      <c r="Q42" s="65">
        <f>Q38/Q41</f>
        <v/>
      </c>
      <c r="R42" s="580" t="n"/>
      <c r="S42" s="580" t="n"/>
      <c r="T42" s="580" t="n"/>
      <c r="U42" s="580" t="n"/>
      <c r="V42" s="580" t="n"/>
      <c r="W42" s="580" t="n"/>
      <c r="X42" s="580" t="n"/>
      <c r="Y42" s="580" t="n"/>
      <c r="Z42" s="580" t="n"/>
      <c r="AA42" s="580" t="n"/>
      <c r="AB42" s="580" t="n"/>
      <c r="AC42" s="580" t="n"/>
      <c r="AD42" s="580" t="n"/>
      <c r="AE42" s="580" t="n"/>
      <c r="AF42" s="580" t="n"/>
      <c r="AG42" s="580" t="n"/>
      <c r="AH42" s="580" t="n"/>
      <c r="AI42" s="580" t="n"/>
      <c r="AJ42" s="580" t="n"/>
      <c r="AK42" s="580" t="n"/>
      <c r="AL42" s="580" t="n"/>
      <c r="AM42" s="580" t="n"/>
      <c r="AN42" s="580" t="n"/>
      <c r="AO42" s="580" t="n"/>
      <c r="AP42" s="580" t="n"/>
      <c r="AQ42" s="580" t="n"/>
      <c r="AR42" s="580" t="n"/>
      <c r="AS42" s="580" t="n"/>
      <c r="AT42" s="580" t="n"/>
      <c r="AU42" s="580" t="n"/>
      <c r="AV42" s="580" t="n"/>
      <c r="AW42" s="580" t="n"/>
      <c r="AX42" s="580" t="n"/>
      <c r="AY42" s="580" t="n"/>
      <c r="AZ42" s="580" t="n"/>
      <c r="BA42" s="580" t="n"/>
    </row>
    <row r="43">
      <c r="A43" s="532" t="n"/>
      <c r="B43" s="532" t="n"/>
      <c r="C43" s="619" t="inlineStr">
        <is>
          <t>Peak Hour Movements(ADPM)</t>
        </is>
      </c>
      <c r="D43" s="620" t="inlineStr">
        <is>
          <t>float0</t>
        </is>
      </c>
      <c r="E43" s="620" t="n"/>
      <c r="F43" s="613" t="inlineStr">
        <is>
          <t>ADPM/movement/all/첨두시</t>
        </is>
      </c>
      <c r="G43" s="614" t="n"/>
      <c r="H43" s="621">
        <f>VLOOKUP($F43,raw_data_cargo!$1:$1048576,MATCH(H$1,raw_data_cargo!$1:$1,0),FALSE)</f>
        <v/>
      </c>
      <c r="I43" s="621">
        <f>VLOOKUP($F43,raw_data_cargo!$1:$1048576,MATCH(I$1,raw_data_cargo!$1:$1,0),FALSE)</f>
        <v/>
      </c>
      <c r="J43" s="621">
        <f>VLOOKUP($F43,raw_data_cargo!$1:$1048576,MATCH(J$1,raw_data_cargo!$1:$1,0),FALSE)</f>
        <v/>
      </c>
      <c r="K43" s="621">
        <f>VLOOKUP($F43,raw_data_cargo!$1:$1048576,MATCH(K$1,raw_data_cargo!$1:$1,0),FALSE)</f>
        <v/>
      </c>
      <c r="L43" s="621">
        <f>VLOOKUP($F43,raw_data_cargo!$1:$1048576,MATCH(L$1,raw_data_cargo!$1:$1,0),FALSE)</f>
        <v/>
      </c>
      <c r="M43" s="621">
        <f>VLOOKUP($F43,raw_data_cargo!$1:$1048576,MATCH(M$1,raw_data_cargo!$1:$1,0),FALSE)</f>
        <v/>
      </c>
      <c r="N43" s="621">
        <f>VLOOKUP($F43,raw_data_cargo!$1:$1048576,MATCH(N$1,raw_data_cargo!$1:$1,0),FALSE)</f>
        <v/>
      </c>
      <c r="O43" s="621">
        <f>VLOOKUP($F43,raw_data_cargo!$1:$1048576,MATCH(O$1,raw_data_cargo!$1:$1,0),FALSE)</f>
        <v/>
      </c>
      <c r="P43" s="621">
        <f>VLOOKUP($F43,raw_data_cargo!$1:$1048576,MATCH(P$1,raw_data_cargo!$1:$1,0),FALSE)</f>
        <v/>
      </c>
      <c r="Q43" s="621">
        <f>VLOOKUP($F43,raw_data_cargo!$1:$1048576,MATCH(Q$1,raw_data_cargo!$1:$1,0),FALSE)</f>
        <v/>
      </c>
      <c r="R43" s="622">
        <f>R3*R38</f>
        <v/>
      </c>
      <c r="S43" s="622">
        <f>S3*S38</f>
        <v/>
      </c>
      <c r="T43" s="622">
        <f>T3*T38</f>
        <v/>
      </c>
      <c r="U43" s="622">
        <f>U3*U38</f>
        <v/>
      </c>
      <c r="V43" s="622">
        <f>V3*V38</f>
        <v/>
      </c>
      <c r="W43" s="622">
        <f>W3*W38</f>
        <v/>
      </c>
      <c r="X43" s="622">
        <f>X3*X38</f>
        <v/>
      </c>
      <c r="Y43" s="622">
        <f>Y3*Y38</f>
        <v/>
      </c>
      <c r="Z43" s="622">
        <f>Z3*Z38</f>
        <v/>
      </c>
      <c r="AA43" s="623">
        <f>AA3*AA38</f>
        <v/>
      </c>
      <c r="AB43" s="622">
        <f>AB3*AB38</f>
        <v/>
      </c>
      <c r="AC43" s="622">
        <f>AC3*AC38</f>
        <v/>
      </c>
      <c r="AD43" s="622">
        <f>AD3*AD38</f>
        <v/>
      </c>
      <c r="AE43" s="622">
        <f>AE3*AE38</f>
        <v/>
      </c>
      <c r="AF43" s="622">
        <f>AF3*AF38</f>
        <v/>
      </c>
      <c r="AG43" s="622">
        <f>AG3*AG38</f>
        <v/>
      </c>
      <c r="AH43" s="622">
        <f>AH3*AH38</f>
        <v/>
      </c>
      <c r="AI43" s="622">
        <f>AI3*AI38</f>
        <v/>
      </c>
      <c r="AJ43" s="622">
        <f>AJ3*AJ38</f>
        <v/>
      </c>
      <c r="AK43" s="622">
        <f>AK3*AK38</f>
        <v/>
      </c>
      <c r="AL43" s="622">
        <f>AL3*AL38</f>
        <v/>
      </c>
      <c r="AM43" s="622">
        <f>AM3*AM38</f>
        <v/>
      </c>
      <c r="AN43" s="622">
        <f>AN3*AN38</f>
        <v/>
      </c>
      <c r="AO43" s="622">
        <f>AO3*AO38</f>
        <v/>
      </c>
      <c r="AP43" s="622">
        <f>AP3*AP38</f>
        <v/>
      </c>
      <c r="AQ43" s="622">
        <f>AQ3*AQ38</f>
        <v/>
      </c>
      <c r="AR43" s="622">
        <f>AR3*AR38</f>
        <v/>
      </c>
      <c r="AS43" s="622">
        <f>AS3*AS38</f>
        <v/>
      </c>
      <c r="AT43" s="622">
        <f>AT3*AT38</f>
        <v/>
      </c>
      <c r="AU43" s="622">
        <f>AU3*AU38</f>
        <v/>
      </c>
      <c r="AV43" s="622">
        <f>AV3*AV38</f>
        <v/>
      </c>
      <c r="AW43" s="622">
        <f>AW3*AW38</f>
        <v/>
      </c>
      <c r="AX43" s="622">
        <f>AX3*AX38</f>
        <v/>
      </c>
      <c r="AY43" s="622">
        <f>AY3*AY38</f>
        <v/>
      </c>
      <c r="AZ43" s="622">
        <f>AZ3*AZ38</f>
        <v/>
      </c>
      <c r="BA43" s="622">
        <f>BA3*BA38</f>
        <v/>
      </c>
    </row>
    <row r="44">
      <c r="A44" s="532" t="n"/>
      <c r="B44" s="532" t="n"/>
      <c r="C44" s="619" t="inlineStr">
        <is>
          <t xml:space="preserve"> - Peak Hour departure Movement(ADPM)</t>
        </is>
      </c>
      <c r="D44" s="620" t="inlineStr">
        <is>
          <t>float0</t>
        </is>
      </c>
      <c r="E44" s="620" t="n"/>
      <c r="F44" s="613" t="inlineStr">
        <is>
          <t>ADPM/movement/d/첨두시</t>
        </is>
      </c>
      <c r="G44" s="614" t="n"/>
      <c r="H44" s="621">
        <f>MIN(VLOOKUP($F44,raw_data_cargo!$1:$1048576,MATCH(H$1,raw_data_cargo!$1:$1,0),FALSE),H43)</f>
        <v/>
      </c>
      <c r="I44" s="621">
        <f>MIN(VLOOKUP($F44,raw_data_cargo!$1:$1048576,MATCH(I$1,raw_data_cargo!$1:$1,0),FALSE),I43)</f>
        <v/>
      </c>
      <c r="J44" s="621">
        <f>MIN(VLOOKUP($F44,raw_data_cargo!$1:$1048576,MATCH(J$1,raw_data_cargo!$1:$1,0),FALSE),J43)</f>
        <v/>
      </c>
      <c r="K44" s="621">
        <f>MIN(VLOOKUP($F44,raw_data_cargo!$1:$1048576,MATCH(K$1,raw_data_cargo!$1:$1,0),FALSE),K43)</f>
        <v/>
      </c>
      <c r="L44" s="621">
        <f>MIN(VLOOKUP($F44,raw_data_cargo!$1:$1048576,MATCH(L$1,raw_data_cargo!$1:$1,0),FALSE),L43)</f>
        <v/>
      </c>
      <c r="M44" s="621">
        <f>MIN(VLOOKUP($F44,raw_data_cargo!$1:$1048576,MATCH(M$1,raw_data_cargo!$1:$1,0),FALSE),M43)</f>
        <v/>
      </c>
      <c r="N44" s="621">
        <f>MIN(VLOOKUP($F44,raw_data_cargo!$1:$1048576,MATCH(N$1,raw_data_cargo!$1:$1,0),FALSE),N43)</f>
        <v/>
      </c>
      <c r="O44" s="621">
        <f>MIN(VLOOKUP($F44,raw_data_cargo!$1:$1048576,MATCH(O$1,raw_data_cargo!$1:$1,0),FALSE),O43)</f>
        <v/>
      </c>
      <c r="P44" s="621">
        <f>MIN(VLOOKUP($F44,raw_data_cargo!$1:$1048576,MATCH(P$1,raw_data_cargo!$1:$1,0),FALSE),P43)</f>
        <v/>
      </c>
      <c r="Q44" s="621">
        <f>MIN(VLOOKUP($F44,raw_data_cargo!$1:$1048576,MATCH(Q$1,raw_data_cargo!$1:$1,0),FALSE),Q43)</f>
        <v/>
      </c>
      <c r="R44" s="622">
        <f>R43*R46</f>
        <v/>
      </c>
      <c r="S44" s="622">
        <f>S43*S46</f>
        <v/>
      </c>
      <c r="T44" s="622">
        <f>T43*T46</f>
        <v/>
      </c>
      <c r="U44" s="622">
        <f>U43*U46</f>
        <v/>
      </c>
      <c r="V44" s="622">
        <f>V43*V46</f>
        <v/>
      </c>
      <c r="W44" s="622">
        <f>W43*W46</f>
        <v/>
      </c>
      <c r="X44" s="622">
        <f>X43*X46</f>
        <v/>
      </c>
      <c r="Y44" s="622">
        <f>Y43*Y46</f>
        <v/>
      </c>
      <c r="Z44" s="622">
        <f>Z43*Z46</f>
        <v/>
      </c>
      <c r="AA44" s="622">
        <f>AA43*AA46</f>
        <v/>
      </c>
      <c r="AB44" s="622">
        <f>AB43*AB46</f>
        <v/>
      </c>
      <c r="AC44" s="622">
        <f>AC43*AC46</f>
        <v/>
      </c>
      <c r="AD44" s="622">
        <f>AD43*AD46</f>
        <v/>
      </c>
      <c r="AE44" s="622">
        <f>AE43*AE46</f>
        <v/>
      </c>
      <c r="AF44" s="622">
        <f>AF43*AF46</f>
        <v/>
      </c>
      <c r="AG44" s="622">
        <f>AG43*AG46</f>
        <v/>
      </c>
      <c r="AH44" s="622">
        <f>AH43*AH46</f>
        <v/>
      </c>
      <c r="AI44" s="622">
        <f>AI43*AI46</f>
        <v/>
      </c>
      <c r="AJ44" s="622">
        <f>AJ43*AJ46</f>
        <v/>
      </c>
      <c r="AK44" s="622">
        <f>AK43*AK46</f>
        <v/>
      </c>
      <c r="AL44" s="622">
        <f>AL43*AL46</f>
        <v/>
      </c>
      <c r="AM44" s="622">
        <f>AM43*AM46</f>
        <v/>
      </c>
      <c r="AN44" s="622">
        <f>AN43*AN46</f>
        <v/>
      </c>
      <c r="AO44" s="622">
        <f>AO43*AO46</f>
        <v/>
      </c>
      <c r="AP44" s="622">
        <f>AP43*AP46</f>
        <v/>
      </c>
      <c r="AQ44" s="622">
        <f>AQ43*AQ46</f>
        <v/>
      </c>
      <c r="AR44" s="622">
        <f>AR43*AR46</f>
        <v/>
      </c>
      <c r="AS44" s="622">
        <f>AS43*AS46</f>
        <v/>
      </c>
      <c r="AT44" s="622">
        <f>AT43*AT46</f>
        <v/>
      </c>
      <c r="AU44" s="622">
        <f>AU43*AU46</f>
        <v/>
      </c>
      <c r="AV44" s="622">
        <f>AV43*AV46</f>
        <v/>
      </c>
      <c r="AW44" s="622">
        <f>AW43*AW46</f>
        <v/>
      </c>
      <c r="AX44" s="622">
        <f>AX43*AX46</f>
        <v/>
      </c>
      <c r="AY44" s="622">
        <f>AY43*AY46</f>
        <v/>
      </c>
      <c r="AZ44" s="622">
        <f>AZ43*AZ46</f>
        <v/>
      </c>
      <c r="BA44" s="622">
        <f>BA43*BA46</f>
        <v/>
      </c>
    </row>
    <row r="45">
      <c r="A45" s="533" t="n"/>
      <c r="B45" s="533" t="n"/>
      <c r="C45" s="624" t="inlineStr">
        <is>
          <t xml:space="preserve"> - Peak Hour aival Movement(ADPM)</t>
        </is>
      </c>
      <c r="D45" s="625" t="inlineStr">
        <is>
          <t>float0</t>
        </is>
      </c>
      <c r="E45" s="625" t="n"/>
      <c r="F45" s="626" t="inlineStr">
        <is>
          <t>ADPM/movement/a/첨두시</t>
        </is>
      </c>
      <c r="G45" s="627" t="n"/>
      <c r="H45" s="628">
        <f>MIN(VLOOKUP($F45,raw_data_cargo!$1:$1048576,MATCH(H$1,raw_data_cargo!$1:$1,0),FALSE),H43)</f>
        <v/>
      </c>
      <c r="I45" s="628">
        <f>MIN(VLOOKUP($F45,raw_data_cargo!$1:$1048576,MATCH(I$1,raw_data_cargo!$1:$1,0),FALSE),I43)</f>
        <v/>
      </c>
      <c r="J45" s="628">
        <f>MIN(VLOOKUP($F45,raw_data_cargo!$1:$1048576,MATCH(J$1,raw_data_cargo!$1:$1,0),FALSE),J43)</f>
        <v/>
      </c>
      <c r="K45" s="628">
        <f>MIN(VLOOKUP($F45,raw_data_cargo!$1:$1048576,MATCH(K$1,raw_data_cargo!$1:$1,0),FALSE),K43)</f>
        <v/>
      </c>
      <c r="L45" s="628">
        <f>MIN(VLOOKUP($F45,raw_data_cargo!$1:$1048576,MATCH(L$1,raw_data_cargo!$1:$1,0),FALSE),L43)</f>
        <v/>
      </c>
      <c r="M45" s="628">
        <f>MIN(VLOOKUP($F45,raw_data_cargo!$1:$1048576,MATCH(M$1,raw_data_cargo!$1:$1,0),FALSE),M43)</f>
        <v/>
      </c>
      <c r="N45" s="628">
        <f>MIN(VLOOKUP($F45,raw_data_cargo!$1:$1048576,MATCH(N$1,raw_data_cargo!$1:$1,0),FALSE),N43)</f>
        <v/>
      </c>
      <c r="O45" s="628">
        <f>MIN(VLOOKUP($F45,raw_data_cargo!$1:$1048576,MATCH(O$1,raw_data_cargo!$1:$1,0),FALSE),O43)</f>
        <v/>
      </c>
      <c r="P45" s="628">
        <f>MIN(VLOOKUP($F45,raw_data_cargo!$1:$1048576,MATCH(P$1,raw_data_cargo!$1:$1,0),FALSE),P43)</f>
        <v/>
      </c>
      <c r="Q45" s="628">
        <f>MIN(VLOOKUP($F45,raw_data_cargo!$1:$1048576,MATCH(Q$1,raw_data_cargo!$1:$1,0),FALSE),Q43)</f>
        <v/>
      </c>
      <c r="R45" s="629">
        <f>R43*R47</f>
        <v/>
      </c>
      <c r="S45" s="629">
        <f>S43*S47</f>
        <v/>
      </c>
      <c r="T45" s="629">
        <f>T43*T47</f>
        <v/>
      </c>
      <c r="U45" s="629">
        <f>U43*U47</f>
        <v/>
      </c>
      <c r="V45" s="629">
        <f>V43*V47</f>
        <v/>
      </c>
      <c r="W45" s="629">
        <f>W43*W47</f>
        <v/>
      </c>
      <c r="X45" s="629">
        <f>X43*X47</f>
        <v/>
      </c>
      <c r="Y45" s="629">
        <f>Y43*Y47</f>
        <v/>
      </c>
      <c r="Z45" s="629">
        <f>Z43*Z47</f>
        <v/>
      </c>
      <c r="AA45" s="629">
        <f>AA43*AA47</f>
        <v/>
      </c>
      <c r="AB45" s="629">
        <f>AB43*AB47</f>
        <v/>
      </c>
      <c r="AC45" s="629">
        <f>AC43*AC47</f>
        <v/>
      </c>
      <c r="AD45" s="629">
        <f>AD43*AD47</f>
        <v/>
      </c>
      <c r="AE45" s="629">
        <f>AE43*AE47</f>
        <v/>
      </c>
      <c r="AF45" s="629">
        <f>AF43*AF47</f>
        <v/>
      </c>
      <c r="AG45" s="629">
        <f>AG43*AG47</f>
        <v/>
      </c>
      <c r="AH45" s="629">
        <f>AH43*AH47</f>
        <v/>
      </c>
      <c r="AI45" s="629">
        <f>AI43*AI47</f>
        <v/>
      </c>
      <c r="AJ45" s="629">
        <f>AJ43*AJ47</f>
        <v/>
      </c>
      <c r="AK45" s="629">
        <f>AK43*AK47</f>
        <v/>
      </c>
      <c r="AL45" s="629">
        <f>AL43*AL47</f>
        <v/>
      </c>
      <c r="AM45" s="629">
        <f>AM43*AM47</f>
        <v/>
      </c>
      <c r="AN45" s="629">
        <f>AN43*AN47</f>
        <v/>
      </c>
      <c r="AO45" s="629">
        <f>AO43*AO47</f>
        <v/>
      </c>
      <c r="AP45" s="629">
        <f>AP43*AP47</f>
        <v/>
      </c>
      <c r="AQ45" s="629">
        <f>AQ43*AQ47</f>
        <v/>
      </c>
      <c r="AR45" s="629">
        <f>AR43*AR47</f>
        <v/>
      </c>
      <c r="AS45" s="629">
        <f>AS43*AS47</f>
        <v/>
      </c>
      <c r="AT45" s="629">
        <f>AT43*AT47</f>
        <v/>
      </c>
      <c r="AU45" s="629">
        <f>AU43*AU47</f>
        <v/>
      </c>
      <c r="AV45" s="629">
        <f>AV43*AV47</f>
        <v/>
      </c>
      <c r="AW45" s="629">
        <f>AW43*AW47</f>
        <v/>
      </c>
      <c r="AX45" s="629">
        <f>AX43*AX47</f>
        <v/>
      </c>
      <c r="AY45" s="629">
        <f>AY43*AY47</f>
        <v/>
      </c>
      <c r="AZ45" s="629">
        <f>AZ43*AZ47</f>
        <v/>
      </c>
      <c r="BA45" s="629">
        <f>BA43*BA47</f>
        <v/>
      </c>
    </row>
    <row r="46">
      <c r="A46" s="606" t="inlineStr">
        <is>
          <t>Directional Factor(ADPM)</t>
        </is>
      </c>
      <c r="B46" s="639" t="inlineStr">
        <is>
          <t>Movement Directional Factor(ADPM)</t>
        </is>
      </c>
      <c r="C46" s="27" t="inlineStr">
        <is>
          <t>departure Movement Directional Factor(%)(ADPM)</t>
        </is>
      </c>
      <c r="D46" s="28" t="inlineStr">
        <is>
          <t>percent1</t>
        </is>
      </c>
      <c r="E46" s="28" t="n"/>
      <c r="F46" s="28" t="inlineStr">
        <is>
          <t>ADPM/movement/d/중방향계수</t>
        </is>
      </c>
      <c r="G46" s="108">
        <f>SUMIF($H$82:$Q$82,"O",H46:Q46)/COUNTIFS($H$82:$Q$82,"O",H46:Q46,"&lt;&gt;0")</f>
        <v/>
      </c>
      <c r="H46" s="79">
        <f>H44/H43</f>
        <v/>
      </c>
      <c r="I46" s="79">
        <f>I44/I43</f>
        <v/>
      </c>
      <c r="J46" s="79">
        <f>J44/J43</f>
        <v/>
      </c>
      <c r="K46" s="79">
        <f>K44/K43</f>
        <v/>
      </c>
      <c r="L46" s="79">
        <f>L44/L43</f>
        <v/>
      </c>
      <c r="M46" s="79">
        <f>M44/M43</f>
        <v/>
      </c>
      <c r="N46" s="79">
        <f>N44/N43</f>
        <v/>
      </c>
      <c r="O46" s="79">
        <f>O44/O43</f>
        <v/>
      </c>
      <c r="P46" s="79">
        <f>P44/P43</f>
        <v/>
      </c>
      <c r="Q46" s="79">
        <f>Q44/Q43</f>
        <v/>
      </c>
      <c r="R46" s="74">
        <f>$G46</f>
        <v/>
      </c>
      <c r="S46" s="74">
        <f>$G46</f>
        <v/>
      </c>
      <c r="T46" s="74">
        <f>$G46</f>
        <v/>
      </c>
      <c r="U46" s="74">
        <f>$G46</f>
        <v/>
      </c>
      <c r="V46" s="74">
        <f>$G46</f>
        <v/>
      </c>
      <c r="W46" s="74">
        <f>$G46</f>
        <v/>
      </c>
      <c r="X46" s="74">
        <f>$G46</f>
        <v/>
      </c>
      <c r="Y46" s="74">
        <f>$G46</f>
        <v/>
      </c>
      <c r="Z46" s="74">
        <f>$G46</f>
        <v/>
      </c>
      <c r="AA46" s="74">
        <f>$G46</f>
        <v/>
      </c>
      <c r="AB46" s="74">
        <f>$G46</f>
        <v/>
      </c>
      <c r="AC46" s="74">
        <f>$G46</f>
        <v/>
      </c>
      <c r="AD46" s="74">
        <f>$G46</f>
        <v/>
      </c>
      <c r="AE46" s="74">
        <f>$G46</f>
        <v/>
      </c>
      <c r="AF46" s="74">
        <f>$G46</f>
        <v/>
      </c>
      <c r="AG46" s="74">
        <f>$G46</f>
        <v/>
      </c>
      <c r="AH46" s="74">
        <f>$G46</f>
        <v/>
      </c>
      <c r="AI46" s="74">
        <f>$G46</f>
        <v/>
      </c>
      <c r="AJ46" s="74">
        <f>$G46</f>
        <v/>
      </c>
      <c r="AK46" s="74">
        <f>$G46</f>
        <v/>
      </c>
      <c r="AL46" s="74">
        <f>$G46</f>
        <v/>
      </c>
      <c r="AM46" s="74">
        <f>$G46</f>
        <v/>
      </c>
      <c r="AN46" s="74">
        <f>$G46</f>
        <v/>
      </c>
      <c r="AO46" s="74">
        <f>$G46</f>
        <v/>
      </c>
      <c r="AP46" s="74">
        <f>$G46</f>
        <v/>
      </c>
      <c r="AQ46" s="74">
        <f>$G46</f>
        <v/>
      </c>
      <c r="AR46" s="74">
        <f>$G46</f>
        <v/>
      </c>
      <c r="AS46" s="74">
        <f>$G46</f>
        <v/>
      </c>
      <c r="AT46" s="74">
        <f>$G46</f>
        <v/>
      </c>
      <c r="AU46" s="74">
        <f>$G46</f>
        <v/>
      </c>
      <c r="AV46" s="74">
        <f>$G46</f>
        <v/>
      </c>
      <c r="AW46" s="74">
        <f>$G46</f>
        <v/>
      </c>
      <c r="AX46" s="74">
        <f>$G46</f>
        <v/>
      </c>
      <c r="AY46" s="74">
        <f>$G46</f>
        <v/>
      </c>
      <c r="AZ46" s="74">
        <f>$G46</f>
        <v/>
      </c>
      <c r="BA46" s="74">
        <f>$G46</f>
        <v/>
      </c>
    </row>
    <row r="47">
      <c r="A47" s="533" t="n"/>
      <c r="B47" s="533" t="n"/>
      <c r="C47" s="80" t="inlineStr">
        <is>
          <t>aival Movement Directional Factor(%)(ADPM)</t>
        </is>
      </c>
      <c r="D47" s="28" t="inlineStr">
        <is>
          <t>percent1</t>
        </is>
      </c>
      <c r="E47" s="28" t="n"/>
      <c r="F47" s="28" t="inlineStr">
        <is>
          <t>ADPM/movement/a/중방향계수</t>
        </is>
      </c>
      <c r="G47" s="108">
        <f>SUMIF($H$82:$Q$82,"O",H47:Q47)/COUNTIFS($H$82:$Q$82,"O",H47:Q47,"&lt;&gt;0")</f>
        <v/>
      </c>
      <c r="H47" s="79">
        <f>H45/H43</f>
        <v/>
      </c>
      <c r="I47" s="79">
        <f>I45/I43</f>
        <v/>
      </c>
      <c r="J47" s="79">
        <f>J45/J43</f>
        <v/>
      </c>
      <c r="K47" s="79">
        <f>K45/K43</f>
        <v/>
      </c>
      <c r="L47" s="79">
        <f>L45/L43</f>
        <v/>
      </c>
      <c r="M47" s="79">
        <f>M45/M43</f>
        <v/>
      </c>
      <c r="N47" s="79">
        <f>N45/N43</f>
        <v/>
      </c>
      <c r="O47" s="79">
        <f>O45/O43</f>
        <v/>
      </c>
      <c r="P47" s="79">
        <f>P45/P43</f>
        <v/>
      </c>
      <c r="Q47" s="79">
        <f>Q45/Q43</f>
        <v/>
      </c>
      <c r="R47" s="74">
        <f>$G47</f>
        <v/>
      </c>
      <c r="S47" s="74">
        <f>$G47</f>
        <v/>
      </c>
      <c r="T47" s="74">
        <f>$G47</f>
        <v/>
      </c>
      <c r="U47" s="74">
        <f>$G47</f>
        <v/>
      </c>
      <c r="V47" s="74">
        <f>$G47</f>
        <v/>
      </c>
      <c r="W47" s="74">
        <f>$G47</f>
        <v/>
      </c>
      <c r="X47" s="74">
        <f>$G47</f>
        <v/>
      </c>
      <c r="Y47" s="74">
        <f>$G47</f>
        <v/>
      </c>
      <c r="Z47" s="74">
        <f>$G47</f>
        <v/>
      </c>
      <c r="AA47" s="74">
        <f>$G47</f>
        <v/>
      </c>
      <c r="AB47" s="74">
        <f>$G47</f>
        <v/>
      </c>
      <c r="AC47" s="74">
        <f>$G47</f>
        <v/>
      </c>
      <c r="AD47" s="74">
        <f>$G47</f>
        <v/>
      </c>
      <c r="AE47" s="74">
        <f>$G47</f>
        <v/>
      </c>
      <c r="AF47" s="74">
        <f>$G47</f>
        <v/>
      </c>
      <c r="AG47" s="74">
        <f>$G47</f>
        <v/>
      </c>
      <c r="AH47" s="74">
        <f>$G47</f>
        <v/>
      </c>
      <c r="AI47" s="74">
        <f>$G47</f>
        <v/>
      </c>
      <c r="AJ47" s="74">
        <f>$G47</f>
        <v/>
      </c>
      <c r="AK47" s="74">
        <f>$G47</f>
        <v/>
      </c>
      <c r="AL47" s="74">
        <f>$G47</f>
        <v/>
      </c>
      <c r="AM47" s="74">
        <f>$G47</f>
        <v/>
      </c>
      <c r="AN47" s="74">
        <f>$G47</f>
        <v/>
      </c>
      <c r="AO47" s="74">
        <f>$G47</f>
        <v/>
      </c>
      <c r="AP47" s="74">
        <f>$G47</f>
        <v/>
      </c>
      <c r="AQ47" s="74">
        <f>$G47</f>
        <v/>
      </c>
      <c r="AR47" s="74">
        <f>$G47</f>
        <v/>
      </c>
      <c r="AS47" s="74">
        <f>$G47</f>
        <v/>
      </c>
      <c r="AT47" s="74">
        <f>$G47</f>
        <v/>
      </c>
      <c r="AU47" s="74">
        <f>$G47</f>
        <v/>
      </c>
      <c r="AV47" s="74">
        <f>$G47</f>
        <v/>
      </c>
      <c r="AW47" s="74">
        <f>$G47</f>
        <v/>
      </c>
      <c r="AX47" s="74">
        <f>$G47</f>
        <v/>
      </c>
      <c r="AY47" s="74">
        <f>$G47</f>
        <v/>
      </c>
      <c r="AZ47" s="74">
        <f>$G47</f>
        <v/>
      </c>
      <c r="BA47" s="74">
        <f>$G47</f>
        <v/>
      </c>
    </row>
    <row r="49">
      <c r="N49" s="640" t="n"/>
      <c r="O49" s="640" t="n"/>
      <c r="P49" s="640" t="n"/>
      <c r="Q49" s="640" t="n"/>
      <c r="R49" s="640" t="n"/>
    </row>
    <row r="50">
      <c r="P50" s="640" t="n"/>
      <c r="Q50" s="640" t="n"/>
      <c r="R50" s="640" t="n"/>
    </row>
    <row r="51" ht="22.75" customHeight="1" s="1">
      <c r="A51" s="92" t="inlineStr">
        <is>
          <t>top</t>
        </is>
      </c>
      <c r="B51" s="92" t="inlineStr">
        <is>
          <t>mid</t>
        </is>
      </c>
      <c r="C51" s="92" t="inlineStr">
        <is>
          <t>low</t>
        </is>
      </c>
      <c r="D51" s="92" t="inlineStr">
        <is>
          <t>decimal</t>
        </is>
      </c>
      <c r="E51" s="92" t="inlineStr">
        <is>
          <t>changeable</t>
        </is>
      </c>
      <c r="F51" s="92" t="inlineStr">
        <is>
          <t>변수설명</t>
        </is>
      </c>
      <c r="G51" s="94" t="inlineStr">
        <is>
          <t>Ref_Index</t>
        </is>
      </c>
      <c r="H51" s="92">
        <f>I51-1</f>
        <v/>
      </c>
      <c r="I51" s="92">
        <f>J51-1</f>
        <v/>
      </c>
      <c r="J51" s="92">
        <f>K51-1</f>
        <v/>
      </c>
      <c r="K51" s="92">
        <f>L51-1</f>
        <v/>
      </c>
      <c r="L51" s="92">
        <f>M51-1</f>
        <v/>
      </c>
      <c r="M51" s="92">
        <f>N51-1</f>
        <v/>
      </c>
      <c r="N51" s="92">
        <f>O51-1</f>
        <v/>
      </c>
      <c r="O51" s="92">
        <f>P51-1</f>
        <v/>
      </c>
      <c r="P51" s="92">
        <f>Q51-1</f>
        <v/>
      </c>
      <c r="Q51" s="92">
        <f>ref!B4</f>
        <v/>
      </c>
      <c r="R51" s="93">
        <f>Q51+1</f>
        <v/>
      </c>
      <c r="S51" s="93">
        <f>R51+1</f>
        <v/>
      </c>
      <c r="T51" s="93">
        <f>S51+1</f>
        <v/>
      </c>
      <c r="U51" s="93">
        <f>T51+1</f>
        <v/>
      </c>
      <c r="V51" s="93">
        <f>U51+1</f>
        <v/>
      </c>
      <c r="W51" s="93">
        <f>V51+1</f>
        <v/>
      </c>
      <c r="X51" s="93">
        <f>W51+1</f>
        <v/>
      </c>
      <c r="Y51" s="93">
        <f>X51+1</f>
        <v/>
      </c>
      <c r="Z51" s="93">
        <f>Y51+1</f>
        <v/>
      </c>
      <c r="AA51" s="93">
        <f>Z51+1</f>
        <v/>
      </c>
      <c r="AB51" s="93">
        <f>AA51+1</f>
        <v/>
      </c>
      <c r="AC51" s="93">
        <f>AB51+1</f>
        <v/>
      </c>
      <c r="AD51" s="93">
        <f>AC51+1</f>
        <v/>
      </c>
      <c r="AE51" s="93">
        <f>AD51+1</f>
        <v/>
      </c>
      <c r="AF51" s="93">
        <f>AE51+1</f>
        <v/>
      </c>
      <c r="AG51" s="93">
        <f>AF51+1</f>
        <v/>
      </c>
      <c r="AH51" s="93">
        <f>AG51+1</f>
        <v/>
      </c>
      <c r="AI51" s="93">
        <f>AH51+1</f>
        <v/>
      </c>
      <c r="AJ51" s="93">
        <f>AI51+1</f>
        <v/>
      </c>
      <c r="AK51" s="93">
        <f>AJ51+1</f>
        <v/>
      </c>
      <c r="AL51" s="93">
        <f>AK51+1</f>
        <v/>
      </c>
      <c r="AM51" s="93">
        <f>AL51+1</f>
        <v/>
      </c>
      <c r="AN51" s="93">
        <f>AM51+1</f>
        <v/>
      </c>
      <c r="AO51" s="93">
        <f>AN51+1</f>
        <v/>
      </c>
      <c r="AP51" s="93">
        <f>AO51+1</f>
        <v/>
      </c>
      <c r="AQ51" s="93">
        <f>AP51+1</f>
        <v/>
      </c>
      <c r="AR51" s="93">
        <f>AQ51+1</f>
        <v/>
      </c>
      <c r="AS51" s="93">
        <f>AR51+1</f>
        <v/>
      </c>
      <c r="AT51" s="93">
        <f>AS51+1</f>
        <v/>
      </c>
      <c r="AU51" s="93">
        <f>AT51+1</f>
        <v/>
      </c>
      <c r="AV51" s="93">
        <f>AU51+1</f>
        <v/>
      </c>
      <c r="AW51" s="93">
        <f>AV51+1</f>
        <v/>
      </c>
      <c r="AX51" s="93">
        <f>AW51+1</f>
        <v/>
      </c>
      <c r="AY51" s="93">
        <f>AX51+1</f>
        <v/>
      </c>
      <c r="AZ51" s="93">
        <f>AY51+1</f>
        <v/>
      </c>
      <c r="BA51" s="93">
        <f>AZ51+1</f>
        <v/>
      </c>
    </row>
    <row r="52">
      <c r="A52" s="606" t="inlineStr">
        <is>
          <t>Airside(SBR)</t>
        </is>
      </c>
      <c r="B52" s="606" t="inlineStr">
        <is>
          <t>Passenger Flight Movements(SBR)</t>
        </is>
      </c>
      <c r="C52" s="608" t="inlineStr">
        <is>
          <t>Movement PHF(%)(SBR)</t>
        </is>
      </c>
      <c r="D52" s="609" t="inlineStr">
        <is>
          <t>percent4</t>
        </is>
      </c>
      <c r="E52" s="609" t="n"/>
      <c r="F52" s="610" t="inlineStr">
        <is>
          <t>SBR/movement/all/PHF</t>
        </is>
      </c>
      <c r="G52" s="611" t="n"/>
      <c r="H52" s="612">
        <f>VLOOKUP($F52,raw_data_cargo!$1:$1048576,MATCH(H$1,raw_data_cargo!$1:$1,0),FALSE)</f>
        <v/>
      </c>
      <c r="I52" s="612">
        <f>VLOOKUP($F52,raw_data_cargo!$1:$1048576,MATCH(I$1,raw_data_cargo!$1:$1,0),FALSE)</f>
        <v/>
      </c>
      <c r="J52" s="612">
        <f>VLOOKUP($F52,raw_data_cargo!$1:$1048576,MATCH(J$1,raw_data_cargo!$1:$1,0),FALSE)</f>
        <v/>
      </c>
      <c r="K52" s="612">
        <f>VLOOKUP($F52,raw_data_cargo!$1:$1048576,MATCH(K$1,raw_data_cargo!$1:$1,0),FALSE)</f>
        <v/>
      </c>
      <c r="L52" s="612">
        <f>VLOOKUP($F52,raw_data_cargo!$1:$1048576,MATCH(L$1,raw_data_cargo!$1:$1,0),FALSE)</f>
        <v/>
      </c>
      <c r="M52" s="612">
        <f>VLOOKUP($F52,raw_data_cargo!$1:$1048576,MATCH(M$1,raw_data_cargo!$1:$1,0),FALSE)</f>
        <v/>
      </c>
      <c r="N52" s="612">
        <f>VLOOKUP($F52,raw_data_cargo!$1:$1048576,MATCH(N$1,raw_data_cargo!$1:$1,0),FALSE)</f>
        <v/>
      </c>
      <c r="O52" s="612">
        <f>VLOOKUP($F52,raw_data_cargo!$1:$1048576,MATCH(O$1,raw_data_cargo!$1:$1,0),FALSE)</f>
        <v/>
      </c>
      <c r="P52" s="612">
        <f>VLOOKUP($F52,raw_data_cargo!$1:$1048576,MATCH(P$1,raw_data_cargo!$1:$1,0),FALSE)</f>
        <v/>
      </c>
      <c r="Q52" s="612">
        <f>VLOOKUP($F52,raw_data_cargo!$1:$1048576,MATCH(Q$1,raw_data_cargo!$1:$1,0),FALSE)</f>
        <v/>
      </c>
      <c r="R52" s="612">
        <f>0.0021*R3^(-0.183)*$G$54</f>
        <v/>
      </c>
      <c r="S52" s="612">
        <f>0.0021*S3^(-0.183)*$G$54</f>
        <v/>
      </c>
      <c r="T52" s="612">
        <f>0.0021*T3^(-0.183)*$G$54</f>
        <v/>
      </c>
      <c r="U52" s="612">
        <f>0.0021*U3^(-0.183)*$G$54</f>
        <v/>
      </c>
      <c r="V52" s="612">
        <f>0.0021*V3^(-0.183)*$G$54</f>
        <v/>
      </c>
      <c r="W52" s="612">
        <f>0.0021*W3^(-0.183)*$G$54</f>
        <v/>
      </c>
      <c r="X52" s="612">
        <f>0.0021*X3^(-0.183)*$G$54</f>
        <v/>
      </c>
      <c r="Y52" s="612">
        <f>0.0021*Y3^(-0.183)*$G$54</f>
        <v/>
      </c>
      <c r="Z52" s="612">
        <f>0.0021*Z3^(-0.183)*$G$54</f>
        <v/>
      </c>
      <c r="AA52" s="612">
        <f>0.0021*AA3^(-0.183)*$G$54</f>
        <v/>
      </c>
      <c r="AB52" s="612">
        <f>0.0021*AB3^(-0.183)*$G$54</f>
        <v/>
      </c>
      <c r="AC52" s="612">
        <f>0.0021*AC3^(-0.183)*$G$54</f>
        <v/>
      </c>
      <c r="AD52" s="612">
        <f>0.0021*AD3^(-0.183)*$G$54</f>
        <v/>
      </c>
      <c r="AE52" s="612">
        <f>0.0021*AE3^(-0.183)*$G$54</f>
        <v/>
      </c>
      <c r="AF52" s="612">
        <f>0.0021*AF3^(-0.183)*$G$54</f>
        <v/>
      </c>
      <c r="AG52" s="612">
        <f>0.0021*AG3^(-0.183)*$G$54</f>
        <v/>
      </c>
      <c r="AH52" s="612">
        <f>0.0021*AH3^(-0.183)*$G$54</f>
        <v/>
      </c>
      <c r="AI52" s="612">
        <f>0.0021*AI3^(-0.183)*$G$54</f>
        <v/>
      </c>
      <c r="AJ52" s="612">
        <f>0.0021*AJ3^(-0.183)*$G$54</f>
        <v/>
      </c>
      <c r="AK52" s="612">
        <f>0.0021*AK3^(-0.183)*$G$54</f>
        <v/>
      </c>
      <c r="AL52" s="612">
        <f>0.0021*AL3^(-0.183)*$G$54</f>
        <v/>
      </c>
      <c r="AM52" s="612">
        <f>0.0021*AM3^(-0.183)*$G$54</f>
        <v/>
      </c>
      <c r="AN52" s="612">
        <f>0.0021*AN3^(-0.183)*$G$54</f>
        <v/>
      </c>
      <c r="AO52" s="612">
        <f>0.0021*AO3^(-0.183)*$G$54</f>
        <v/>
      </c>
      <c r="AP52" s="612">
        <f>0.0021*AP3^(-0.183)*$G$54</f>
        <v/>
      </c>
      <c r="AQ52" s="612">
        <f>0.0021*AQ3^(-0.183)*$G$54</f>
        <v/>
      </c>
      <c r="AR52" s="612">
        <f>0.0021*AR3^(-0.183)*$G$54</f>
        <v/>
      </c>
      <c r="AS52" s="612">
        <f>0.0021*AS3^(-0.183)*$G$54</f>
        <v/>
      </c>
      <c r="AT52" s="612">
        <f>0.0021*AT3^(-0.183)*$G$54</f>
        <v/>
      </c>
      <c r="AU52" s="612">
        <f>0.0021*AU3^(-0.183)*$G$54</f>
        <v/>
      </c>
      <c r="AV52" s="612">
        <f>0.0021*AV3^(-0.183)*$G$54</f>
        <v/>
      </c>
      <c r="AW52" s="612">
        <f>0.0021*AW3^(-0.183)*$G$54</f>
        <v/>
      </c>
      <c r="AX52" s="612">
        <f>0.0021*AX3^(-0.183)*$G$54</f>
        <v/>
      </c>
      <c r="AY52" s="612">
        <f>0.0021*AY3^(-0.183)*$G$54</f>
        <v/>
      </c>
      <c r="AZ52" s="612">
        <f>0.0021*AZ3^(-0.183)*$G$54</f>
        <v/>
      </c>
      <c r="BA52" s="612">
        <f>0.0021*BA3^(-0.183)*$G$54</f>
        <v/>
      </c>
    </row>
    <row r="53">
      <c r="A53" s="532" t="n"/>
      <c r="B53" s="532" t="n"/>
      <c r="C53" s="608" t="inlineStr">
        <is>
          <t>Movement PHF(%) Model(SBR)</t>
        </is>
      </c>
      <c r="D53" s="609" t="inlineStr">
        <is>
          <t>percent4</t>
        </is>
      </c>
      <c r="E53" s="609" t="n"/>
      <c r="F53" s="613" t="inlineStr">
        <is>
          <t>모형</t>
        </is>
      </c>
      <c r="G53" s="614" t="n"/>
      <c r="H53" s="641">
        <f>0.0021*H3^(-0.183)</f>
        <v/>
      </c>
      <c r="I53" s="641">
        <f>0.0021*I3^(-0.183)</f>
        <v/>
      </c>
      <c r="J53" s="641">
        <f>0.0021*J3^(-0.183)</f>
        <v/>
      </c>
      <c r="K53" s="641">
        <f>0.0021*K3^(-0.183)</f>
        <v/>
      </c>
      <c r="L53" s="641">
        <f>0.0021*L3^(-0.183)</f>
        <v/>
      </c>
      <c r="M53" s="641">
        <f>0.0021*M3^(-0.183)</f>
        <v/>
      </c>
      <c r="N53" s="641">
        <f>0.0021*N3^(-0.183)</f>
        <v/>
      </c>
      <c r="O53" s="641">
        <f>0.0021*O3^(-0.183)</f>
        <v/>
      </c>
      <c r="P53" s="641">
        <f>0.0021*P3^(-0.183)</f>
        <v/>
      </c>
      <c r="Q53" s="641">
        <f>0.0021*Q3^(-0.183)</f>
        <v/>
      </c>
      <c r="R53" s="580" t="n"/>
      <c r="S53" s="580" t="n"/>
      <c r="T53" s="580" t="n"/>
      <c r="U53" s="580" t="n"/>
      <c r="V53" s="580" t="n"/>
      <c r="W53" s="580" t="n"/>
      <c r="X53" s="580" t="n"/>
      <c r="Y53" s="580" t="n"/>
      <c r="Z53" s="580" t="n"/>
      <c r="AA53" s="580" t="n"/>
      <c r="AB53" s="580" t="n"/>
      <c r="AC53" s="580" t="n"/>
      <c r="AD53" s="580" t="n"/>
      <c r="AE53" s="580" t="n"/>
      <c r="AF53" s="580" t="n"/>
      <c r="AG53" s="580" t="n"/>
      <c r="AH53" s="580" t="n"/>
      <c r="AI53" s="580" t="n"/>
      <c r="AJ53" s="580" t="n"/>
      <c r="AK53" s="580" t="n"/>
      <c r="AL53" s="580" t="n"/>
      <c r="AM53" s="580" t="n"/>
      <c r="AN53" s="580" t="n"/>
      <c r="AO53" s="580" t="n"/>
      <c r="AP53" s="580" t="n"/>
      <c r="AQ53" s="580" t="n"/>
      <c r="AR53" s="580" t="n"/>
      <c r="AS53" s="580" t="n"/>
      <c r="AT53" s="580" t="n"/>
      <c r="AU53" s="580" t="n"/>
      <c r="AV53" s="580" t="n"/>
      <c r="AW53" s="580" t="n"/>
      <c r="AX53" s="580" t="n"/>
      <c r="AY53" s="580" t="n"/>
      <c r="AZ53" s="580" t="n"/>
      <c r="BA53" s="580" t="n"/>
    </row>
    <row r="54">
      <c r="A54" s="532" t="n"/>
      <c r="B54" s="532" t="n"/>
      <c r="C54" s="608" t="inlineStr">
        <is>
          <t>Movement Model PHF / Movement PHF(SBR)</t>
        </is>
      </c>
      <c r="D54" s="609" t="inlineStr">
        <is>
          <t>percent1</t>
        </is>
      </c>
      <c r="E54" s="609" t="n"/>
      <c r="F54" s="617" t="inlineStr">
        <is>
          <t>모형PHF / 실제 PHF</t>
        </is>
      </c>
      <c r="G54" s="618">
        <f>SUMIF($H$78:$Q$78,"O",H54:Q54)/COUNTIFS($H$78:$Q$78,"O",H54:Q54,"&lt;&gt;0")</f>
        <v/>
      </c>
      <c r="H54" s="88">
        <f>H52/H53</f>
        <v/>
      </c>
      <c r="I54" s="88">
        <f>I52/I53</f>
        <v/>
      </c>
      <c r="J54" s="88">
        <f>J52/J53</f>
        <v/>
      </c>
      <c r="K54" s="88">
        <f>K52/K53</f>
        <v/>
      </c>
      <c r="L54" s="88">
        <f>L52/L53</f>
        <v/>
      </c>
      <c r="M54" s="88">
        <f>M52/M53</f>
        <v/>
      </c>
      <c r="N54" s="88">
        <f>N52/N53</f>
        <v/>
      </c>
      <c r="O54" s="88">
        <f>O52/O53</f>
        <v/>
      </c>
      <c r="P54" s="88">
        <f>P52/P53</f>
        <v/>
      </c>
      <c r="Q54" s="88">
        <f>Q52/Q53</f>
        <v/>
      </c>
      <c r="R54" s="580" t="n"/>
      <c r="S54" s="580" t="n"/>
      <c r="T54" s="580" t="n"/>
      <c r="U54" s="580" t="n"/>
      <c r="V54" s="580" t="n"/>
      <c r="W54" s="580" t="n"/>
      <c r="X54" s="580" t="n"/>
      <c r="Y54" s="580" t="n"/>
      <c r="Z54" s="580" t="n"/>
      <c r="AA54" s="580" t="n"/>
      <c r="AB54" s="580" t="n"/>
      <c r="AC54" s="580" t="n"/>
      <c r="AD54" s="580" t="n"/>
      <c r="AE54" s="580" t="n"/>
      <c r="AF54" s="580" t="n"/>
      <c r="AG54" s="580" t="n"/>
      <c r="AH54" s="580" t="n"/>
      <c r="AI54" s="580" t="n"/>
      <c r="AJ54" s="580" t="n"/>
      <c r="AK54" s="580" t="n"/>
      <c r="AL54" s="580" t="n"/>
      <c r="AM54" s="580" t="n"/>
      <c r="AN54" s="580" t="n"/>
      <c r="AO54" s="580" t="n"/>
      <c r="AP54" s="580" t="n"/>
      <c r="AQ54" s="580" t="n"/>
      <c r="AR54" s="580" t="n"/>
      <c r="AS54" s="580" t="n"/>
      <c r="AT54" s="580" t="n"/>
      <c r="AU54" s="580" t="n"/>
      <c r="AV54" s="580" t="n"/>
      <c r="AW54" s="580" t="n"/>
      <c r="AX54" s="580" t="n"/>
      <c r="AY54" s="580" t="n"/>
      <c r="AZ54" s="580" t="n"/>
      <c r="BA54" s="580" t="n"/>
    </row>
    <row r="55">
      <c r="A55" s="532" t="n"/>
      <c r="B55" s="532" t="n"/>
      <c r="C55" s="619" t="inlineStr">
        <is>
          <t>Peak Hour Movements(SBR)</t>
        </is>
      </c>
      <c r="D55" s="620" t="inlineStr">
        <is>
          <t>float0</t>
        </is>
      </c>
      <c r="E55" s="620" t="n"/>
      <c r="F55" s="613" t="inlineStr">
        <is>
          <t>SBR/movement/all/첨두시</t>
        </is>
      </c>
      <c r="G55" s="614" t="n"/>
      <c r="H55" s="622">
        <f>VLOOKUP($F55,raw_data_cargo!$1:$1048576,MATCH(H$1,raw_data_cargo!$1:$1,0),FALSE)</f>
        <v/>
      </c>
      <c r="I55" s="622">
        <f>VLOOKUP($F55,raw_data_cargo!$1:$1048576,MATCH(I$1,raw_data_cargo!$1:$1,0),FALSE)</f>
        <v/>
      </c>
      <c r="J55" s="622">
        <f>VLOOKUP($F55,raw_data_cargo!$1:$1048576,MATCH(J$1,raw_data_cargo!$1:$1,0),FALSE)</f>
        <v/>
      </c>
      <c r="K55" s="622">
        <f>VLOOKUP($F55,raw_data_cargo!$1:$1048576,MATCH(K$1,raw_data_cargo!$1:$1,0),FALSE)</f>
        <v/>
      </c>
      <c r="L55" s="622">
        <f>VLOOKUP($F55,raw_data_cargo!$1:$1048576,MATCH(L$1,raw_data_cargo!$1:$1,0),FALSE)</f>
        <v/>
      </c>
      <c r="M55" s="622">
        <f>VLOOKUP($F55,raw_data_cargo!$1:$1048576,MATCH(M$1,raw_data_cargo!$1:$1,0),FALSE)</f>
        <v/>
      </c>
      <c r="N55" s="622">
        <f>VLOOKUP($F55,raw_data_cargo!$1:$1048576,MATCH(N$1,raw_data_cargo!$1:$1,0),FALSE)</f>
        <v/>
      </c>
      <c r="O55" s="622">
        <f>VLOOKUP($F55,raw_data_cargo!$1:$1048576,MATCH(O$1,raw_data_cargo!$1:$1,0),FALSE)</f>
        <v/>
      </c>
      <c r="P55" s="622">
        <f>VLOOKUP($F55,raw_data_cargo!$1:$1048576,MATCH(P$1,raw_data_cargo!$1:$1,0),FALSE)</f>
        <v/>
      </c>
      <c r="Q55" s="622">
        <f>VLOOKUP($F55,raw_data_cargo!$1:$1048576,MATCH(Q$1,raw_data_cargo!$1:$1,0),FALSE)</f>
        <v/>
      </c>
      <c r="R55" s="622">
        <f>R3*R52</f>
        <v/>
      </c>
      <c r="S55" s="622">
        <f>S3*S52</f>
        <v/>
      </c>
      <c r="T55" s="622">
        <f>T3*T52</f>
        <v/>
      </c>
      <c r="U55" s="622">
        <f>U3*U52</f>
        <v/>
      </c>
      <c r="V55" s="622">
        <f>V3*V52</f>
        <v/>
      </c>
      <c r="W55" s="622">
        <f>W3*W52</f>
        <v/>
      </c>
      <c r="X55" s="622">
        <f>X3*X52</f>
        <v/>
      </c>
      <c r="Y55" s="622">
        <f>Y3*Y52</f>
        <v/>
      </c>
      <c r="Z55" s="622">
        <f>Z3*Z52</f>
        <v/>
      </c>
      <c r="AA55" s="622">
        <f>AA3*AA52</f>
        <v/>
      </c>
      <c r="AB55" s="622">
        <f>AB3*AB52</f>
        <v/>
      </c>
      <c r="AC55" s="622">
        <f>AC3*AC52</f>
        <v/>
      </c>
      <c r="AD55" s="622">
        <f>AD3*AD52</f>
        <v/>
      </c>
      <c r="AE55" s="622">
        <f>AE3*AE52</f>
        <v/>
      </c>
      <c r="AF55" s="622">
        <f>AF3*AF52</f>
        <v/>
      </c>
      <c r="AG55" s="622">
        <f>AG3*AG52</f>
        <v/>
      </c>
      <c r="AH55" s="622">
        <f>AH3*AH52</f>
        <v/>
      </c>
      <c r="AI55" s="622">
        <f>AI3*AI52</f>
        <v/>
      </c>
      <c r="AJ55" s="622">
        <f>AJ3*AJ52</f>
        <v/>
      </c>
      <c r="AK55" s="622">
        <f>AK3*AK52</f>
        <v/>
      </c>
      <c r="AL55" s="622">
        <f>AL3*AL52</f>
        <v/>
      </c>
      <c r="AM55" s="622">
        <f>AM3*AM52</f>
        <v/>
      </c>
      <c r="AN55" s="622">
        <f>AN3*AN52</f>
        <v/>
      </c>
      <c r="AO55" s="622">
        <f>AO3*AO52</f>
        <v/>
      </c>
      <c r="AP55" s="622">
        <f>AP3*AP52</f>
        <v/>
      </c>
      <c r="AQ55" s="622">
        <f>AQ3*AQ52</f>
        <v/>
      </c>
      <c r="AR55" s="622">
        <f>AR3*AR52</f>
        <v/>
      </c>
      <c r="AS55" s="622">
        <f>AS3*AS52</f>
        <v/>
      </c>
      <c r="AT55" s="622">
        <f>AT3*AT52</f>
        <v/>
      </c>
      <c r="AU55" s="622">
        <f>AU3*AU52</f>
        <v/>
      </c>
      <c r="AV55" s="622">
        <f>AV3*AV52</f>
        <v/>
      </c>
      <c r="AW55" s="622">
        <f>AW3*AW52</f>
        <v/>
      </c>
      <c r="AX55" s="622">
        <f>AX3*AX52</f>
        <v/>
      </c>
      <c r="AY55" s="622">
        <f>AY3*AY52</f>
        <v/>
      </c>
      <c r="AZ55" s="622">
        <f>AZ3*AZ52</f>
        <v/>
      </c>
      <c r="BA55" s="622">
        <f>BA3*BA52</f>
        <v/>
      </c>
    </row>
    <row r="56">
      <c r="A56" s="532" t="n"/>
      <c r="B56" s="532" t="n"/>
      <c r="C56" s="619" t="inlineStr">
        <is>
          <t xml:space="preserve"> - Peak Hour departure Movement(SBR)</t>
        </is>
      </c>
      <c r="D56" s="620" t="inlineStr">
        <is>
          <t>float0</t>
        </is>
      </c>
      <c r="E56" s="620" t="n"/>
      <c r="F56" s="613" t="inlineStr">
        <is>
          <t>SBR/movement/d/첨두시</t>
        </is>
      </c>
      <c r="G56" s="614" t="n"/>
      <c r="H56" s="622">
        <f>VLOOKUP($F56,raw_data_cargo!$1:$1048576,MATCH(H$1,raw_data_cargo!$1:$1,0),FALSE)</f>
        <v/>
      </c>
      <c r="I56" s="622">
        <f>VLOOKUP($F56,raw_data_cargo!$1:$1048576,MATCH(I$1,raw_data_cargo!$1:$1,0),FALSE)</f>
        <v/>
      </c>
      <c r="J56" s="622">
        <f>VLOOKUP($F56,raw_data_cargo!$1:$1048576,MATCH(J$1,raw_data_cargo!$1:$1,0),FALSE)</f>
        <v/>
      </c>
      <c r="K56" s="622">
        <f>VLOOKUP($F56,raw_data_cargo!$1:$1048576,MATCH(K$1,raw_data_cargo!$1:$1,0),FALSE)</f>
        <v/>
      </c>
      <c r="L56" s="622">
        <f>VLOOKUP($F56,raw_data_cargo!$1:$1048576,MATCH(L$1,raw_data_cargo!$1:$1,0),FALSE)</f>
        <v/>
      </c>
      <c r="M56" s="622">
        <f>VLOOKUP($F56,raw_data_cargo!$1:$1048576,MATCH(M$1,raw_data_cargo!$1:$1,0),FALSE)</f>
        <v/>
      </c>
      <c r="N56" s="622">
        <f>VLOOKUP($F56,raw_data_cargo!$1:$1048576,MATCH(N$1,raw_data_cargo!$1:$1,0),FALSE)</f>
        <v/>
      </c>
      <c r="O56" s="622">
        <f>VLOOKUP($F56,raw_data_cargo!$1:$1048576,MATCH(O$1,raw_data_cargo!$1:$1,0),FALSE)</f>
        <v/>
      </c>
      <c r="P56" s="622">
        <f>VLOOKUP($F56,raw_data_cargo!$1:$1048576,MATCH(P$1,raw_data_cargo!$1:$1,0),FALSE)</f>
        <v/>
      </c>
      <c r="Q56" s="622">
        <f>VLOOKUP($F56,raw_data_cargo!$1:$1048576,MATCH(Q$1,raw_data_cargo!$1:$1,0),FALSE)</f>
        <v/>
      </c>
      <c r="R56" s="622">
        <f>R55*R58</f>
        <v/>
      </c>
      <c r="S56" s="622">
        <f>S55*S58</f>
        <v/>
      </c>
      <c r="T56" s="622">
        <f>T55*T58</f>
        <v/>
      </c>
      <c r="U56" s="622">
        <f>U55*U58</f>
        <v/>
      </c>
      <c r="V56" s="622">
        <f>V55*V58</f>
        <v/>
      </c>
      <c r="W56" s="622">
        <f>W55*W58</f>
        <v/>
      </c>
      <c r="X56" s="622">
        <f>X55*X58</f>
        <v/>
      </c>
      <c r="Y56" s="622">
        <f>Y55*Y58</f>
        <v/>
      </c>
      <c r="Z56" s="622">
        <f>Z55*Z58</f>
        <v/>
      </c>
      <c r="AA56" s="622">
        <f>AA55*AA58</f>
        <v/>
      </c>
      <c r="AB56" s="622">
        <f>AB55*AB58</f>
        <v/>
      </c>
      <c r="AC56" s="622">
        <f>AC55*AC58</f>
        <v/>
      </c>
      <c r="AD56" s="622">
        <f>AD55*AD58</f>
        <v/>
      </c>
      <c r="AE56" s="622">
        <f>AE55*AE58</f>
        <v/>
      </c>
      <c r="AF56" s="622">
        <f>AF55*AF58</f>
        <v/>
      </c>
      <c r="AG56" s="622">
        <f>AG55*AG58</f>
        <v/>
      </c>
      <c r="AH56" s="622">
        <f>AH55*AH58</f>
        <v/>
      </c>
      <c r="AI56" s="622">
        <f>AI55*AI58</f>
        <v/>
      </c>
      <c r="AJ56" s="622">
        <f>AJ55*AJ58</f>
        <v/>
      </c>
      <c r="AK56" s="622">
        <f>AK55*AK58</f>
        <v/>
      </c>
      <c r="AL56" s="622">
        <f>AL55*AL58</f>
        <v/>
      </c>
      <c r="AM56" s="622">
        <f>AM55*AM58</f>
        <v/>
      </c>
      <c r="AN56" s="622">
        <f>AN55*AN58</f>
        <v/>
      </c>
      <c r="AO56" s="622">
        <f>AO55*AO58</f>
        <v/>
      </c>
      <c r="AP56" s="622">
        <f>AP55*AP58</f>
        <v/>
      </c>
      <c r="AQ56" s="622">
        <f>AQ55*AQ58</f>
        <v/>
      </c>
      <c r="AR56" s="622">
        <f>AR55*AR58</f>
        <v/>
      </c>
      <c r="AS56" s="622">
        <f>AS55*AS58</f>
        <v/>
      </c>
      <c r="AT56" s="622">
        <f>AT55*AT58</f>
        <v/>
      </c>
      <c r="AU56" s="622">
        <f>AU55*AU58</f>
        <v/>
      </c>
      <c r="AV56" s="622">
        <f>AV55*AV58</f>
        <v/>
      </c>
      <c r="AW56" s="622">
        <f>AW55*AW58</f>
        <v/>
      </c>
      <c r="AX56" s="622">
        <f>AX55*AX58</f>
        <v/>
      </c>
      <c r="AY56" s="622">
        <f>AY55*AY58</f>
        <v/>
      </c>
      <c r="AZ56" s="622">
        <f>AZ55*AZ58</f>
        <v/>
      </c>
      <c r="BA56" s="622">
        <f>BA55*BA58</f>
        <v/>
      </c>
    </row>
    <row r="57">
      <c r="A57" s="533" t="n"/>
      <c r="B57" s="533" t="n"/>
      <c r="C57" s="624" t="inlineStr">
        <is>
          <t xml:space="preserve"> - Peak Hour aival Movement(SBR)</t>
        </is>
      </c>
      <c r="D57" s="625" t="inlineStr">
        <is>
          <t>float0</t>
        </is>
      </c>
      <c r="E57" s="625" t="n"/>
      <c r="F57" s="626" t="inlineStr">
        <is>
          <t>SBR/movement/a/첨두시</t>
        </is>
      </c>
      <c r="G57" s="627" t="n"/>
      <c r="H57" s="629">
        <f>VLOOKUP($F57,raw_data_cargo!$1:$1048576,MATCH(H$1,raw_data_cargo!$1:$1,0),FALSE)</f>
        <v/>
      </c>
      <c r="I57" s="629">
        <f>VLOOKUP($F57,raw_data_cargo!$1:$1048576,MATCH(I$1,raw_data_cargo!$1:$1,0),FALSE)</f>
        <v/>
      </c>
      <c r="J57" s="629">
        <f>VLOOKUP($F57,raw_data_cargo!$1:$1048576,MATCH(J$1,raw_data_cargo!$1:$1,0),FALSE)</f>
        <v/>
      </c>
      <c r="K57" s="629">
        <f>VLOOKUP($F57,raw_data_cargo!$1:$1048576,MATCH(K$1,raw_data_cargo!$1:$1,0),FALSE)</f>
        <v/>
      </c>
      <c r="L57" s="629">
        <f>VLOOKUP($F57,raw_data_cargo!$1:$1048576,MATCH(L$1,raw_data_cargo!$1:$1,0),FALSE)</f>
        <v/>
      </c>
      <c r="M57" s="629">
        <f>VLOOKUP($F57,raw_data_cargo!$1:$1048576,MATCH(M$1,raw_data_cargo!$1:$1,0),FALSE)</f>
        <v/>
      </c>
      <c r="N57" s="629">
        <f>VLOOKUP($F57,raw_data_cargo!$1:$1048576,MATCH(N$1,raw_data_cargo!$1:$1,0),FALSE)</f>
        <v/>
      </c>
      <c r="O57" s="629">
        <f>VLOOKUP($F57,raw_data_cargo!$1:$1048576,MATCH(O$1,raw_data_cargo!$1:$1,0),FALSE)</f>
        <v/>
      </c>
      <c r="P57" s="629">
        <f>VLOOKUP($F57,raw_data_cargo!$1:$1048576,MATCH(P$1,raw_data_cargo!$1:$1,0),FALSE)</f>
        <v/>
      </c>
      <c r="Q57" s="629">
        <f>VLOOKUP($F57,raw_data_cargo!$1:$1048576,MATCH(Q$1,raw_data_cargo!$1:$1,0),FALSE)</f>
        <v/>
      </c>
      <c r="R57" s="629">
        <f>R55*R59</f>
        <v/>
      </c>
      <c r="S57" s="629">
        <f>S55*S59</f>
        <v/>
      </c>
      <c r="T57" s="629">
        <f>T55*T59</f>
        <v/>
      </c>
      <c r="U57" s="629">
        <f>U55*U59</f>
        <v/>
      </c>
      <c r="V57" s="629">
        <f>V55*V59</f>
        <v/>
      </c>
      <c r="W57" s="629">
        <f>W55*W59</f>
        <v/>
      </c>
      <c r="X57" s="629">
        <f>X55*X59</f>
        <v/>
      </c>
      <c r="Y57" s="629">
        <f>Y55*Y59</f>
        <v/>
      </c>
      <c r="Z57" s="629">
        <f>Z55*Z59</f>
        <v/>
      </c>
      <c r="AA57" s="629">
        <f>AA55*AA59</f>
        <v/>
      </c>
      <c r="AB57" s="629">
        <f>AB55*AB59</f>
        <v/>
      </c>
      <c r="AC57" s="629">
        <f>AC55*AC59</f>
        <v/>
      </c>
      <c r="AD57" s="629">
        <f>AD55*AD59</f>
        <v/>
      </c>
      <c r="AE57" s="629">
        <f>AE55*AE59</f>
        <v/>
      </c>
      <c r="AF57" s="629">
        <f>AF55*AF59</f>
        <v/>
      </c>
      <c r="AG57" s="629">
        <f>AG55*AG59</f>
        <v/>
      </c>
      <c r="AH57" s="629">
        <f>AH55*AH59</f>
        <v/>
      </c>
      <c r="AI57" s="629">
        <f>AI55*AI59</f>
        <v/>
      </c>
      <c r="AJ57" s="629">
        <f>AJ55*AJ59</f>
        <v/>
      </c>
      <c r="AK57" s="629">
        <f>AK55*AK59</f>
        <v/>
      </c>
      <c r="AL57" s="629">
        <f>AL55*AL59</f>
        <v/>
      </c>
      <c r="AM57" s="629">
        <f>AM55*AM59</f>
        <v/>
      </c>
      <c r="AN57" s="629">
        <f>AN55*AN59</f>
        <v/>
      </c>
      <c r="AO57" s="629">
        <f>AO55*AO59</f>
        <v/>
      </c>
      <c r="AP57" s="629">
        <f>AP55*AP59</f>
        <v/>
      </c>
      <c r="AQ57" s="629">
        <f>AQ55*AQ59</f>
        <v/>
      </c>
      <c r="AR57" s="629">
        <f>AR55*AR59</f>
        <v/>
      </c>
      <c r="AS57" s="629">
        <f>AS55*AS59</f>
        <v/>
      </c>
      <c r="AT57" s="629">
        <f>AT55*AT59</f>
        <v/>
      </c>
      <c r="AU57" s="629">
        <f>AU55*AU59</f>
        <v/>
      </c>
      <c r="AV57" s="629">
        <f>AV55*AV59</f>
        <v/>
      </c>
      <c r="AW57" s="629">
        <f>AW55*AW59</f>
        <v/>
      </c>
      <c r="AX57" s="629">
        <f>AX55*AX59</f>
        <v/>
      </c>
      <c r="AY57" s="629">
        <f>AY55*AY59</f>
        <v/>
      </c>
      <c r="AZ57" s="629">
        <f>AZ55*AZ59</f>
        <v/>
      </c>
      <c r="BA57" s="629">
        <f>BA55*BA59</f>
        <v/>
      </c>
    </row>
    <row r="58">
      <c r="A58" s="606" t="inlineStr">
        <is>
          <t>Directional Factor(SBR)</t>
        </is>
      </c>
      <c r="B58" s="639" t="inlineStr">
        <is>
          <t>Movement Directional Factor(SBR)</t>
        </is>
      </c>
      <c r="C58" s="27" t="inlineStr">
        <is>
          <t>departure Movement Directional Factor(%)(SBR)</t>
        </is>
      </c>
      <c r="D58" s="28" t="inlineStr">
        <is>
          <t>percent1</t>
        </is>
      </c>
      <c r="E58" s="28" t="n"/>
      <c r="F58" s="28" t="inlineStr">
        <is>
          <t>ADPM/movement/d/중방향계수</t>
        </is>
      </c>
      <c r="G58" s="108">
        <f>SUMIF($H$82:$Q$82,"O",H58:Q58)/COUNTIFS($H$82:$Q$82,"O",H58:Q58,"&lt;&gt;0")</f>
        <v/>
      </c>
      <c r="H58" s="79">
        <f>H56/H55</f>
        <v/>
      </c>
      <c r="I58" s="79">
        <f>I56/I55</f>
        <v/>
      </c>
      <c r="J58" s="79">
        <f>J56/J55</f>
        <v/>
      </c>
      <c r="K58" s="79">
        <f>K56/K55</f>
        <v/>
      </c>
      <c r="L58" s="79">
        <f>L56/L55</f>
        <v/>
      </c>
      <c r="M58" s="79">
        <f>M56/M55</f>
        <v/>
      </c>
      <c r="N58" s="79">
        <f>N56/N55</f>
        <v/>
      </c>
      <c r="O58" s="79">
        <f>O56/O55</f>
        <v/>
      </c>
      <c r="P58" s="79">
        <f>P56/P55</f>
        <v/>
      </c>
      <c r="Q58" s="79">
        <f>Q56/Q55</f>
        <v/>
      </c>
      <c r="R58" s="74">
        <f>$G58</f>
        <v/>
      </c>
      <c r="S58" s="74">
        <f>$G58</f>
        <v/>
      </c>
      <c r="T58" s="74">
        <f>$G58</f>
        <v/>
      </c>
      <c r="U58" s="74">
        <f>$G58</f>
        <v/>
      </c>
      <c r="V58" s="74">
        <f>$G58</f>
        <v/>
      </c>
      <c r="W58" s="74">
        <f>$G58</f>
        <v/>
      </c>
      <c r="X58" s="74">
        <f>$G58</f>
        <v/>
      </c>
      <c r="Y58" s="74">
        <f>$G58</f>
        <v/>
      </c>
      <c r="Z58" s="74">
        <f>$G58</f>
        <v/>
      </c>
      <c r="AA58" s="74">
        <f>$G58</f>
        <v/>
      </c>
      <c r="AB58" s="74">
        <f>$G58</f>
        <v/>
      </c>
      <c r="AC58" s="74">
        <f>$G58</f>
        <v/>
      </c>
      <c r="AD58" s="74">
        <f>$G58</f>
        <v/>
      </c>
      <c r="AE58" s="74">
        <f>$G58</f>
        <v/>
      </c>
      <c r="AF58" s="74">
        <f>$G58</f>
        <v/>
      </c>
      <c r="AG58" s="74">
        <f>$G58</f>
        <v/>
      </c>
      <c r="AH58" s="74">
        <f>$G58</f>
        <v/>
      </c>
      <c r="AI58" s="74">
        <f>$G58</f>
        <v/>
      </c>
      <c r="AJ58" s="74">
        <f>$G58</f>
        <v/>
      </c>
      <c r="AK58" s="74">
        <f>$G58</f>
        <v/>
      </c>
      <c r="AL58" s="74">
        <f>$G58</f>
        <v/>
      </c>
      <c r="AM58" s="74">
        <f>$G58</f>
        <v/>
      </c>
      <c r="AN58" s="74">
        <f>$G58</f>
        <v/>
      </c>
      <c r="AO58" s="74">
        <f>$G58</f>
        <v/>
      </c>
      <c r="AP58" s="74">
        <f>$G58</f>
        <v/>
      </c>
      <c r="AQ58" s="74">
        <f>$G58</f>
        <v/>
      </c>
      <c r="AR58" s="74">
        <f>$G58</f>
        <v/>
      </c>
      <c r="AS58" s="74">
        <f>$G58</f>
        <v/>
      </c>
      <c r="AT58" s="74">
        <f>$G58</f>
        <v/>
      </c>
      <c r="AU58" s="74">
        <f>$G58</f>
        <v/>
      </c>
      <c r="AV58" s="74">
        <f>$G58</f>
        <v/>
      </c>
      <c r="AW58" s="74">
        <f>$G58</f>
        <v/>
      </c>
      <c r="AX58" s="74">
        <f>$G58</f>
        <v/>
      </c>
      <c r="AY58" s="74">
        <f>$G58</f>
        <v/>
      </c>
      <c r="AZ58" s="74">
        <f>$G58</f>
        <v/>
      </c>
      <c r="BA58" s="74">
        <f>$G58</f>
        <v/>
      </c>
    </row>
    <row r="59">
      <c r="A59" s="533" t="n"/>
      <c r="B59" s="533" t="n"/>
      <c r="C59" s="80" t="inlineStr">
        <is>
          <t>aival Movement Directional Factor(%)(SBR)</t>
        </is>
      </c>
      <c r="D59" s="28" t="inlineStr">
        <is>
          <t>percent1</t>
        </is>
      </c>
      <c r="E59" s="28" t="n"/>
      <c r="F59" s="28" t="inlineStr">
        <is>
          <t>ADPM/movement/a/중방향계수</t>
        </is>
      </c>
      <c r="G59" s="108">
        <f>SUMIF($H$82:$Q$82,"O",H59:Q59)/COUNTIFS($H$82:$Q$82,"O",H59:Q59,"&lt;&gt;0")</f>
        <v/>
      </c>
      <c r="H59" s="79">
        <f>H57/H55</f>
        <v/>
      </c>
      <c r="I59" s="79">
        <f>I57/I55</f>
        <v/>
      </c>
      <c r="J59" s="79">
        <f>J57/J55</f>
        <v/>
      </c>
      <c r="K59" s="79">
        <f>K57/K55</f>
        <v/>
      </c>
      <c r="L59" s="79">
        <f>L57/L55</f>
        <v/>
      </c>
      <c r="M59" s="79">
        <f>M57/M55</f>
        <v/>
      </c>
      <c r="N59" s="79">
        <f>N57/N55</f>
        <v/>
      </c>
      <c r="O59" s="79">
        <f>O57/O55</f>
        <v/>
      </c>
      <c r="P59" s="79">
        <f>P57/P55</f>
        <v/>
      </c>
      <c r="Q59" s="79">
        <f>Q57/Q55</f>
        <v/>
      </c>
      <c r="R59" s="74">
        <f>$G59</f>
        <v/>
      </c>
      <c r="S59" s="74">
        <f>$G59</f>
        <v/>
      </c>
      <c r="T59" s="74">
        <f>$G59</f>
        <v/>
      </c>
      <c r="U59" s="74">
        <f>$G59</f>
        <v/>
      </c>
      <c r="V59" s="74">
        <f>$G59</f>
        <v/>
      </c>
      <c r="W59" s="74">
        <f>$G59</f>
        <v/>
      </c>
      <c r="X59" s="74">
        <f>$G59</f>
        <v/>
      </c>
      <c r="Y59" s="74">
        <f>$G59</f>
        <v/>
      </c>
      <c r="Z59" s="74">
        <f>$G59</f>
        <v/>
      </c>
      <c r="AA59" s="74">
        <f>$G59</f>
        <v/>
      </c>
      <c r="AB59" s="74">
        <f>$G59</f>
        <v/>
      </c>
      <c r="AC59" s="74">
        <f>$G59</f>
        <v/>
      </c>
      <c r="AD59" s="74">
        <f>$G59</f>
        <v/>
      </c>
      <c r="AE59" s="74">
        <f>$G59</f>
        <v/>
      </c>
      <c r="AF59" s="74">
        <f>$G59</f>
        <v/>
      </c>
      <c r="AG59" s="74">
        <f>$G59</f>
        <v/>
      </c>
      <c r="AH59" s="74">
        <f>$G59</f>
        <v/>
      </c>
      <c r="AI59" s="74">
        <f>$G59</f>
        <v/>
      </c>
      <c r="AJ59" s="74">
        <f>$G59</f>
        <v/>
      </c>
      <c r="AK59" s="74">
        <f>$G59</f>
        <v/>
      </c>
      <c r="AL59" s="74">
        <f>$G59</f>
        <v/>
      </c>
      <c r="AM59" s="74">
        <f>$G59</f>
        <v/>
      </c>
      <c r="AN59" s="74">
        <f>$G59</f>
        <v/>
      </c>
      <c r="AO59" s="74">
        <f>$G59</f>
        <v/>
      </c>
      <c r="AP59" s="74">
        <f>$G59</f>
        <v/>
      </c>
      <c r="AQ59" s="74">
        <f>$G59</f>
        <v/>
      </c>
      <c r="AR59" s="74">
        <f>$G59</f>
        <v/>
      </c>
      <c r="AS59" s="74">
        <f>$G59</f>
        <v/>
      </c>
      <c r="AT59" s="74">
        <f>$G59</f>
        <v/>
      </c>
      <c r="AU59" s="74">
        <f>$G59</f>
        <v/>
      </c>
      <c r="AV59" s="74">
        <f>$G59</f>
        <v/>
      </c>
      <c r="AW59" s="74">
        <f>$G59</f>
        <v/>
      </c>
      <c r="AX59" s="74">
        <f>$G59</f>
        <v/>
      </c>
      <c r="AY59" s="74">
        <f>$G59</f>
        <v/>
      </c>
      <c r="AZ59" s="74">
        <f>$G59</f>
        <v/>
      </c>
      <c r="BA59" s="74">
        <f>$G59</f>
        <v/>
      </c>
    </row>
    <row r="61">
      <c r="C61" s="483" t="inlineStr">
        <is>
          <t>Aircraft_category</t>
        </is>
      </c>
    </row>
    <row r="62">
      <c r="C62" s="91" t="inlineStr">
        <is>
          <t>(Widebody Jets)</t>
        </is>
      </c>
    </row>
    <row r="63">
      <c r="C63" s="91" t="inlineStr">
        <is>
          <t>(Narrowbody Jets)</t>
        </is>
      </c>
    </row>
    <row r="64">
      <c r="C64" s="91" t="inlineStr">
        <is>
          <t>(Regional Jets)</t>
        </is>
      </c>
    </row>
    <row r="65">
      <c r="C65" s="91" t="inlineStr">
        <is>
          <t>(Business Jets)</t>
        </is>
      </c>
    </row>
    <row r="66">
      <c r="B66" s="83" t="n"/>
    </row>
    <row r="67">
      <c r="B67" s="83" t="n"/>
    </row>
    <row r="68">
      <c r="B68" s="83" t="n"/>
    </row>
    <row r="69">
      <c r="B69" s="83" t="n"/>
      <c r="G69" s="112" t="inlineStr">
        <is>
          <t>참조지표 제작</t>
        </is>
      </c>
      <c r="H69" s="56">
        <f>I69-1</f>
        <v/>
      </c>
      <c r="I69" s="56">
        <f>J69-1</f>
        <v/>
      </c>
      <c r="J69" s="56">
        <f>K69-1</f>
        <v/>
      </c>
      <c r="K69" s="56">
        <f>L69-1</f>
        <v/>
      </c>
      <c r="L69" s="56">
        <f>M69-1</f>
        <v/>
      </c>
      <c r="M69" s="56">
        <f>N69-1</f>
        <v/>
      </c>
      <c r="N69" s="56">
        <f>O69-1</f>
        <v/>
      </c>
      <c r="O69" s="56">
        <f>P69-1</f>
        <v/>
      </c>
      <c r="P69" s="56">
        <f>Q69-1</f>
        <v/>
      </c>
      <c r="Q69" s="56">
        <f>ref!B4</f>
        <v/>
      </c>
    </row>
    <row r="70">
      <c r="B70" s="83" t="n"/>
      <c r="G70" s="113" t="inlineStr">
        <is>
          <t>Demand</t>
        </is>
      </c>
      <c r="H70" s="91">
        <f>IF(VLOOKUP($G70,ref!$A$12:$AT$35,MATCH(H$1,ref!$12:$12,0),FALSE),"O","")</f>
        <v/>
      </c>
      <c r="I70" s="91">
        <f>IF(VLOOKUP($G70,ref!$A$12:$AT$35,MATCH(I$1,ref!$12:$12,0),FALSE),"O","")</f>
        <v/>
      </c>
      <c r="J70" s="91">
        <f>IF(VLOOKUP($G70,ref!$A$12:$AT$35,MATCH(J$1,ref!$12:$12,0),FALSE),"O","")</f>
        <v/>
      </c>
      <c r="K70" s="91">
        <f>IF(VLOOKUP($G70,ref!$A$12:$AT$35,MATCH(K$1,ref!$12:$12,0),FALSE),"O","")</f>
        <v/>
      </c>
      <c r="L70" s="91">
        <f>IF(VLOOKUP($G70,ref!$A$12:$AT$35,MATCH(L$1,ref!$12:$12,0),FALSE),"O","")</f>
        <v/>
      </c>
      <c r="M70" s="91">
        <f>IF(VLOOKUP($G70,ref!$A$12:$AT$35,MATCH(M$1,ref!$12:$12,0),FALSE),"O","")</f>
        <v/>
      </c>
      <c r="N70" s="91">
        <f>IF(VLOOKUP($G70,ref!$A$12:$AT$35,MATCH(N$1,ref!$12:$12,0),FALSE),"O","")</f>
        <v/>
      </c>
      <c r="O70" s="91">
        <f>IF(VLOOKUP($G70,ref!$A$12:$AT$35,MATCH(O$1,ref!$12:$12,0),FALSE),"O","")</f>
        <v/>
      </c>
      <c r="P70" s="91">
        <f>IF(VLOOKUP($G70,ref!$A$12:$AT$35,MATCH(P$1,ref!$12:$12,0),FALSE),"O","")</f>
        <v/>
      </c>
      <c r="Q70" s="91">
        <f>IF(VLOOKUP($G70,ref!$A$12:$AT$35,MATCH(Q$1,ref!$12:$12,0),FALSE),"O","")</f>
        <v/>
      </c>
    </row>
    <row r="71">
      <c r="G71" s="113" t="inlineStr">
        <is>
          <t>Load_Factor</t>
        </is>
      </c>
      <c r="H71" s="91">
        <f>IF(VLOOKUP($G71,ref!$A$12:$AT$35,MATCH(H$1,ref!$12:$12,0),FALSE),"O","")</f>
        <v/>
      </c>
      <c r="I71" s="91">
        <f>IF(VLOOKUP($G71,ref!$A$12:$AT$35,MATCH(I$1,ref!$12:$12,0),FALSE),"O","")</f>
        <v/>
      </c>
      <c r="J71" s="91">
        <f>IF(VLOOKUP($G71,ref!$A$12:$AT$35,MATCH(J$1,ref!$12:$12,0),FALSE),"O","")</f>
        <v/>
      </c>
      <c r="K71" s="91">
        <f>IF(VLOOKUP($G71,ref!$A$12:$AT$35,MATCH(K$1,ref!$12:$12,0),FALSE),"O","")</f>
        <v/>
      </c>
      <c r="L71" s="91">
        <f>IF(VLOOKUP($G71,ref!$A$12:$AT$35,MATCH(L$1,ref!$12:$12,0),FALSE),"O","")</f>
        <v/>
      </c>
      <c r="M71" s="91">
        <f>IF(VLOOKUP($G71,ref!$A$12:$AT$35,MATCH(M$1,ref!$12:$12,0),FALSE),"O","")</f>
        <v/>
      </c>
      <c r="N71" s="91">
        <f>IF(VLOOKUP($G71,ref!$A$12:$AT$35,MATCH(N$1,ref!$12:$12,0),FALSE),"O","")</f>
        <v/>
      </c>
      <c r="O71" s="91">
        <f>IF(VLOOKUP($G71,ref!$A$12:$AT$35,MATCH(O$1,ref!$12:$12,0),FALSE),"O","")</f>
        <v/>
      </c>
      <c r="P71" s="91">
        <f>IF(VLOOKUP($G71,ref!$A$12:$AT$35,MATCH(P$1,ref!$12:$12,0),FALSE),"O","")</f>
        <v/>
      </c>
      <c r="Q71" s="91">
        <f>IF(VLOOKUP($G71,ref!$A$12:$AT$35,MATCH(Q$1,ref!$12:$12,0),FALSE),"O","")</f>
        <v/>
      </c>
    </row>
    <row r="72">
      <c r="G72" s="113" t="inlineStr">
        <is>
          <t>Transfer_Rate</t>
        </is>
      </c>
      <c r="H72" s="91">
        <f>IF(VLOOKUP($G72,ref!$A$12:$AT$35,MATCH(H$1,ref!$12:$12,0),FALSE),"O","")</f>
        <v/>
      </c>
      <c r="I72" s="91">
        <f>IF(VLOOKUP($G72,ref!$A$12:$AT$35,MATCH(I$1,ref!$12:$12,0),FALSE),"O","")</f>
        <v/>
      </c>
      <c r="J72" s="91">
        <f>IF(VLOOKUP($G72,ref!$A$12:$AT$35,MATCH(J$1,ref!$12:$12,0),FALSE),"O","")</f>
        <v/>
      </c>
      <c r="K72" s="91">
        <f>IF(VLOOKUP($G72,ref!$A$12:$AT$35,MATCH(K$1,ref!$12:$12,0),FALSE),"O","")</f>
        <v/>
      </c>
      <c r="L72" s="91">
        <f>IF(VLOOKUP($G72,ref!$A$12:$AT$35,MATCH(L$1,ref!$12:$12,0),FALSE),"O","")</f>
        <v/>
      </c>
      <c r="M72" s="91">
        <f>IF(VLOOKUP($G72,ref!$A$12:$AT$35,MATCH(M$1,ref!$12:$12,0),FALSE),"O","")</f>
        <v/>
      </c>
      <c r="N72" s="91">
        <f>IF(VLOOKUP($G72,ref!$A$12:$AT$35,MATCH(N$1,ref!$12:$12,0),FALSE),"O","")</f>
        <v/>
      </c>
      <c r="O72" s="91">
        <f>IF(VLOOKUP($G72,ref!$A$12:$AT$35,MATCH(O$1,ref!$12:$12,0),FALSE),"O","")</f>
        <v/>
      </c>
      <c r="P72" s="91">
        <f>IF(VLOOKUP($G72,ref!$A$12:$AT$35,MATCH(P$1,ref!$12:$12,0),FALSE),"O","")</f>
        <v/>
      </c>
      <c r="Q72" s="91">
        <f>IF(VLOOKUP($G72,ref!$A$12:$AT$35,MATCH(Q$1,ref!$12:$12,0),FALSE),"O","")</f>
        <v/>
      </c>
    </row>
    <row r="73">
      <c r="G73" s="113" t="inlineStr">
        <is>
          <t>FleetMix_Rate</t>
        </is>
      </c>
      <c r="H73" s="91">
        <f>IF(VLOOKUP($G73,ref!$A$12:$AT$35,MATCH(H$1,ref!$12:$12,0),FALSE),"O","")</f>
        <v/>
      </c>
      <c r="I73" s="91">
        <f>IF(VLOOKUP($G73,ref!$A$12:$AT$35,MATCH(I$1,ref!$12:$12,0),FALSE),"O","")</f>
        <v/>
      </c>
      <c r="J73" s="91">
        <f>IF(VLOOKUP($G73,ref!$A$12:$AT$35,MATCH(J$1,ref!$12:$12,0),FALSE),"O","")</f>
        <v/>
      </c>
      <c r="K73" s="91">
        <f>IF(VLOOKUP($G73,ref!$A$12:$AT$35,MATCH(K$1,ref!$12:$12,0),FALSE),"O","")</f>
        <v/>
      </c>
      <c r="L73" s="91">
        <f>IF(VLOOKUP($G73,ref!$A$12:$AT$35,MATCH(L$1,ref!$12:$12,0),FALSE),"O","")</f>
        <v/>
      </c>
      <c r="M73" s="91">
        <f>IF(VLOOKUP($G73,ref!$A$12:$AT$35,MATCH(M$1,ref!$12:$12,0),FALSE),"O","")</f>
        <v/>
      </c>
      <c r="N73" s="91">
        <f>IF(VLOOKUP($G73,ref!$A$12:$AT$35,MATCH(N$1,ref!$12:$12,0),FALSE),"O","")</f>
        <v/>
      </c>
      <c r="O73" s="91">
        <f>IF(VLOOKUP($G73,ref!$A$12:$AT$35,MATCH(O$1,ref!$12:$12,0),FALSE),"O","")</f>
        <v/>
      </c>
      <c r="P73" s="91">
        <f>IF(VLOOKUP($G73,ref!$A$12:$AT$35,MATCH(P$1,ref!$12:$12,0),FALSE),"O","")</f>
        <v/>
      </c>
      <c r="Q73" s="91">
        <f>IF(VLOOKUP($G73,ref!$A$12:$AT$35,MATCH(Q$1,ref!$12:$12,0),FALSE),"O","")</f>
        <v/>
      </c>
    </row>
    <row r="74">
      <c r="G74" s="113" t="inlineStr">
        <is>
          <t>Seats_Per_Aircraft</t>
        </is>
      </c>
      <c r="H74" s="91">
        <f>IF(VLOOKUP($G74,ref!$A$12:$AT$35,MATCH(H$1,ref!$12:$12,0),FALSE),"O","")</f>
        <v/>
      </c>
      <c r="I74" s="91">
        <f>IF(VLOOKUP($G74,ref!$A$12:$AT$35,MATCH(I$1,ref!$12:$12,0),FALSE),"O","")</f>
        <v/>
      </c>
      <c r="J74" s="91">
        <f>IF(VLOOKUP($G74,ref!$A$12:$AT$35,MATCH(J$1,ref!$12:$12,0),FALSE),"O","")</f>
        <v/>
      </c>
      <c r="K74" s="91">
        <f>IF(VLOOKUP($G74,ref!$A$12:$AT$35,MATCH(K$1,ref!$12:$12,0),FALSE),"O","")</f>
        <v/>
      </c>
      <c r="L74" s="91">
        <f>IF(VLOOKUP($G74,ref!$A$12:$AT$35,MATCH(L$1,ref!$12:$12,0),FALSE),"O","")</f>
        <v/>
      </c>
      <c r="M74" s="91">
        <f>IF(VLOOKUP($G74,ref!$A$12:$AT$35,MATCH(M$1,ref!$12:$12,0),FALSE),"O","")</f>
        <v/>
      </c>
      <c r="N74" s="91">
        <f>IF(VLOOKUP($G74,ref!$A$12:$AT$35,MATCH(N$1,ref!$12:$12,0),FALSE),"O","")</f>
        <v/>
      </c>
      <c r="O74" s="91">
        <f>IF(VLOOKUP($G74,ref!$A$12:$AT$35,MATCH(O$1,ref!$12:$12,0),FALSE),"O","")</f>
        <v/>
      </c>
      <c r="P74" s="91">
        <f>IF(VLOOKUP($G74,ref!$A$12:$AT$35,MATCH(P$1,ref!$12:$12,0),FALSE),"O","")</f>
        <v/>
      </c>
      <c r="Q74" s="91">
        <f>IF(VLOOKUP($G74,ref!$A$12:$AT$35,MATCH(Q$1,ref!$12:$12,0),FALSE),"O","")</f>
        <v/>
      </c>
    </row>
    <row r="75">
      <c r="G75" s="113" t="inlineStr">
        <is>
          <t>Load_Factor_By_Class</t>
        </is>
      </c>
      <c r="H75" s="91">
        <f>IF(VLOOKUP($G75,ref!$A$12:$AT$35,MATCH(H$1,ref!$12:$12,0),FALSE),"O","")</f>
        <v/>
      </c>
      <c r="I75" s="91">
        <f>IF(VLOOKUP($G75,ref!$A$12:$AT$35,MATCH(I$1,ref!$12:$12,0),FALSE),"O","")</f>
        <v/>
      </c>
      <c r="J75" s="91">
        <f>IF(VLOOKUP($G75,ref!$A$12:$AT$35,MATCH(J$1,ref!$12:$12,0),FALSE),"O","")</f>
        <v/>
      </c>
      <c r="K75" s="91">
        <f>IF(VLOOKUP($G75,ref!$A$12:$AT$35,MATCH(K$1,ref!$12:$12,0),FALSE),"O","")</f>
        <v/>
      </c>
      <c r="L75" s="91">
        <f>IF(VLOOKUP($G75,ref!$A$12:$AT$35,MATCH(L$1,ref!$12:$12,0),FALSE),"O","")</f>
        <v/>
      </c>
      <c r="M75" s="91">
        <f>IF(VLOOKUP($G75,ref!$A$12:$AT$35,MATCH(M$1,ref!$12:$12,0),FALSE),"O","")</f>
        <v/>
      </c>
      <c r="N75" s="91">
        <f>IF(VLOOKUP($G75,ref!$A$12:$AT$35,MATCH(N$1,ref!$12:$12,0),FALSE),"O","")</f>
        <v/>
      </c>
      <c r="O75" s="91">
        <f>IF(VLOOKUP($G75,ref!$A$12:$AT$35,MATCH(O$1,ref!$12:$12,0),FALSE),"O","")</f>
        <v/>
      </c>
      <c r="P75" s="91">
        <f>IF(VLOOKUP($G75,ref!$A$12:$AT$35,MATCH(P$1,ref!$12:$12,0),FALSE),"O","")</f>
        <v/>
      </c>
      <c r="Q75" s="91">
        <f>IF(VLOOKUP($G75,ref!$A$12:$AT$35,MATCH(Q$1,ref!$12:$12,0),FALSE),"O","")</f>
        <v/>
      </c>
    </row>
    <row r="76">
      <c r="G76" s="113" t="inlineStr">
        <is>
          <t>Transfer_Rate_By_Class</t>
        </is>
      </c>
      <c r="H76" s="91">
        <f>IF(VLOOKUP($G76,ref!$A$12:$AT$35,MATCH(H$1,ref!$12:$12,0),FALSE),"O","")</f>
        <v/>
      </c>
      <c r="I76" s="91">
        <f>IF(VLOOKUP($G76,ref!$A$12:$AT$35,MATCH(I$1,ref!$12:$12,0),FALSE),"O","")</f>
        <v/>
      </c>
      <c r="J76" s="91">
        <f>IF(VLOOKUP($G76,ref!$A$12:$AT$35,MATCH(J$1,ref!$12:$12,0),FALSE),"O","")</f>
        <v/>
      </c>
      <c r="K76" s="91">
        <f>IF(VLOOKUP($G76,ref!$A$12:$AT$35,MATCH(K$1,ref!$12:$12,0),FALSE),"O","")</f>
        <v/>
      </c>
      <c r="L76" s="91">
        <f>IF(VLOOKUP($G76,ref!$A$12:$AT$35,MATCH(L$1,ref!$12:$12,0),FALSE),"O","")</f>
        <v/>
      </c>
      <c r="M76" s="91">
        <f>IF(VLOOKUP($G76,ref!$A$12:$AT$35,MATCH(M$1,ref!$12:$12,0),FALSE),"O","")</f>
        <v/>
      </c>
      <c r="N76" s="91">
        <f>IF(VLOOKUP($G76,ref!$A$12:$AT$35,MATCH(N$1,ref!$12:$12,0),FALSE),"O","")</f>
        <v/>
      </c>
      <c r="O76" s="91">
        <f>IF(VLOOKUP($G76,ref!$A$12:$AT$35,MATCH(O$1,ref!$12:$12,0),FALSE),"O","")</f>
        <v/>
      </c>
      <c r="P76" s="91">
        <f>IF(VLOOKUP($G76,ref!$A$12:$AT$35,MATCH(P$1,ref!$12:$12,0),FALSE),"O","")</f>
        <v/>
      </c>
      <c r="Q76" s="91">
        <f>IF(VLOOKUP($G76,ref!$A$12:$AT$35,MATCH(Q$1,ref!$12:$12,0),FALSE),"O","")</f>
        <v/>
      </c>
    </row>
    <row r="77">
      <c r="G77" s="113" t="inlineStr">
        <is>
          <t>Crew_Per_Aircraft</t>
        </is>
      </c>
      <c r="H77" s="91">
        <f>IF(VLOOKUP($G77,ref!$A$12:$AT$35,MATCH(H$1,ref!$12:$12,0),FALSE),"O","")</f>
        <v/>
      </c>
      <c r="I77" s="91">
        <f>IF(VLOOKUP($G77,ref!$A$12:$AT$35,MATCH(I$1,ref!$12:$12,0),FALSE),"O","")</f>
        <v/>
      </c>
      <c r="J77" s="91">
        <f>IF(VLOOKUP($G77,ref!$A$12:$AT$35,MATCH(J$1,ref!$12:$12,0),FALSE),"O","")</f>
        <v/>
      </c>
      <c r="K77" s="91">
        <f>IF(VLOOKUP($G77,ref!$A$12:$AT$35,MATCH(K$1,ref!$12:$12,0),FALSE),"O","")</f>
        <v/>
      </c>
      <c r="L77" s="91">
        <f>IF(VLOOKUP($G77,ref!$A$12:$AT$35,MATCH(L$1,ref!$12:$12,0),FALSE),"O","")</f>
        <v/>
      </c>
      <c r="M77" s="91">
        <f>IF(VLOOKUP($G77,ref!$A$12:$AT$35,MATCH(M$1,ref!$12:$12,0),FALSE),"O","")</f>
        <v/>
      </c>
      <c r="N77" s="91">
        <f>IF(VLOOKUP($G77,ref!$A$12:$AT$35,MATCH(N$1,ref!$12:$12,0),FALSE),"O","")</f>
        <v/>
      </c>
      <c r="O77" s="91">
        <f>IF(VLOOKUP($G77,ref!$A$12:$AT$35,MATCH(O$1,ref!$12:$12,0),FALSE),"O","")</f>
        <v/>
      </c>
      <c r="P77" s="91">
        <f>IF(VLOOKUP($G77,ref!$A$12:$AT$35,MATCH(P$1,ref!$12:$12,0),FALSE),"O","")</f>
        <v/>
      </c>
      <c r="Q77" s="91">
        <f>IF(VLOOKUP($G77,ref!$A$12:$AT$35,MATCH(Q$1,ref!$12:$12,0),FALSE),"O","")</f>
        <v/>
      </c>
    </row>
    <row r="78">
      <c r="G78" s="113" t="inlineStr">
        <is>
          <t>Movement_PHF_Adjustment</t>
        </is>
      </c>
      <c r="H78" s="91">
        <f>IF(VLOOKUP($G78,ref!$A$12:$AT$35,MATCH(H$1,ref!$12:$12,0),FALSE),"O","")</f>
        <v/>
      </c>
      <c r="I78" s="91">
        <f>IF(VLOOKUP($G78,ref!$A$12:$AT$35,MATCH(I$1,ref!$12:$12,0),FALSE),"O","")</f>
        <v/>
      </c>
      <c r="J78" s="91">
        <f>IF(VLOOKUP($G78,ref!$A$12:$AT$35,MATCH(J$1,ref!$12:$12,0),FALSE),"O","")</f>
        <v/>
      </c>
      <c r="K78" s="91">
        <f>IF(VLOOKUP($G78,ref!$A$12:$AT$35,MATCH(K$1,ref!$12:$12,0),FALSE),"O","")</f>
        <v/>
      </c>
      <c r="L78" s="91">
        <f>IF(VLOOKUP($G78,ref!$A$12:$AT$35,MATCH(L$1,ref!$12:$12,0),FALSE),"O","")</f>
        <v/>
      </c>
      <c r="M78" s="91">
        <f>IF(VLOOKUP($G78,ref!$A$12:$AT$35,MATCH(M$1,ref!$12:$12,0),FALSE),"O","")</f>
        <v/>
      </c>
      <c r="N78" s="91">
        <f>IF(VLOOKUP($G78,ref!$A$12:$AT$35,MATCH(N$1,ref!$12:$12,0),FALSE),"O","")</f>
        <v/>
      </c>
      <c r="O78" s="91">
        <f>IF(VLOOKUP($G78,ref!$A$12:$AT$35,MATCH(O$1,ref!$12:$12,0),FALSE),"O","")</f>
        <v/>
      </c>
      <c r="P78" s="91">
        <f>IF(VLOOKUP($G78,ref!$A$12:$AT$35,MATCH(P$1,ref!$12:$12,0),FALSE),"O","")</f>
        <v/>
      </c>
      <c r="Q78" s="91">
        <f>IF(VLOOKUP($G78,ref!$A$12:$AT$35,MATCH(Q$1,ref!$12:$12,0),FALSE),"O","")</f>
        <v/>
      </c>
    </row>
    <row r="79">
      <c r="G79" s="113" t="inlineStr">
        <is>
          <t>Movement_D_Factor</t>
        </is>
      </c>
      <c r="H79" s="91">
        <f>IF(VLOOKUP($G79,ref!$A$12:$AT$35,MATCH(H$1,ref!$12:$12,0),FALSE),"O","")</f>
        <v/>
      </c>
      <c r="I79" s="91">
        <f>IF(VLOOKUP($G79,ref!$A$12:$AT$35,MATCH(I$1,ref!$12:$12,0),FALSE),"O","")</f>
        <v/>
      </c>
      <c r="J79" s="91">
        <f>IF(VLOOKUP($G79,ref!$A$12:$AT$35,MATCH(J$1,ref!$12:$12,0),FALSE),"O","")</f>
        <v/>
      </c>
      <c r="K79" s="91">
        <f>IF(VLOOKUP($G79,ref!$A$12:$AT$35,MATCH(K$1,ref!$12:$12,0),FALSE),"O","")</f>
        <v/>
      </c>
      <c r="L79" s="91">
        <f>IF(VLOOKUP($G79,ref!$A$12:$AT$35,MATCH(L$1,ref!$12:$12,0),FALSE),"O","")</f>
        <v/>
      </c>
      <c r="M79" s="91">
        <f>IF(VLOOKUP($G79,ref!$A$12:$AT$35,MATCH(M$1,ref!$12:$12,0),FALSE),"O","")</f>
        <v/>
      </c>
      <c r="N79" s="91">
        <f>IF(VLOOKUP($G79,ref!$A$12:$AT$35,MATCH(N$1,ref!$12:$12,0),FALSE),"O","")</f>
        <v/>
      </c>
      <c r="O79" s="91">
        <f>IF(VLOOKUP($G79,ref!$A$12:$AT$35,MATCH(O$1,ref!$12:$12,0),FALSE),"O","")</f>
        <v/>
      </c>
      <c r="P79" s="91">
        <f>IF(VLOOKUP($G79,ref!$A$12:$AT$35,MATCH(P$1,ref!$12:$12,0),FALSE),"O","")</f>
        <v/>
      </c>
      <c r="Q79" s="91">
        <f>IF(VLOOKUP($G79,ref!$A$12:$AT$35,MATCH(Q$1,ref!$12:$12,0),FALSE),"O","")</f>
        <v/>
      </c>
    </row>
    <row r="80">
      <c r="G80" s="113" t="inlineStr">
        <is>
          <t>Passenger_PHF_Adjustment</t>
        </is>
      </c>
      <c r="H80" s="91">
        <f>IF(VLOOKUP($G80,ref!$A$12:$AT$35,MATCH(H$1,ref!$12:$12,0),FALSE),"O","")</f>
        <v/>
      </c>
      <c r="I80" s="91">
        <f>IF(VLOOKUP($G80,ref!$A$12:$AT$35,MATCH(I$1,ref!$12:$12,0),FALSE),"O","")</f>
        <v/>
      </c>
      <c r="J80" s="91">
        <f>IF(VLOOKUP($G80,ref!$A$12:$AT$35,MATCH(J$1,ref!$12:$12,0),FALSE),"O","")</f>
        <v/>
      </c>
      <c r="K80" s="91">
        <f>IF(VLOOKUP($G80,ref!$A$12:$AT$35,MATCH(K$1,ref!$12:$12,0),FALSE),"O","")</f>
        <v/>
      </c>
      <c r="L80" s="91">
        <f>IF(VLOOKUP($G80,ref!$A$12:$AT$35,MATCH(L$1,ref!$12:$12,0),FALSE),"O","")</f>
        <v/>
      </c>
      <c r="M80" s="91">
        <f>IF(VLOOKUP($G80,ref!$A$12:$AT$35,MATCH(M$1,ref!$12:$12,0),FALSE),"O","")</f>
        <v/>
      </c>
      <c r="N80" s="91">
        <f>IF(VLOOKUP($G80,ref!$A$12:$AT$35,MATCH(N$1,ref!$12:$12,0),FALSE),"O","")</f>
        <v/>
      </c>
      <c r="O80" s="91">
        <f>IF(VLOOKUP($G80,ref!$A$12:$AT$35,MATCH(O$1,ref!$12:$12,0),FALSE),"O","")</f>
        <v/>
      </c>
      <c r="P80" s="91">
        <f>IF(VLOOKUP($G80,ref!$A$12:$AT$35,MATCH(P$1,ref!$12:$12,0),FALSE),"O","")</f>
        <v/>
      </c>
      <c r="Q80" s="91">
        <f>IF(VLOOKUP($G80,ref!$A$12:$AT$35,MATCH(Q$1,ref!$12:$12,0),FALSE),"O","")</f>
        <v/>
      </c>
    </row>
    <row r="81">
      <c r="G81" s="113" t="inlineStr">
        <is>
          <t>Passenger_D_Factor</t>
        </is>
      </c>
      <c r="H81" s="91">
        <f>IF(VLOOKUP($G81,ref!$A$12:$AT$35,MATCH(H$1,ref!$12:$12,0),FALSE),"O","")</f>
        <v/>
      </c>
      <c r="I81" s="91">
        <f>IF(VLOOKUP($G81,ref!$A$12:$AT$35,MATCH(I$1,ref!$12:$12,0),FALSE),"O","")</f>
        <v/>
      </c>
      <c r="J81" s="91">
        <f>IF(VLOOKUP($G81,ref!$A$12:$AT$35,MATCH(J$1,ref!$12:$12,0),FALSE),"O","")</f>
        <v/>
      </c>
      <c r="K81" s="91">
        <f>IF(VLOOKUP($G81,ref!$A$12:$AT$35,MATCH(K$1,ref!$12:$12,0),FALSE),"O","")</f>
        <v/>
      </c>
      <c r="L81" s="91">
        <f>IF(VLOOKUP($G81,ref!$A$12:$AT$35,MATCH(L$1,ref!$12:$12,0),FALSE),"O","")</f>
        <v/>
      </c>
      <c r="M81" s="91">
        <f>IF(VLOOKUP($G81,ref!$A$12:$AT$35,MATCH(M$1,ref!$12:$12,0),FALSE),"O","")</f>
        <v/>
      </c>
      <c r="N81" s="91">
        <f>IF(VLOOKUP($G81,ref!$A$12:$AT$35,MATCH(N$1,ref!$12:$12,0),FALSE),"O","")</f>
        <v/>
      </c>
      <c r="O81" s="91">
        <f>IF(VLOOKUP($G81,ref!$A$12:$AT$35,MATCH(O$1,ref!$12:$12,0),FALSE),"O","")</f>
        <v/>
      </c>
      <c r="P81" s="91">
        <f>IF(VLOOKUP($G81,ref!$A$12:$AT$35,MATCH(P$1,ref!$12:$12,0),FALSE),"O","")</f>
        <v/>
      </c>
      <c r="Q81" s="91">
        <f>IF(VLOOKUP($G81,ref!$A$12:$AT$35,MATCH(Q$1,ref!$12:$12,0),FALSE),"O","")</f>
        <v/>
      </c>
    </row>
    <row r="82">
      <c r="G82" s="113" t="inlineStr">
        <is>
          <t>Directional_Factor</t>
        </is>
      </c>
      <c r="H82" s="91">
        <f>IF(VLOOKUP($G82,ref!$A$12:$AT$35,MATCH(H$1,ref!$12:$12,0),FALSE),"O","")</f>
        <v/>
      </c>
      <c r="I82" s="91">
        <f>IF(VLOOKUP($G82,ref!$A$12:$AT$35,MATCH(I$1,ref!$12:$12,0),FALSE),"O","")</f>
        <v/>
      </c>
      <c r="J82" s="91">
        <f>IF(VLOOKUP($G82,ref!$A$12:$AT$35,MATCH(J$1,ref!$12:$12,0),FALSE),"O","")</f>
        <v/>
      </c>
      <c r="K82" s="91">
        <f>IF(VLOOKUP($G82,ref!$A$12:$AT$35,MATCH(K$1,ref!$12:$12,0),FALSE),"O","")</f>
        <v/>
      </c>
      <c r="L82" s="91">
        <f>IF(VLOOKUP($G82,ref!$A$12:$AT$35,MATCH(L$1,ref!$12:$12,0),FALSE),"O","")</f>
        <v/>
      </c>
      <c r="M82" s="91">
        <f>IF(VLOOKUP($G82,ref!$A$12:$AT$35,MATCH(M$1,ref!$12:$12,0),FALSE),"O","")</f>
        <v/>
      </c>
      <c r="N82" s="91">
        <f>IF(VLOOKUP($G82,ref!$A$12:$AT$35,MATCH(N$1,ref!$12:$12,0),FALSE),"O","")</f>
        <v/>
      </c>
      <c r="O82" s="91">
        <f>IF(VLOOKUP($G82,ref!$A$12:$AT$35,MATCH(O$1,ref!$12:$12,0),FALSE),"O","")</f>
        <v/>
      </c>
      <c r="P82" s="91">
        <f>IF(VLOOKUP($G82,ref!$A$12:$AT$35,MATCH(P$1,ref!$12:$12,0),FALSE),"O","")</f>
        <v/>
      </c>
      <c r="Q82" s="91">
        <f>IF(VLOOKUP($G82,ref!$A$12:$AT$35,MATCH(Q$1,ref!$12:$12,0),FALSE),"O","")</f>
        <v/>
      </c>
    </row>
    <row r="83">
      <c r="G83" s="113" t="inlineStr">
        <is>
          <t>Maximum_Takeoff_Weight</t>
        </is>
      </c>
      <c r="H83" s="91">
        <f>IF(VLOOKUP($G83,ref!$A$12:$AT$35,MATCH(H$1,ref!$12:$12,0),FALSE),"O","")</f>
        <v/>
      </c>
      <c r="I83" s="91">
        <f>IF(VLOOKUP($G83,ref!$A$12:$AT$35,MATCH(I$1,ref!$12:$12,0),FALSE),"O","")</f>
        <v/>
      </c>
      <c r="J83" s="91">
        <f>IF(VLOOKUP($G83,ref!$A$12:$AT$35,MATCH(J$1,ref!$12:$12,0),FALSE),"O","")</f>
        <v/>
      </c>
      <c r="K83" s="91">
        <f>IF(VLOOKUP($G83,ref!$A$12:$AT$35,MATCH(K$1,ref!$12:$12,0),FALSE),"O","")</f>
        <v/>
      </c>
      <c r="L83" s="91">
        <f>IF(VLOOKUP($G83,ref!$A$12:$AT$35,MATCH(L$1,ref!$12:$12,0),FALSE),"O","")</f>
        <v/>
      </c>
      <c r="M83" s="91">
        <f>IF(VLOOKUP($G83,ref!$A$12:$AT$35,MATCH(M$1,ref!$12:$12,0),FALSE),"O","")</f>
        <v/>
      </c>
      <c r="N83" s="91">
        <f>IF(VLOOKUP($G83,ref!$A$12:$AT$35,MATCH(N$1,ref!$12:$12,0),FALSE),"O","")</f>
        <v/>
      </c>
      <c r="O83" s="91">
        <f>IF(VLOOKUP($G83,ref!$A$12:$AT$35,MATCH(O$1,ref!$12:$12,0),FALSE),"O","")</f>
        <v/>
      </c>
      <c r="P83" s="91">
        <f>IF(VLOOKUP($G83,ref!$A$12:$AT$35,MATCH(P$1,ref!$12:$12,0),FALSE),"O","")</f>
        <v/>
      </c>
      <c r="Q83" s="91">
        <f>IF(VLOOKUP($G83,ref!$A$12:$AT$35,MATCH(Q$1,ref!$12:$12,0),FALSE),"O","")</f>
        <v/>
      </c>
    </row>
    <row r="84">
      <c r="G84" s="113" t="inlineStr">
        <is>
          <t>PeakTime Standing</t>
        </is>
      </c>
      <c r="H84" s="91">
        <f>IF(VLOOKUP($G84,ref!$A$12:$AT$35,MATCH(H$1,ref!$12:$12,0),FALSE),"O","")</f>
        <v/>
      </c>
      <c r="I84" s="91">
        <f>IF(VLOOKUP($G84,ref!$A$12:$AT$35,MATCH(I$1,ref!$12:$12,0),FALSE),"O","")</f>
        <v/>
      </c>
      <c r="J84" s="91">
        <f>IF(VLOOKUP($G84,ref!$A$12:$AT$35,MATCH(J$1,ref!$12:$12,0),FALSE),"O","")</f>
        <v/>
      </c>
      <c r="K84" s="91">
        <f>IF(VLOOKUP($G84,ref!$A$12:$AT$35,MATCH(K$1,ref!$12:$12,0),FALSE),"O","")</f>
        <v/>
      </c>
      <c r="L84" s="91">
        <f>IF(VLOOKUP($G84,ref!$A$12:$AT$35,MATCH(L$1,ref!$12:$12,0),FALSE),"O","")</f>
        <v/>
      </c>
      <c r="M84" s="91">
        <f>IF(VLOOKUP($G84,ref!$A$12:$AT$35,MATCH(M$1,ref!$12:$12,0),FALSE),"O","")</f>
        <v/>
      </c>
      <c r="N84" s="91">
        <f>IF(VLOOKUP($G84,ref!$A$12:$AT$35,MATCH(N$1,ref!$12:$12,0),FALSE),"O","")</f>
        <v/>
      </c>
      <c r="O84" s="91">
        <f>IF(VLOOKUP($G84,ref!$A$12:$AT$35,MATCH(O$1,ref!$12:$12,0),FALSE),"O","")</f>
        <v/>
      </c>
      <c r="P84" s="91">
        <f>IF(VLOOKUP($G84,ref!$A$12:$AT$35,MATCH(P$1,ref!$12:$12,0),FALSE),"O","")</f>
        <v/>
      </c>
      <c r="Q84" s="91">
        <f>IF(VLOOKUP($G84,ref!$A$12:$AT$35,MATCH(Q$1,ref!$12:$12,0),FALSE),"O","")</f>
        <v/>
      </c>
    </row>
  </sheetData>
  <mergeCells count="15">
    <mergeCell ref="B22:B25"/>
    <mergeCell ref="B14:B17"/>
    <mergeCell ref="A52:A57"/>
    <mergeCell ref="B52:B57"/>
    <mergeCell ref="B26:B29"/>
    <mergeCell ref="B18:B21"/>
    <mergeCell ref="B46:B47"/>
    <mergeCell ref="A46:A47"/>
    <mergeCell ref="A14:A33"/>
    <mergeCell ref="B38:B45"/>
    <mergeCell ref="B30:B33"/>
    <mergeCell ref="A58:A59"/>
    <mergeCell ref="A38:A45"/>
    <mergeCell ref="A3:B13"/>
    <mergeCell ref="B58:B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2:AS644"/>
  <sheetViews>
    <sheetView showGridLines="0" zoomScale="115" zoomScaleNormal="115" workbookViewId="0">
      <selection activeCell="A1" sqref="A1"/>
    </sheetView>
  </sheetViews>
  <sheetFormatPr baseColWidth="8" defaultColWidth="8.08984375" defaultRowHeight="12.6"/>
  <cols>
    <col width="16.453125" bestFit="1" customWidth="1" style="327" min="1" max="1"/>
    <col width="19.6796875" bestFit="1" customWidth="1" style="331" min="2" max="2"/>
    <col width="16.58984375" customWidth="1" style="330" min="3" max="3"/>
    <col width="42.6796875" customWidth="1" style="327" min="4" max="4"/>
    <col hidden="1" width="7.36328125" customWidth="1" style="330" min="5" max="5"/>
    <col hidden="1" width="10.90625" customWidth="1" style="327" min="6" max="8"/>
    <col width="10.90625" customWidth="1" style="327" min="9" max="9"/>
    <col width="10.1328125" customWidth="1" style="327" min="10" max="41"/>
    <col width="8.08984375" customWidth="1" style="327" min="42" max="43"/>
    <col width="12.54296875" customWidth="1" style="327" min="44" max="44"/>
    <col width="18.1328125" bestFit="1" customWidth="1" style="327" min="45" max="45"/>
    <col width="8.08984375" customWidth="1" style="327" min="46" max="48"/>
    <col width="10.90625" bestFit="1" customWidth="1" style="327" min="49" max="49"/>
    <col width="8.08984375" customWidth="1" style="327" min="50" max="129"/>
    <col width="8.08984375" customWidth="1" style="327" min="130" max="16384"/>
  </cols>
  <sheetData>
    <row r="2">
      <c r="A2" s="644" t="inlineStr">
        <is>
          <t>Input</t>
        </is>
      </c>
      <c r="B2" s="645" t="inlineStr">
        <is>
          <t>Legend</t>
        </is>
      </c>
    </row>
    <row r="3">
      <c r="A3" s="533" t="n"/>
      <c r="B3" s="532" t="n"/>
    </row>
    <row r="4">
      <c r="A4" s="646" t="inlineStr">
        <is>
          <t>Demand</t>
        </is>
      </c>
      <c r="B4" s="532" t="n"/>
    </row>
    <row r="5">
      <c r="A5" s="533" t="n"/>
      <c r="B5" s="532" t="n"/>
    </row>
    <row r="6">
      <c r="A6" s="647" t="inlineStr">
        <is>
          <t>Result</t>
        </is>
      </c>
      <c r="B6" s="532" t="n"/>
    </row>
    <row r="7">
      <c r="A7" s="533" t="n"/>
      <c r="B7" s="533" t="n"/>
    </row>
    <row r="10" ht="25" customHeight="1" s="1">
      <c r="A10" s="547" t="inlineStr">
        <is>
          <t>Demand Summary</t>
        </is>
      </c>
      <c r="B10" s="548" t="n"/>
      <c r="C10" s="548" t="n"/>
      <c r="D10" s="548" t="n"/>
      <c r="E10" s="548" t="n"/>
      <c r="F10" s="548" t="n"/>
    </row>
    <row r="11">
      <c r="A11" s="335" t="inlineStr">
        <is>
          <t>Main Category</t>
        </is>
      </c>
      <c r="B11" s="335" t="inlineStr">
        <is>
          <t>Category</t>
        </is>
      </c>
      <c r="C11" s="336" t="inlineStr">
        <is>
          <t>Acronym</t>
        </is>
      </c>
      <c r="D11" s="336" t="inlineStr">
        <is>
          <t>Definition</t>
        </is>
      </c>
      <c r="E11" s="336" t="inlineStr">
        <is>
          <t>Reference</t>
        </is>
      </c>
      <c r="F11" s="336">
        <f>G11-1</f>
        <v/>
      </c>
      <c r="G11" s="336">
        <f>H11-1</f>
        <v/>
      </c>
      <c r="H11" s="336">
        <f>I11-1</f>
        <v/>
      </c>
      <c r="I11" s="336">
        <f>J11-1</f>
        <v/>
      </c>
      <c r="J11" s="336">
        <f>K11-1</f>
        <v/>
      </c>
      <c r="K11" s="336">
        <f>L11-1</f>
        <v/>
      </c>
      <c r="L11" s="336">
        <f>M11-1</f>
        <v/>
      </c>
      <c r="M11" s="336">
        <f>N11-1</f>
        <v/>
      </c>
      <c r="N11" s="336">
        <f>O11-1</f>
        <v/>
      </c>
      <c r="O11" s="336">
        <f>ref!B4</f>
        <v/>
      </c>
      <c r="P11" s="336">
        <f>O11+1</f>
        <v/>
      </c>
      <c r="Q11" s="336">
        <f>P11+1</f>
        <v/>
      </c>
      <c r="R11" s="336">
        <f>Q11+1</f>
        <v/>
      </c>
      <c r="S11" s="336">
        <f>R11+1</f>
        <v/>
      </c>
      <c r="T11" s="336">
        <f>S11+1</f>
        <v/>
      </c>
      <c r="U11" s="336">
        <f>T11+1</f>
        <v/>
      </c>
      <c r="V11" s="336">
        <f>U11+1</f>
        <v/>
      </c>
      <c r="W11" s="336">
        <f>V11+1</f>
        <v/>
      </c>
      <c r="X11" s="336">
        <f>W11+1</f>
        <v/>
      </c>
      <c r="Y11" s="336">
        <f>X11+1</f>
        <v/>
      </c>
      <c r="Z11" s="336">
        <f>Y11+1</f>
        <v/>
      </c>
      <c r="AA11" s="336">
        <f>Z11+1</f>
        <v/>
      </c>
      <c r="AB11" s="336">
        <f>AA11+1</f>
        <v/>
      </c>
      <c r="AC11" s="336">
        <f>AB11+1</f>
        <v/>
      </c>
      <c r="AD11" s="336">
        <f>AC11+1</f>
        <v/>
      </c>
      <c r="AE11" s="336">
        <f>AD11+1</f>
        <v/>
      </c>
      <c r="AF11" s="336">
        <f>AE11+1</f>
        <v/>
      </c>
      <c r="AG11" s="336">
        <f>AF11+1</f>
        <v/>
      </c>
      <c r="AH11" s="336">
        <f>AG11+1</f>
        <v/>
      </c>
      <c r="AI11" s="336">
        <f>AH11+1</f>
        <v/>
      </c>
      <c r="AJ11" s="336">
        <f>AI11+1</f>
        <v/>
      </c>
      <c r="AK11" s="336">
        <f>AJ11+1</f>
        <v/>
      </c>
      <c r="AL11" s="336">
        <f>AK11+1</f>
        <v/>
      </c>
      <c r="AM11" s="336">
        <f>AL11+1</f>
        <v/>
      </c>
      <c r="AN11" s="336">
        <f>AM11+1</f>
        <v/>
      </c>
      <c r="AO11" s="336">
        <f>AN11+1</f>
        <v/>
      </c>
    </row>
    <row r="12">
      <c r="A12" s="648" t="inlineStr">
        <is>
          <t>Demand</t>
        </is>
      </c>
      <c r="B12" s="555" t="inlineStr">
        <is>
          <t>Airside Aircraft
Demand</t>
        </is>
      </c>
      <c r="C12" s="352" t="inlineStr">
        <is>
          <t>AM(airside)</t>
        </is>
      </c>
      <c r="D12" s="372" t="inlineStr">
        <is>
          <t>Airside Annual Movements</t>
        </is>
      </c>
      <c r="E12" s="487" t="n"/>
      <c r="F12" s="649">
        <f>'Airside Demand'!H2</f>
        <v/>
      </c>
      <c r="G12" s="649">
        <f>'Airside Demand'!I2</f>
        <v/>
      </c>
      <c r="H12" s="649">
        <f>'Airside Demand'!J2</f>
        <v/>
      </c>
      <c r="I12" s="650">
        <f>'Airside Demand'!K2</f>
        <v/>
      </c>
      <c r="J12" s="651">
        <f>'Airside Demand'!L2</f>
        <v/>
      </c>
      <c r="K12" s="651">
        <f>'Airside Demand'!M2</f>
        <v/>
      </c>
      <c r="L12" s="651">
        <f>'Airside Demand'!N2</f>
        <v/>
      </c>
      <c r="M12" s="651">
        <f>'Airside Demand'!O2</f>
        <v/>
      </c>
      <c r="N12" s="651">
        <f>'Airside Demand'!P2</f>
        <v/>
      </c>
      <c r="O12" s="651">
        <f>'Airside Demand'!Q2</f>
        <v/>
      </c>
      <c r="P12" s="651">
        <f>'Airside Demand'!R2</f>
        <v/>
      </c>
      <c r="Q12" s="651">
        <f>'Airside Demand'!S2</f>
        <v/>
      </c>
      <c r="R12" s="651">
        <f>'Airside Demand'!T2</f>
        <v/>
      </c>
      <c r="S12" s="651">
        <f>'Airside Demand'!U2</f>
        <v/>
      </c>
      <c r="T12" s="651">
        <f>'Airside Demand'!V2</f>
        <v/>
      </c>
      <c r="U12" s="651">
        <f>'Airside Demand'!W2</f>
        <v/>
      </c>
      <c r="V12" s="651">
        <f>'Airside Demand'!X2</f>
        <v/>
      </c>
      <c r="W12" s="651">
        <f>'Airside Demand'!Y2</f>
        <v/>
      </c>
      <c r="X12" s="651">
        <f>'Airside Demand'!Z2</f>
        <v/>
      </c>
      <c r="Y12" s="651">
        <f>'Airside Demand'!AA2</f>
        <v/>
      </c>
      <c r="Z12" s="651">
        <f>'Airside Demand'!AB2</f>
        <v/>
      </c>
      <c r="AA12" s="651">
        <f>'Airside Demand'!AC2</f>
        <v/>
      </c>
      <c r="AB12" s="651">
        <f>'Airside Demand'!AD2</f>
        <v/>
      </c>
      <c r="AC12" s="651">
        <f>'Airside Demand'!AE2</f>
        <v/>
      </c>
      <c r="AD12" s="651">
        <f>'Airside Demand'!AF2</f>
        <v/>
      </c>
      <c r="AE12" s="651">
        <f>'Airside Demand'!AG2</f>
        <v/>
      </c>
      <c r="AF12" s="651">
        <f>'Airside Demand'!AH2</f>
        <v/>
      </c>
      <c r="AG12" s="651">
        <f>'Airside Demand'!AI2</f>
        <v/>
      </c>
      <c r="AH12" s="651">
        <f>'Airside Demand'!AJ2</f>
        <v/>
      </c>
      <c r="AI12" s="651">
        <f>'Airside Demand'!AK2</f>
        <v/>
      </c>
      <c r="AJ12" s="651">
        <f>'Airside Demand'!AL2</f>
        <v/>
      </c>
      <c r="AK12" s="651">
        <f>'Airside Demand'!AM2</f>
        <v/>
      </c>
      <c r="AL12" s="651">
        <f>'Airside Demand'!AN2</f>
        <v/>
      </c>
      <c r="AM12" s="651">
        <f>'Airside Demand'!AO2</f>
        <v/>
      </c>
      <c r="AN12" s="651">
        <f>'Airside Demand'!AP2</f>
        <v/>
      </c>
      <c r="AO12" s="651">
        <f>'Airside Demand'!AQ2</f>
        <v/>
      </c>
    </row>
    <row r="13">
      <c r="A13" s="532" t="n"/>
      <c r="B13" s="532" t="n"/>
      <c r="C13" s="352" t="inlineStr">
        <is>
          <t>PHM(airside)</t>
        </is>
      </c>
      <c r="D13" s="372" t="inlineStr">
        <is>
          <t>Airside Peak Hour Movements(ADPM)</t>
        </is>
      </c>
      <c r="E13" s="487" t="n"/>
      <c r="F13" s="652">
        <f>'Airside Demand'!H42</f>
        <v/>
      </c>
      <c r="G13" s="652">
        <f>'Airside Demand'!I42</f>
        <v/>
      </c>
      <c r="H13" s="652">
        <f>'Airside Demand'!J42</f>
        <v/>
      </c>
      <c r="I13" s="653">
        <f>'Airside Demand'!K42</f>
        <v/>
      </c>
      <c r="J13" s="653">
        <f>'Airside Demand'!L42</f>
        <v/>
      </c>
      <c r="K13" s="653">
        <f>'Airside Demand'!M42</f>
        <v/>
      </c>
      <c r="L13" s="653">
        <f>'Airside Demand'!N42</f>
        <v/>
      </c>
      <c r="M13" s="653">
        <f>'Airside Demand'!O42</f>
        <v/>
      </c>
      <c r="N13" s="653">
        <f>'Airside Demand'!P42</f>
        <v/>
      </c>
      <c r="O13" s="653">
        <f>'Airside Demand'!Q42</f>
        <v/>
      </c>
      <c r="P13" s="653">
        <f>'Airside Demand'!R42</f>
        <v/>
      </c>
      <c r="Q13" s="653">
        <f>'Airside Demand'!S42</f>
        <v/>
      </c>
      <c r="R13" s="653">
        <f>'Airside Demand'!T42</f>
        <v/>
      </c>
      <c r="S13" s="653">
        <f>'Airside Demand'!U42</f>
        <v/>
      </c>
      <c r="T13" s="653">
        <f>'Airside Demand'!V42</f>
        <v/>
      </c>
      <c r="U13" s="653">
        <f>'Airside Demand'!W42</f>
        <v/>
      </c>
      <c r="V13" s="653">
        <f>'Airside Demand'!X42</f>
        <v/>
      </c>
      <c r="W13" s="653">
        <f>'Airside Demand'!Y42</f>
        <v/>
      </c>
      <c r="X13" s="653">
        <f>'Airside Demand'!Z42</f>
        <v/>
      </c>
      <c r="Y13" s="653">
        <f>'Airside Demand'!AA42</f>
        <v/>
      </c>
      <c r="Z13" s="653">
        <f>'Airside Demand'!AB42</f>
        <v/>
      </c>
      <c r="AA13" s="653">
        <f>'Airside Demand'!AC42</f>
        <v/>
      </c>
      <c r="AB13" s="653">
        <f>'Airside Demand'!AD42</f>
        <v/>
      </c>
      <c r="AC13" s="653">
        <f>'Airside Demand'!AE42</f>
        <v/>
      </c>
      <c r="AD13" s="653">
        <f>'Airside Demand'!AF42</f>
        <v/>
      </c>
      <c r="AE13" s="653">
        <f>'Airside Demand'!AG42</f>
        <v/>
      </c>
      <c r="AF13" s="653">
        <f>'Airside Demand'!AH42</f>
        <v/>
      </c>
      <c r="AG13" s="653">
        <f>'Airside Demand'!AI42</f>
        <v/>
      </c>
      <c r="AH13" s="653">
        <f>'Airside Demand'!AJ42</f>
        <v/>
      </c>
      <c r="AI13" s="653">
        <f>'Airside Demand'!AK42</f>
        <v/>
      </c>
      <c r="AJ13" s="653">
        <f>'Airside Demand'!AL42</f>
        <v/>
      </c>
      <c r="AK13" s="653">
        <f>'Airside Demand'!AM42</f>
        <v/>
      </c>
      <c r="AL13" s="653">
        <f>'Airside Demand'!AN42</f>
        <v/>
      </c>
      <c r="AM13" s="653">
        <f>'Airside Demand'!AO42</f>
        <v/>
      </c>
      <c r="AN13" s="653">
        <f>'Airside Demand'!AP42</f>
        <v/>
      </c>
      <c r="AO13" s="653">
        <f>'Airside Demand'!AQ42</f>
        <v/>
      </c>
    </row>
    <row r="14">
      <c r="A14" s="532" t="n"/>
      <c r="B14" s="532" t="n"/>
      <c r="C14" s="488" t="inlineStr">
        <is>
          <t>PHM(airside-dep)</t>
        </is>
      </c>
      <c r="D14" s="372" t="inlineStr">
        <is>
          <t>Airside Peak Hour Departure Movement(ADPM)</t>
        </is>
      </c>
      <c r="E14" s="487" t="n"/>
      <c r="F14" s="652">
        <f>'Airside Demand'!H43</f>
        <v/>
      </c>
      <c r="G14" s="652">
        <f>'Airside Demand'!I43</f>
        <v/>
      </c>
      <c r="H14" s="652">
        <f>'Airside Demand'!J43</f>
        <v/>
      </c>
      <c r="I14" s="653">
        <f>'Airside Demand'!K43</f>
        <v/>
      </c>
      <c r="J14" s="653">
        <f>'Airside Demand'!L43</f>
        <v/>
      </c>
      <c r="K14" s="653">
        <f>'Airside Demand'!M43</f>
        <v/>
      </c>
      <c r="L14" s="653">
        <f>'Airside Demand'!N43</f>
        <v/>
      </c>
      <c r="M14" s="653">
        <f>'Airside Demand'!O43</f>
        <v/>
      </c>
      <c r="N14" s="653">
        <f>'Airside Demand'!P43</f>
        <v/>
      </c>
      <c r="O14" s="653">
        <f>'Airside Demand'!Q43</f>
        <v/>
      </c>
      <c r="P14" s="653">
        <f>'Airside Demand'!R43</f>
        <v/>
      </c>
      <c r="Q14" s="653">
        <f>'Airside Demand'!S43</f>
        <v/>
      </c>
      <c r="R14" s="653">
        <f>'Airside Demand'!T43</f>
        <v/>
      </c>
      <c r="S14" s="653">
        <f>'Airside Demand'!U43</f>
        <v/>
      </c>
      <c r="T14" s="653">
        <f>'Airside Demand'!V43</f>
        <v/>
      </c>
      <c r="U14" s="653">
        <f>'Airside Demand'!W43</f>
        <v/>
      </c>
      <c r="V14" s="653">
        <f>'Airside Demand'!X43</f>
        <v/>
      </c>
      <c r="W14" s="653">
        <f>'Airside Demand'!Y43</f>
        <v/>
      </c>
      <c r="X14" s="653">
        <f>'Airside Demand'!Z43</f>
        <v/>
      </c>
      <c r="Y14" s="653">
        <f>'Airside Demand'!AA43</f>
        <v/>
      </c>
      <c r="Z14" s="653">
        <f>'Airside Demand'!AB43</f>
        <v/>
      </c>
      <c r="AA14" s="653">
        <f>'Airside Demand'!AC43</f>
        <v/>
      </c>
      <c r="AB14" s="653">
        <f>'Airside Demand'!AD43</f>
        <v/>
      </c>
      <c r="AC14" s="653">
        <f>'Airside Demand'!AE43</f>
        <v/>
      </c>
      <c r="AD14" s="653">
        <f>'Airside Demand'!AF43</f>
        <v/>
      </c>
      <c r="AE14" s="653">
        <f>'Airside Demand'!AG43</f>
        <v/>
      </c>
      <c r="AF14" s="653">
        <f>'Airside Demand'!AH43</f>
        <v/>
      </c>
      <c r="AG14" s="653">
        <f>'Airside Demand'!AI43</f>
        <v/>
      </c>
      <c r="AH14" s="653">
        <f>'Airside Demand'!AJ43</f>
        <v/>
      </c>
      <c r="AI14" s="653">
        <f>'Airside Demand'!AK43</f>
        <v/>
      </c>
      <c r="AJ14" s="653">
        <f>'Airside Demand'!AL43</f>
        <v/>
      </c>
      <c r="AK14" s="653">
        <f>'Airside Demand'!AM43</f>
        <v/>
      </c>
      <c r="AL14" s="653">
        <f>'Airside Demand'!AN43</f>
        <v/>
      </c>
      <c r="AM14" s="653">
        <f>'Airside Demand'!AO43</f>
        <v/>
      </c>
      <c r="AN14" s="653">
        <f>'Airside Demand'!AP43</f>
        <v/>
      </c>
      <c r="AO14" s="653">
        <f>'Airside Demand'!AQ43</f>
        <v/>
      </c>
    </row>
    <row r="15">
      <c r="A15" s="532" t="n"/>
      <c r="B15" s="532" t="n"/>
      <c r="C15" s="488" t="inlineStr">
        <is>
          <t>PHM(airside-arr)</t>
        </is>
      </c>
      <c r="D15" s="372" t="inlineStr">
        <is>
          <t>Airside Peak Hour Arrival Movement(ADPM)</t>
        </is>
      </c>
      <c r="E15" s="487" t="n"/>
      <c r="F15" s="652">
        <f>'Airside Demand'!H44</f>
        <v/>
      </c>
      <c r="G15" s="652">
        <f>'Airside Demand'!I44</f>
        <v/>
      </c>
      <c r="H15" s="652">
        <f>'Airside Demand'!J44</f>
        <v/>
      </c>
      <c r="I15" s="653">
        <f>'Airside Demand'!K44</f>
        <v/>
      </c>
      <c r="J15" s="653">
        <f>'Airside Demand'!L44</f>
        <v/>
      </c>
      <c r="K15" s="653">
        <f>'Airside Demand'!M44</f>
        <v/>
      </c>
      <c r="L15" s="653">
        <f>'Airside Demand'!N44</f>
        <v/>
      </c>
      <c r="M15" s="653">
        <f>'Airside Demand'!O44</f>
        <v/>
      </c>
      <c r="N15" s="653">
        <f>'Airside Demand'!P44</f>
        <v/>
      </c>
      <c r="O15" s="653">
        <f>'Airside Demand'!Q44</f>
        <v/>
      </c>
      <c r="P15" s="653">
        <f>'Airside Demand'!R44</f>
        <v/>
      </c>
      <c r="Q15" s="653">
        <f>'Airside Demand'!S44</f>
        <v/>
      </c>
      <c r="R15" s="653">
        <f>'Airside Demand'!T44</f>
        <v/>
      </c>
      <c r="S15" s="653">
        <f>'Airside Demand'!U44</f>
        <v/>
      </c>
      <c r="T15" s="653">
        <f>'Airside Demand'!V44</f>
        <v/>
      </c>
      <c r="U15" s="653">
        <f>'Airside Demand'!W44</f>
        <v/>
      </c>
      <c r="V15" s="653">
        <f>'Airside Demand'!X44</f>
        <v/>
      </c>
      <c r="W15" s="653">
        <f>'Airside Demand'!Y44</f>
        <v/>
      </c>
      <c r="X15" s="653">
        <f>'Airside Demand'!Z44</f>
        <v/>
      </c>
      <c r="Y15" s="653">
        <f>'Airside Demand'!AA44</f>
        <v/>
      </c>
      <c r="Z15" s="653">
        <f>'Airside Demand'!AB44</f>
        <v/>
      </c>
      <c r="AA15" s="653">
        <f>'Airside Demand'!AC44</f>
        <v/>
      </c>
      <c r="AB15" s="653">
        <f>'Airside Demand'!AD44</f>
        <v/>
      </c>
      <c r="AC15" s="653">
        <f>'Airside Demand'!AE44</f>
        <v/>
      </c>
      <c r="AD15" s="653">
        <f>'Airside Demand'!AF44</f>
        <v/>
      </c>
      <c r="AE15" s="653">
        <f>'Airside Demand'!AG44</f>
        <v/>
      </c>
      <c r="AF15" s="653">
        <f>'Airside Demand'!AH44</f>
        <v/>
      </c>
      <c r="AG15" s="653">
        <f>'Airside Demand'!AI44</f>
        <v/>
      </c>
      <c r="AH15" s="653">
        <f>'Airside Demand'!AJ44</f>
        <v/>
      </c>
      <c r="AI15" s="653">
        <f>'Airside Demand'!AK44</f>
        <v/>
      </c>
      <c r="AJ15" s="653">
        <f>'Airside Demand'!AL44</f>
        <v/>
      </c>
      <c r="AK15" s="653">
        <f>'Airside Demand'!AM44</f>
        <v/>
      </c>
      <c r="AL15" s="653">
        <f>'Airside Demand'!AN44</f>
        <v/>
      </c>
      <c r="AM15" s="653">
        <f>'Airside Demand'!AO44</f>
        <v/>
      </c>
      <c r="AN15" s="653">
        <f>'Airside Demand'!AP44</f>
        <v/>
      </c>
      <c r="AO15" s="653">
        <f>'Airside Demand'!AQ44</f>
        <v/>
      </c>
    </row>
    <row r="16">
      <c r="A16" s="532" t="n"/>
      <c r="B16" s="654" t="inlineStr">
        <is>
          <t>Cargo Aircraft
Demand</t>
        </is>
      </c>
      <c r="C16" s="489" t="inlineStr">
        <is>
          <t>AM(cargo)</t>
        </is>
      </c>
      <c r="D16" s="490" t="inlineStr">
        <is>
          <t>Cargo Annual Movements</t>
        </is>
      </c>
      <c r="E16" s="491" t="n"/>
      <c r="F16" s="655">
        <f>'Cargo Demand'!H3</f>
        <v/>
      </c>
      <c r="G16" s="655">
        <f>'Cargo Demand'!I3</f>
        <v/>
      </c>
      <c r="H16" s="655">
        <f>'Cargo Demand'!J3</f>
        <v/>
      </c>
      <c r="I16" s="656">
        <f>'Cargo Demand'!K3</f>
        <v/>
      </c>
      <c r="J16" s="657">
        <f>'Cargo Demand'!L3</f>
        <v/>
      </c>
      <c r="K16" s="657">
        <f>'Cargo Demand'!M3</f>
        <v/>
      </c>
      <c r="L16" s="657">
        <f>'Cargo Demand'!N3</f>
        <v/>
      </c>
      <c r="M16" s="657">
        <f>'Cargo Demand'!O3</f>
        <v/>
      </c>
      <c r="N16" s="657">
        <f>'Cargo Demand'!P3</f>
        <v/>
      </c>
      <c r="O16" s="657">
        <f>'Cargo Demand'!Q3</f>
        <v/>
      </c>
      <c r="P16" s="657">
        <f>'Cargo Demand'!R3</f>
        <v/>
      </c>
      <c r="Q16" s="657">
        <f>'Cargo Demand'!S3</f>
        <v/>
      </c>
      <c r="R16" s="657">
        <f>'Cargo Demand'!T3</f>
        <v/>
      </c>
      <c r="S16" s="657">
        <f>'Cargo Demand'!U3</f>
        <v/>
      </c>
      <c r="T16" s="657">
        <f>'Cargo Demand'!V3</f>
        <v/>
      </c>
      <c r="U16" s="657">
        <f>'Cargo Demand'!W3</f>
        <v/>
      </c>
      <c r="V16" s="657">
        <f>'Cargo Demand'!X3</f>
        <v/>
      </c>
      <c r="W16" s="657">
        <f>'Cargo Demand'!Y3</f>
        <v/>
      </c>
      <c r="X16" s="657">
        <f>'Cargo Demand'!Z3</f>
        <v/>
      </c>
      <c r="Y16" s="657">
        <f>'Cargo Demand'!AA3</f>
        <v/>
      </c>
      <c r="Z16" s="657">
        <f>'Cargo Demand'!AB3</f>
        <v/>
      </c>
      <c r="AA16" s="657">
        <f>'Cargo Demand'!AC3</f>
        <v/>
      </c>
      <c r="AB16" s="657">
        <f>'Cargo Demand'!AD3</f>
        <v/>
      </c>
      <c r="AC16" s="657">
        <f>'Cargo Demand'!AE3</f>
        <v/>
      </c>
      <c r="AD16" s="657">
        <f>'Cargo Demand'!AF3</f>
        <v/>
      </c>
      <c r="AE16" s="657">
        <f>'Cargo Demand'!AG3</f>
        <v/>
      </c>
      <c r="AF16" s="657">
        <f>'Cargo Demand'!AH3</f>
        <v/>
      </c>
      <c r="AG16" s="657">
        <f>'Cargo Demand'!AI3</f>
        <v/>
      </c>
      <c r="AH16" s="657">
        <f>'Cargo Demand'!AJ3</f>
        <v/>
      </c>
      <c r="AI16" s="657">
        <f>'Cargo Demand'!AK3</f>
        <v/>
      </c>
      <c r="AJ16" s="657">
        <f>'Cargo Demand'!AL3</f>
        <v/>
      </c>
      <c r="AK16" s="657">
        <f>'Cargo Demand'!AM3</f>
        <v/>
      </c>
      <c r="AL16" s="657">
        <f>'Cargo Demand'!AN3</f>
        <v/>
      </c>
      <c r="AM16" s="657">
        <f>'Cargo Demand'!AO3</f>
        <v/>
      </c>
      <c r="AN16" s="657">
        <f>'Cargo Demand'!AP3</f>
        <v/>
      </c>
      <c r="AO16" s="657">
        <f>'Cargo Demand'!AQ3</f>
        <v/>
      </c>
    </row>
    <row r="17">
      <c r="A17" s="532" t="n"/>
      <c r="B17" s="532" t="n"/>
      <c r="C17" s="489" t="inlineStr">
        <is>
          <t>PHM(cargo)</t>
        </is>
      </c>
      <c r="D17" s="490" t="inlineStr">
        <is>
          <t>Cargo Peak Hour Movements(ADPM)</t>
        </is>
      </c>
      <c r="E17" s="491" t="n"/>
      <c r="F17" s="658">
        <f>'Cargo Demand'!H43</f>
        <v/>
      </c>
      <c r="G17" s="658">
        <f>'Cargo Demand'!I43</f>
        <v/>
      </c>
      <c r="H17" s="658">
        <f>'Cargo Demand'!J43</f>
        <v/>
      </c>
      <c r="I17" s="659">
        <f>'Cargo Demand'!K43</f>
        <v/>
      </c>
      <c r="J17" s="659">
        <f>'Cargo Demand'!L43</f>
        <v/>
      </c>
      <c r="K17" s="659">
        <f>'Cargo Demand'!M43</f>
        <v/>
      </c>
      <c r="L17" s="659">
        <f>'Cargo Demand'!N43</f>
        <v/>
      </c>
      <c r="M17" s="659">
        <f>'Cargo Demand'!O43</f>
        <v/>
      </c>
      <c r="N17" s="659">
        <f>'Cargo Demand'!P43</f>
        <v/>
      </c>
      <c r="O17" s="659">
        <f>'Cargo Demand'!Q43</f>
        <v/>
      </c>
      <c r="P17" s="659">
        <f>'Cargo Demand'!R43</f>
        <v/>
      </c>
      <c r="Q17" s="659">
        <f>'Cargo Demand'!S43</f>
        <v/>
      </c>
      <c r="R17" s="659">
        <f>'Cargo Demand'!T43</f>
        <v/>
      </c>
      <c r="S17" s="659">
        <f>'Cargo Demand'!U43</f>
        <v/>
      </c>
      <c r="T17" s="659">
        <f>'Cargo Demand'!V43</f>
        <v/>
      </c>
      <c r="U17" s="659">
        <f>'Cargo Demand'!W43</f>
        <v/>
      </c>
      <c r="V17" s="659">
        <f>'Cargo Demand'!X43</f>
        <v/>
      </c>
      <c r="W17" s="659">
        <f>'Cargo Demand'!Y43</f>
        <v/>
      </c>
      <c r="X17" s="659">
        <f>'Cargo Demand'!Z43</f>
        <v/>
      </c>
      <c r="Y17" s="659">
        <f>'Cargo Demand'!AA43</f>
        <v/>
      </c>
      <c r="Z17" s="659">
        <f>'Cargo Demand'!AB43</f>
        <v/>
      </c>
      <c r="AA17" s="659">
        <f>'Cargo Demand'!AC43</f>
        <v/>
      </c>
      <c r="AB17" s="659">
        <f>'Cargo Demand'!AD43</f>
        <v/>
      </c>
      <c r="AC17" s="659">
        <f>'Cargo Demand'!AE43</f>
        <v/>
      </c>
      <c r="AD17" s="659">
        <f>'Cargo Demand'!AF43</f>
        <v/>
      </c>
      <c r="AE17" s="659">
        <f>'Cargo Demand'!AG43</f>
        <v/>
      </c>
      <c r="AF17" s="659">
        <f>'Cargo Demand'!AH43</f>
        <v/>
      </c>
      <c r="AG17" s="659">
        <f>'Cargo Demand'!AI43</f>
        <v/>
      </c>
      <c r="AH17" s="659">
        <f>'Cargo Demand'!AJ43</f>
        <v/>
      </c>
      <c r="AI17" s="659">
        <f>'Cargo Demand'!AK43</f>
        <v/>
      </c>
      <c r="AJ17" s="659">
        <f>'Cargo Demand'!AL43</f>
        <v/>
      </c>
      <c r="AK17" s="659">
        <f>'Cargo Demand'!AM43</f>
        <v/>
      </c>
      <c r="AL17" s="659">
        <f>'Cargo Demand'!AN43</f>
        <v/>
      </c>
      <c r="AM17" s="659">
        <f>'Cargo Demand'!AO43</f>
        <v/>
      </c>
      <c r="AN17" s="659">
        <f>'Cargo Demand'!AP43</f>
        <v/>
      </c>
      <c r="AO17" s="659">
        <f>'Cargo Demand'!AQ43</f>
        <v/>
      </c>
    </row>
    <row r="18">
      <c r="A18" s="532" t="n"/>
      <c r="B18" s="532" t="n"/>
      <c r="C18" s="494" t="inlineStr">
        <is>
          <t>PHM(cargo-dep)</t>
        </is>
      </c>
      <c r="D18" s="490" t="inlineStr">
        <is>
          <t>Cargo Peak Hour Departure Movement(ADPM)</t>
        </is>
      </c>
      <c r="E18" s="491" t="n"/>
      <c r="F18" s="658">
        <f>'Cargo Demand'!H44</f>
        <v/>
      </c>
      <c r="G18" s="658">
        <f>'Cargo Demand'!I44</f>
        <v/>
      </c>
      <c r="H18" s="658">
        <f>'Cargo Demand'!J44</f>
        <v/>
      </c>
      <c r="I18" s="659">
        <f>'Cargo Demand'!K44</f>
        <v/>
      </c>
      <c r="J18" s="659">
        <f>'Cargo Demand'!L44</f>
        <v/>
      </c>
      <c r="K18" s="659">
        <f>'Cargo Demand'!M44</f>
        <v/>
      </c>
      <c r="L18" s="659">
        <f>'Cargo Demand'!N44</f>
        <v/>
      </c>
      <c r="M18" s="659">
        <f>'Cargo Demand'!O44</f>
        <v/>
      </c>
      <c r="N18" s="659">
        <f>'Cargo Demand'!P44</f>
        <v/>
      </c>
      <c r="O18" s="659">
        <f>'Cargo Demand'!Q44</f>
        <v/>
      </c>
      <c r="P18" s="659">
        <f>'Cargo Demand'!R44</f>
        <v/>
      </c>
      <c r="Q18" s="659">
        <f>'Cargo Demand'!S44</f>
        <v/>
      </c>
      <c r="R18" s="659">
        <f>'Cargo Demand'!T44</f>
        <v/>
      </c>
      <c r="S18" s="659">
        <f>'Cargo Demand'!U44</f>
        <v/>
      </c>
      <c r="T18" s="659">
        <f>'Cargo Demand'!V44</f>
        <v/>
      </c>
      <c r="U18" s="659">
        <f>'Cargo Demand'!W44</f>
        <v/>
      </c>
      <c r="V18" s="659">
        <f>'Cargo Demand'!X44</f>
        <v/>
      </c>
      <c r="W18" s="659">
        <f>'Cargo Demand'!Y44</f>
        <v/>
      </c>
      <c r="X18" s="659">
        <f>'Cargo Demand'!Z44</f>
        <v/>
      </c>
      <c r="Y18" s="659">
        <f>'Cargo Demand'!AA44</f>
        <v/>
      </c>
      <c r="Z18" s="659">
        <f>'Cargo Demand'!AB44</f>
        <v/>
      </c>
      <c r="AA18" s="659">
        <f>'Cargo Demand'!AC44</f>
        <v/>
      </c>
      <c r="AB18" s="659">
        <f>'Cargo Demand'!AD44</f>
        <v/>
      </c>
      <c r="AC18" s="659">
        <f>'Cargo Demand'!AE44</f>
        <v/>
      </c>
      <c r="AD18" s="659">
        <f>'Cargo Demand'!AF44</f>
        <v/>
      </c>
      <c r="AE18" s="659">
        <f>'Cargo Demand'!AG44</f>
        <v/>
      </c>
      <c r="AF18" s="659">
        <f>'Cargo Demand'!AH44</f>
        <v/>
      </c>
      <c r="AG18" s="659">
        <f>'Cargo Demand'!AI44</f>
        <v/>
      </c>
      <c r="AH18" s="659">
        <f>'Cargo Demand'!AJ44</f>
        <v/>
      </c>
      <c r="AI18" s="659">
        <f>'Cargo Demand'!AK44</f>
        <v/>
      </c>
      <c r="AJ18" s="659">
        <f>'Cargo Demand'!AL44</f>
        <v/>
      </c>
      <c r="AK18" s="659">
        <f>'Cargo Demand'!AM44</f>
        <v/>
      </c>
      <c r="AL18" s="659">
        <f>'Cargo Demand'!AN44</f>
        <v/>
      </c>
      <c r="AM18" s="659">
        <f>'Cargo Demand'!AO44</f>
        <v/>
      </c>
      <c r="AN18" s="659">
        <f>'Cargo Demand'!AP44</f>
        <v/>
      </c>
      <c r="AO18" s="659">
        <f>'Cargo Demand'!AQ44</f>
        <v/>
      </c>
    </row>
    <row r="19">
      <c r="A19" s="532" t="n"/>
      <c r="B19" s="533" t="n"/>
      <c r="C19" s="494" t="inlineStr">
        <is>
          <t>PHM(cargo-arr)</t>
        </is>
      </c>
      <c r="D19" s="490" t="inlineStr">
        <is>
          <t>Cargo Peak Hour Arrival Movement(ADPM)</t>
        </is>
      </c>
      <c r="E19" s="491" t="n"/>
      <c r="F19" s="658">
        <f>'Cargo Demand'!H45</f>
        <v/>
      </c>
      <c r="G19" s="658">
        <f>'Cargo Demand'!I45</f>
        <v/>
      </c>
      <c r="H19" s="658">
        <f>'Cargo Demand'!J45</f>
        <v/>
      </c>
      <c r="I19" s="659">
        <f>'Cargo Demand'!K45</f>
        <v/>
      </c>
      <c r="J19" s="659">
        <f>'Cargo Demand'!L45</f>
        <v/>
      </c>
      <c r="K19" s="659">
        <f>'Cargo Demand'!M45</f>
        <v/>
      </c>
      <c r="L19" s="659">
        <f>'Cargo Demand'!N45</f>
        <v/>
      </c>
      <c r="M19" s="659">
        <f>'Cargo Demand'!O45</f>
        <v/>
      </c>
      <c r="N19" s="659">
        <f>'Cargo Demand'!P45</f>
        <v/>
      </c>
      <c r="O19" s="659">
        <f>'Cargo Demand'!Q45</f>
        <v/>
      </c>
      <c r="P19" s="659">
        <f>'Cargo Demand'!R45</f>
        <v/>
      </c>
      <c r="Q19" s="659">
        <f>'Cargo Demand'!S45</f>
        <v/>
      </c>
      <c r="R19" s="659">
        <f>'Cargo Demand'!T45</f>
        <v/>
      </c>
      <c r="S19" s="659">
        <f>'Cargo Demand'!U45</f>
        <v/>
      </c>
      <c r="T19" s="659">
        <f>'Cargo Demand'!V45</f>
        <v/>
      </c>
      <c r="U19" s="659">
        <f>'Cargo Demand'!W45</f>
        <v/>
      </c>
      <c r="V19" s="659">
        <f>'Cargo Demand'!X45</f>
        <v/>
      </c>
      <c r="W19" s="659">
        <f>'Cargo Demand'!Y45</f>
        <v/>
      </c>
      <c r="X19" s="659">
        <f>'Cargo Demand'!Z45</f>
        <v/>
      </c>
      <c r="Y19" s="659">
        <f>'Cargo Demand'!AA45</f>
        <v/>
      </c>
      <c r="Z19" s="659">
        <f>'Cargo Demand'!AB45</f>
        <v/>
      </c>
      <c r="AA19" s="659">
        <f>'Cargo Demand'!AC45</f>
        <v/>
      </c>
      <c r="AB19" s="659">
        <f>'Cargo Demand'!AD45</f>
        <v/>
      </c>
      <c r="AC19" s="659">
        <f>'Cargo Demand'!AE45</f>
        <v/>
      </c>
      <c r="AD19" s="659">
        <f>'Cargo Demand'!AF45</f>
        <v/>
      </c>
      <c r="AE19" s="659">
        <f>'Cargo Demand'!AG45</f>
        <v/>
      </c>
      <c r="AF19" s="659">
        <f>'Cargo Demand'!AH45</f>
        <v/>
      </c>
      <c r="AG19" s="659">
        <f>'Cargo Demand'!AI45</f>
        <v/>
      </c>
      <c r="AH19" s="659">
        <f>'Cargo Demand'!AJ45</f>
        <v/>
      </c>
      <c r="AI19" s="659">
        <f>'Cargo Demand'!AK45</f>
        <v/>
      </c>
      <c r="AJ19" s="659">
        <f>'Cargo Demand'!AL45</f>
        <v/>
      </c>
      <c r="AK19" s="659">
        <f>'Cargo Demand'!AM45</f>
        <v/>
      </c>
      <c r="AL19" s="659">
        <f>'Cargo Demand'!AN45</f>
        <v/>
      </c>
      <c r="AM19" s="659">
        <f>'Cargo Demand'!AO45</f>
        <v/>
      </c>
      <c r="AN19" s="659">
        <f>'Cargo Demand'!AP45</f>
        <v/>
      </c>
      <c r="AO19" s="659">
        <f>'Cargo Demand'!AQ45</f>
        <v/>
      </c>
    </row>
    <row r="20">
      <c r="A20" s="532" t="n"/>
      <c r="B20" s="660" t="inlineStr">
        <is>
          <t>Passenger Aircraft 
Demand</t>
        </is>
      </c>
      <c r="C20" s="352" t="inlineStr">
        <is>
          <t>AM(pax)</t>
        </is>
      </c>
      <c r="D20" s="372" t="inlineStr">
        <is>
          <t>Passenger Annual Movements</t>
        </is>
      </c>
      <c r="E20" s="340" t="n"/>
      <c r="F20" s="649">
        <f>'Pax Demand'!H20</f>
        <v/>
      </c>
      <c r="G20" s="649">
        <f>'Pax Demand'!I20</f>
        <v/>
      </c>
      <c r="H20" s="649">
        <f>'Pax Demand'!J20</f>
        <v/>
      </c>
      <c r="I20" s="650">
        <f>'Pax Demand'!K20</f>
        <v/>
      </c>
      <c r="J20" s="651">
        <f>'Pax Demand'!L20</f>
        <v/>
      </c>
      <c r="K20" s="651">
        <f>'Pax Demand'!M20</f>
        <v/>
      </c>
      <c r="L20" s="651">
        <f>'Pax Demand'!N20</f>
        <v/>
      </c>
      <c r="M20" s="651">
        <f>'Pax Demand'!O20</f>
        <v/>
      </c>
      <c r="N20" s="651">
        <f>'Pax Demand'!P20</f>
        <v/>
      </c>
      <c r="O20" s="651">
        <f>'Pax Demand'!Q20</f>
        <v/>
      </c>
      <c r="P20" s="651">
        <f>'Pax Demand'!R20</f>
        <v/>
      </c>
      <c r="Q20" s="651">
        <f>'Pax Demand'!S20</f>
        <v/>
      </c>
      <c r="R20" s="651">
        <f>'Pax Demand'!T20</f>
        <v/>
      </c>
      <c r="S20" s="651">
        <f>'Pax Demand'!U20</f>
        <v/>
      </c>
      <c r="T20" s="651">
        <f>'Pax Demand'!V20</f>
        <v/>
      </c>
      <c r="U20" s="651">
        <f>'Pax Demand'!W20</f>
        <v/>
      </c>
      <c r="V20" s="651">
        <f>'Pax Demand'!X20</f>
        <v/>
      </c>
      <c r="W20" s="651">
        <f>'Pax Demand'!Y20</f>
        <v/>
      </c>
      <c r="X20" s="651">
        <f>'Pax Demand'!Z20</f>
        <v/>
      </c>
      <c r="Y20" s="651">
        <f>'Pax Demand'!AA20</f>
        <v/>
      </c>
      <c r="Z20" s="651">
        <f>'Pax Demand'!AB20</f>
        <v/>
      </c>
      <c r="AA20" s="651">
        <f>'Pax Demand'!AC20</f>
        <v/>
      </c>
      <c r="AB20" s="651">
        <f>'Pax Demand'!AD20</f>
        <v/>
      </c>
      <c r="AC20" s="651">
        <f>'Pax Demand'!AE20</f>
        <v/>
      </c>
      <c r="AD20" s="651">
        <f>'Pax Demand'!AF20</f>
        <v/>
      </c>
      <c r="AE20" s="651">
        <f>'Pax Demand'!AG20</f>
        <v/>
      </c>
      <c r="AF20" s="651">
        <f>'Pax Demand'!AH20</f>
        <v/>
      </c>
      <c r="AG20" s="651">
        <f>'Pax Demand'!AI20</f>
        <v/>
      </c>
      <c r="AH20" s="651">
        <f>'Pax Demand'!AJ20</f>
        <v/>
      </c>
      <c r="AI20" s="651">
        <f>'Pax Demand'!AK20</f>
        <v/>
      </c>
      <c r="AJ20" s="651">
        <f>'Pax Demand'!AL20</f>
        <v/>
      </c>
      <c r="AK20" s="651">
        <f>'Pax Demand'!AM20</f>
        <v/>
      </c>
      <c r="AL20" s="651">
        <f>'Pax Demand'!AN20</f>
        <v/>
      </c>
      <c r="AM20" s="651">
        <f>'Pax Demand'!AO20</f>
        <v/>
      </c>
      <c r="AN20" s="651">
        <f>'Pax Demand'!AP20</f>
        <v/>
      </c>
      <c r="AO20" s="651">
        <f>'Pax Demand'!AQ20</f>
        <v/>
      </c>
    </row>
    <row r="21">
      <c r="A21" s="532" t="n"/>
      <c r="B21" s="550" t="n"/>
      <c r="C21" s="352" t="inlineStr">
        <is>
          <t>PHM(pax)</t>
        </is>
      </c>
      <c r="D21" s="372" t="inlineStr">
        <is>
          <t>Passenger Peak Hour Movements(ADPM)</t>
        </is>
      </c>
      <c r="E21" s="340" t="n"/>
      <c r="F21" s="652">
        <f>'Pax Demand'!H78</f>
        <v/>
      </c>
      <c r="G21" s="652">
        <f>'Pax Demand'!I78</f>
        <v/>
      </c>
      <c r="H21" s="652">
        <f>'Pax Demand'!J78</f>
        <v/>
      </c>
      <c r="I21" s="653">
        <f>'Pax Demand'!K78</f>
        <v/>
      </c>
      <c r="J21" s="661">
        <f>'Pax Demand'!L78</f>
        <v/>
      </c>
      <c r="K21" s="661">
        <f>'Pax Demand'!M78</f>
        <v/>
      </c>
      <c r="L21" s="661">
        <f>'Pax Demand'!N78</f>
        <v/>
      </c>
      <c r="M21" s="661">
        <f>'Pax Demand'!O78</f>
        <v/>
      </c>
      <c r="N21" s="661">
        <f>'Pax Demand'!P78</f>
        <v/>
      </c>
      <c r="O21" s="661">
        <f>'Pax Demand'!Q78</f>
        <v/>
      </c>
      <c r="P21" s="661">
        <f>'Pax Demand'!R78</f>
        <v/>
      </c>
      <c r="Q21" s="661">
        <f>'Pax Demand'!S78</f>
        <v/>
      </c>
      <c r="R21" s="661">
        <f>'Pax Demand'!T78</f>
        <v/>
      </c>
      <c r="S21" s="661">
        <f>'Pax Demand'!U78</f>
        <v/>
      </c>
      <c r="T21" s="661">
        <f>'Pax Demand'!V78</f>
        <v/>
      </c>
      <c r="U21" s="661">
        <f>'Pax Demand'!W78</f>
        <v/>
      </c>
      <c r="V21" s="661">
        <f>'Pax Demand'!X78</f>
        <v/>
      </c>
      <c r="W21" s="661">
        <f>'Pax Demand'!Y78</f>
        <v/>
      </c>
      <c r="X21" s="661">
        <f>'Pax Demand'!Z78</f>
        <v/>
      </c>
      <c r="Y21" s="661">
        <f>'Pax Demand'!AA78</f>
        <v/>
      </c>
      <c r="Z21" s="661">
        <f>'Pax Demand'!AB78</f>
        <v/>
      </c>
      <c r="AA21" s="661">
        <f>'Pax Demand'!AC78</f>
        <v/>
      </c>
      <c r="AB21" s="661">
        <f>'Pax Demand'!AD78</f>
        <v/>
      </c>
      <c r="AC21" s="661">
        <f>'Pax Demand'!AE78</f>
        <v/>
      </c>
      <c r="AD21" s="661">
        <f>'Pax Demand'!AF78</f>
        <v/>
      </c>
      <c r="AE21" s="661">
        <f>'Pax Demand'!AG78</f>
        <v/>
      </c>
      <c r="AF21" s="661">
        <f>'Pax Demand'!AH78</f>
        <v/>
      </c>
      <c r="AG21" s="661">
        <f>'Pax Demand'!AI78</f>
        <v/>
      </c>
      <c r="AH21" s="661">
        <f>'Pax Demand'!AJ78</f>
        <v/>
      </c>
      <c r="AI21" s="661">
        <f>'Pax Demand'!AK78</f>
        <v/>
      </c>
      <c r="AJ21" s="661">
        <f>'Pax Demand'!AL78</f>
        <v/>
      </c>
      <c r="AK21" s="661">
        <f>'Pax Demand'!AM78</f>
        <v/>
      </c>
      <c r="AL21" s="661">
        <f>'Pax Demand'!AN78</f>
        <v/>
      </c>
      <c r="AM21" s="661">
        <f>'Pax Demand'!AO78</f>
        <v/>
      </c>
      <c r="AN21" s="661">
        <f>'Pax Demand'!AP78</f>
        <v/>
      </c>
      <c r="AO21" s="661">
        <f>'Pax Demand'!AQ78</f>
        <v/>
      </c>
    </row>
    <row r="22">
      <c r="A22" s="532" t="n"/>
      <c r="B22" s="550" t="n"/>
      <c r="C22" s="352" t="inlineStr">
        <is>
          <t>Load-Factor</t>
        </is>
      </c>
      <c r="D22" s="372" t="inlineStr">
        <is>
          <t>Aircraft Load-Factor</t>
        </is>
      </c>
      <c r="E22" s="340" t="n"/>
      <c r="F22" s="420">
        <f>'Pax Demand'!H14</f>
        <v/>
      </c>
      <c r="G22" s="420">
        <f>'Pax Demand'!I14</f>
        <v/>
      </c>
      <c r="H22" s="420">
        <f>'Pax Demand'!J14</f>
        <v/>
      </c>
      <c r="I22" s="516">
        <f>'Pax Demand'!K14</f>
        <v/>
      </c>
      <c r="J22" s="516">
        <f>'Pax Demand'!L14</f>
        <v/>
      </c>
      <c r="K22" s="516">
        <f>'Pax Demand'!M14</f>
        <v/>
      </c>
      <c r="L22" s="516">
        <f>'Pax Demand'!N14</f>
        <v/>
      </c>
      <c r="M22" s="516">
        <f>'Pax Demand'!O14</f>
        <v/>
      </c>
      <c r="N22" s="516">
        <f>'Pax Demand'!P14</f>
        <v/>
      </c>
      <c r="O22" s="516">
        <f>'Pax Demand'!Q14</f>
        <v/>
      </c>
      <c r="P22" s="516">
        <f>'Pax Demand'!R14</f>
        <v/>
      </c>
      <c r="Q22" s="516">
        <f>'Pax Demand'!S14</f>
        <v/>
      </c>
      <c r="R22" s="516">
        <f>'Pax Demand'!T14</f>
        <v/>
      </c>
      <c r="S22" s="516">
        <f>'Pax Demand'!U14</f>
        <v/>
      </c>
      <c r="T22" s="516">
        <f>'Pax Demand'!V14</f>
        <v/>
      </c>
      <c r="U22" s="516">
        <f>'Pax Demand'!W14</f>
        <v/>
      </c>
      <c r="V22" s="516">
        <f>'Pax Demand'!X14</f>
        <v/>
      </c>
      <c r="W22" s="516">
        <f>'Pax Demand'!Y14</f>
        <v/>
      </c>
      <c r="X22" s="516">
        <f>'Pax Demand'!Z14</f>
        <v/>
      </c>
      <c r="Y22" s="516">
        <f>'Pax Demand'!AA14</f>
        <v/>
      </c>
      <c r="Z22" s="516">
        <f>'Pax Demand'!AB14</f>
        <v/>
      </c>
      <c r="AA22" s="516">
        <f>'Pax Demand'!AC14</f>
        <v/>
      </c>
      <c r="AB22" s="516">
        <f>'Pax Demand'!AD14</f>
        <v/>
      </c>
      <c r="AC22" s="516">
        <f>'Pax Demand'!AE14</f>
        <v/>
      </c>
      <c r="AD22" s="516">
        <f>'Pax Demand'!AF14</f>
        <v/>
      </c>
      <c r="AE22" s="516">
        <f>'Pax Demand'!AG14</f>
        <v/>
      </c>
      <c r="AF22" s="516">
        <f>'Pax Demand'!AH14</f>
        <v/>
      </c>
      <c r="AG22" s="516">
        <f>'Pax Demand'!AI14</f>
        <v/>
      </c>
      <c r="AH22" s="516">
        <f>'Pax Demand'!AJ14</f>
        <v/>
      </c>
      <c r="AI22" s="516">
        <f>'Pax Demand'!AK14</f>
        <v/>
      </c>
      <c r="AJ22" s="516">
        <f>'Pax Demand'!AL14</f>
        <v/>
      </c>
      <c r="AK22" s="516">
        <f>'Pax Demand'!AM14</f>
        <v/>
      </c>
      <c r="AL22" s="516">
        <f>'Pax Demand'!AN14</f>
        <v/>
      </c>
      <c r="AM22" s="516">
        <f>'Pax Demand'!AO14</f>
        <v/>
      </c>
      <c r="AN22" s="516">
        <f>'Pax Demand'!AP14</f>
        <v/>
      </c>
      <c r="AO22" s="516">
        <f>'Pax Demand'!AQ14</f>
        <v/>
      </c>
    </row>
    <row r="23">
      <c r="A23" s="532" t="n"/>
      <c r="B23" s="550" t="n"/>
      <c r="C23" s="352" t="inlineStr">
        <is>
          <t>PHM(pax-dep)</t>
        </is>
      </c>
      <c r="D23" s="372" t="inlineStr">
        <is>
          <t>Passenger Peak Hour Departure Movement(ADPM)</t>
        </is>
      </c>
      <c r="E23" s="340" t="n"/>
      <c r="F23" s="652">
        <f>'Pax Demand'!H79</f>
        <v/>
      </c>
      <c r="G23" s="652">
        <f>'Pax Demand'!I79</f>
        <v/>
      </c>
      <c r="H23" s="652">
        <f>'Pax Demand'!J79</f>
        <v/>
      </c>
      <c r="I23" s="653">
        <f>'Pax Demand'!K79</f>
        <v/>
      </c>
      <c r="J23" s="661">
        <f>'Pax Demand'!L79</f>
        <v/>
      </c>
      <c r="K23" s="661">
        <f>'Pax Demand'!M79</f>
        <v/>
      </c>
      <c r="L23" s="661">
        <f>'Pax Demand'!N79</f>
        <v/>
      </c>
      <c r="M23" s="661">
        <f>'Pax Demand'!O79</f>
        <v/>
      </c>
      <c r="N23" s="661">
        <f>'Pax Demand'!P79</f>
        <v/>
      </c>
      <c r="O23" s="661">
        <f>'Pax Demand'!Q79</f>
        <v/>
      </c>
      <c r="P23" s="661">
        <f>'Pax Demand'!R79</f>
        <v/>
      </c>
      <c r="Q23" s="661">
        <f>'Pax Demand'!S79</f>
        <v/>
      </c>
      <c r="R23" s="661">
        <f>'Pax Demand'!T79</f>
        <v/>
      </c>
      <c r="S23" s="661">
        <f>'Pax Demand'!U79</f>
        <v/>
      </c>
      <c r="T23" s="661">
        <f>'Pax Demand'!V79</f>
        <v/>
      </c>
      <c r="U23" s="661">
        <f>'Pax Demand'!W79</f>
        <v/>
      </c>
      <c r="V23" s="661">
        <f>'Pax Demand'!X79</f>
        <v/>
      </c>
      <c r="W23" s="661">
        <f>'Pax Demand'!Y79</f>
        <v/>
      </c>
      <c r="X23" s="661">
        <f>'Pax Demand'!Z79</f>
        <v/>
      </c>
      <c r="Y23" s="661">
        <f>'Pax Demand'!AA79</f>
        <v/>
      </c>
      <c r="Z23" s="661">
        <f>'Pax Demand'!AB79</f>
        <v/>
      </c>
      <c r="AA23" s="661">
        <f>'Pax Demand'!AC79</f>
        <v/>
      </c>
      <c r="AB23" s="661">
        <f>'Pax Demand'!AD79</f>
        <v/>
      </c>
      <c r="AC23" s="661">
        <f>'Pax Demand'!AE79</f>
        <v/>
      </c>
      <c r="AD23" s="661">
        <f>'Pax Demand'!AF79</f>
        <v/>
      </c>
      <c r="AE23" s="661">
        <f>'Pax Demand'!AG79</f>
        <v/>
      </c>
      <c r="AF23" s="661">
        <f>'Pax Demand'!AH79</f>
        <v/>
      </c>
      <c r="AG23" s="661">
        <f>'Pax Demand'!AI79</f>
        <v/>
      </c>
      <c r="AH23" s="661">
        <f>'Pax Demand'!AJ79</f>
        <v/>
      </c>
      <c r="AI23" s="661">
        <f>'Pax Demand'!AK79</f>
        <v/>
      </c>
      <c r="AJ23" s="661">
        <f>'Pax Demand'!AL79</f>
        <v/>
      </c>
      <c r="AK23" s="661">
        <f>'Pax Demand'!AM79</f>
        <v/>
      </c>
      <c r="AL23" s="661">
        <f>'Pax Demand'!AN79</f>
        <v/>
      </c>
      <c r="AM23" s="661">
        <f>'Pax Demand'!AO79</f>
        <v/>
      </c>
      <c r="AN23" s="661">
        <f>'Pax Demand'!AP79</f>
        <v/>
      </c>
      <c r="AO23" s="661">
        <f>'Pax Demand'!AQ79</f>
        <v/>
      </c>
    </row>
    <row r="24">
      <c r="A24" s="532" t="n"/>
      <c r="B24" s="550" t="n"/>
      <c r="C24" s="352" t="inlineStr">
        <is>
          <t>PHM(pax-arr)</t>
        </is>
      </c>
      <c r="D24" s="372" t="inlineStr">
        <is>
          <t>Passenger Peak Hour Arrival Movement(ADPM)</t>
        </is>
      </c>
      <c r="E24" s="340" t="n"/>
      <c r="F24" s="652">
        <f>'Pax Demand'!H80</f>
        <v/>
      </c>
      <c r="G24" s="652">
        <f>'Pax Demand'!I80</f>
        <v/>
      </c>
      <c r="H24" s="652">
        <f>'Pax Demand'!J80</f>
        <v/>
      </c>
      <c r="I24" s="653">
        <f>'Pax Demand'!K80</f>
        <v/>
      </c>
      <c r="J24" s="661">
        <f>'Pax Demand'!L80</f>
        <v/>
      </c>
      <c r="K24" s="661">
        <f>'Pax Demand'!M80</f>
        <v/>
      </c>
      <c r="L24" s="661">
        <f>'Pax Demand'!N80</f>
        <v/>
      </c>
      <c r="M24" s="661">
        <f>'Pax Demand'!O80</f>
        <v/>
      </c>
      <c r="N24" s="661">
        <f>'Pax Demand'!P80</f>
        <v/>
      </c>
      <c r="O24" s="661">
        <f>'Pax Demand'!Q80</f>
        <v/>
      </c>
      <c r="P24" s="661">
        <f>'Pax Demand'!R80</f>
        <v/>
      </c>
      <c r="Q24" s="661">
        <f>'Pax Demand'!S80</f>
        <v/>
      </c>
      <c r="R24" s="661">
        <f>'Pax Demand'!T80</f>
        <v/>
      </c>
      <c r="S24" s="661">
        <f>'Pax Demand'!U80</f>
        <v/>
      </c>
      <c r="T24" s="661">
        <f>'Pax Demand'!V80</f>
        <v/>
      </c>
      <c r="U24" s="661">
        <f>'Pax Demand'!W80</f>
        <v/>
      </c>
      <c r="V24" s="661">
        <f>'Pax Demand'!X80</f>
        <v/>
      </c>
      <c r="W24" s="661">
        <f>'Pax Demand'!Y80</f>
        <v/>
      </c>
      <c r="X24" s="661">
        <f>'Pax Demand'!Z80</f>
        <v/>
      </c>
      <c r="Y24" s="661">
        <f>'Pax Demand'!AA80</f>
        <v/>
      </c>
      <c r="Z24" s="661">
        <f>'Pax Demand'!AB80</f>
        <v/>
      </c>
      <c r="AA24" s="661">
        <f>'Pax Demand'!AC80</f>
        <v/>
      </c>
      <c r="AB24" s="661">
        <f>'Pax Demand'!AD80</f>
        <v/>
      </c>
      <c r="AC24" s="661">
        <f>'Pax Demand'!AE80</f>
        <v/>
      </c>
      <c r="AD24" s="661">
        <f>'Pax Demand'!AF80</f>
        <v/>
      </c>
      <c r="AE24" s="661">
        <f>'Pax Demand'!AG80</f>
        <v/>
      </c>
      <c r="AF24" s="661">
        <f>'Pax Demand'!AH80</f>
        <v/>
      </c>
      <c r="AG24" s="661">
        <f>'Pax Demand'!AI80</f>
        <v/>
      </c>
      <c r="AH24" s="661">
        <f>'Pax Demand'!AJ80</f>
        <v/>
      </c>
      <c r="AI24" s="661">
        <f>'Pax Demand'!AK80</f>
        <v/>
      </c>
      <c r="AJ24" s="661">
        <f>'Pax Demand'!AL80</f>
        <v/>
      </c>
      <c r="AK24" s="661">
        <f>'Pax Demand'!AM80</f>
        <v/>
      </c>
      <c r="AL24" s="661">
        <f>'Pax Demand'!AN80</f>
        <v/>
      </c>
      <c r="AM24" s="661">
        <f>'Pax Demand'!AO80</f>
        <v/>
      </c>
      <c r="AN24" s="661">
        <f>'Pax Demand'!AP80</f>
        <v/>
      </c>
      <c r="AO24" s="661">
        <f>'Pax Demand'!AQ80</f>
        <v/>
      </c>
    </row>
    <row r="25">
      <c r="A25" s="532" t="n"/>
      <c r="B25" s="550" t="n"/>
      <c r="C25" s="352" t="inlineStr">
        <is>
          <t>FMWB</t>
        </is>
      </c>
      <c r="D25" s="372" t="inlineStr">
        <is>
          <t>(Widebody Jets)FleetMix</t>
        </is>
      </c>
      <c r="E25" s="340" t="n"/>
      <c r="F25" s="421">
        <f>'Pax Demand'!H31</f>
        <v/>
      </c>
      <c r="G25" s="421">
        <f>'Pax Demand'!I31</f>
        <v/>
      </c>
      <c r="H25" s="421">
        <f>'Pax Demand'!J31</f>
        <v/>
      </c>
      <c r="I25" s="517">
        <f>'Pax Demand'!K31</f>
        <v/>
      </c>
      <c r="J25" s="517">
        <f>'Pax Demand'!L31</f>
        <v/>
      </c>
      <c r="K25" s="517">
        <f>'Pax Demand'!M31</f>
        <v/>
      </c>
      <c r="L25" s="517">
        <f>'Pax Demand'!N31</f>
        <v/>
      </c>
      <c r="M25" s="517">
        <f>'Pax Demand'!O31</f>
        <v/>
      </c>
      <c r="N25" s="517">
        <f>'Pax Demand'!P31</f>
        <v/>
      </c>
      <c r="O25" s="517">
        <f>'Pax Demand'!Q31</f>
        <v/>
      </c>
      <c r="P25" s="517">
        <f>'Pax Demand'!R31</f>
        <v/>
      </c>
      <c r="Q25" s="517">
        <f>'Pax Demand'!S31</f>
        <v/>
      </c>
      <c r="R25" s="517">
        <f>'Pax Demand'!T31</f>
        <v/>
      </c>
      <c r="S25" s="517">
        <f>'Pax Demand'!U31</f>
        <v/>
      </c>
      <c r="T25" s="517">
        <f>'Pax Demand'!V31</f>
        <v/>
      </c>
      <c r="U25" s="517">
        <f>'Pax Demand'!W31</f>
        <v/>
      </c>
      <c r="V25" s="517">
        <f>'Pax Demand'!X31</f>
        <v/>
      </c>
      <c r="W25" s="517">
        <f>'Pax Demand'!Y31</f>
        <v/>
      </c>
      <c r="X25" s="517">
        <f>'Pax Demand'!Z31</f>
        <v/>
      </c>
      <c r="Y25" s="517">
        <f>'Pax Demand'!AA31</f>
        <v/>
      </c>
      <c r="Z25" s="517">
        <f>'Pax Demand'!AB31</f>
        <v/>
      </c>
      <c r="AA25" s="517">
        <f>'Pax Demand'!AC31</f>
        <v/>
      </c>
      <c r="AB25" s="517">
        <f>'Pax Demand'!AD31</f>
        <v/>
      </c>
      <c r="AC25" s="517">
        <f>'Pax Demand'!AE31</f>
        <v/>
      </c>
      <c r="AD25" s="517">
        <f>'Pax Demand'!AF31</f>
        <v/>
      </c>
      <c r="AE25" s="517">
        <f>'Pax Demand'!AG31</f>
        <v/>
      </c>
      <c r="AF25" s="517">
        <f>'Pax Demand'!AH31</f>
        <v/>
      </c>
      <c r="AG25" s="517">
        <f>'Pax Demand'!AI31</f>
        <v/>
      </c>
      <c r="AH25" s="517">
        <f>'Pax Demand'!AJ31</f>
        <v/>
      </c>
      <c r="AI25" s="517">
        <f>'Pax Demand'!AK31</f>
        <v/>
      </c>
      <c r="AJ25" s="517">
        <f>'Pax Demand'!AL31</f>
        <v/>
      </c>
      <c r="AK25" s="517">
        <f>'Pax Demand'!AM31</f>
        <v/>
      </c>
      <c r="AL25" s="517">
        <f>'Pax Demand'!AN31</f>
        <v/>
      </c>
      <c r="AM25" s="517">
        <f>'Pax Demand'!AO31</f>
        <v/>
      </c>
      <c r="AN25" s="517">
        <f>'Pax Demand'!AP31</f>
        <v/>
      </c>
      <c r="AO25" s="517">
        <f>'Pax Demand'!AQ31</f>
        <v/>
      </c>
    </row>
    <row r="26">
      <c r="A26" s="532" t="n"/>
      <c r="B26" s="550" t="n"/>
      <c r="C26" s="352" t="inlineStr">
        <is>
          <t>FMNB</t>
        </is>
      </c>
      <c r="D26" s="372" t="inlineStr">
        <is>
          <t>(Narrowbody Jets)FleetMix</t>
        </is>
      </c>
      <c r="E26" s="340" t="n"/>
      <c r="F26" s="421">
        <f>'Pax Demand'!H32</f>
        <v/>
      </c>
      <c r="G26" s="421">
        <f>'Pax Demand'!I32</f>
        <v/>
      </c>
      <c r="H26" s="421">
        <f>'Pax Demand'!J32</f>
        <v/>
      </c>
      <c r="I26" s="517">
        <f>'Pax Demand'!K32</f>
        <v/>
      </c>
      <c r="J26" s="517">
        <f>'Pax Demand'!L32</f>
        <v/>
      </c>
      <c r="K26" s="517">
        <f>'Pax Demand'!M32</f>
        <v/>
      </c>
      <c r="L26" s="517">
        <f>'Pax Demand'!N32</f>
        <v/>
      </c>
      <c r="M26" s="517">
        <f>'Pax Demand'!O32</f>
        <v/>
      </c>
      <c r="N26" s="517">
        <f>'Pax Demand'!P32</f>
        <v/>
      </c>
      <c r="O26" s="517">
        <f>'Pax Demand'!Q32</f>
        <v/>
      </c>
      <c r="P26" s="517">
        <f>'Pax Demand'!R32</f>
        <v/>
      </c>
      <c r="Q26" s="517">
        <f>'Pax Demand'!S32</f>
        <v/>
      </c>
      <c r="R26" s="517">
        <f>'Pax Demand'!T32</f>
        <v/>
      </c>
      <c r="S26" s="517">
        <f>'Pax Demand'!U32</f>
        <v/>
      </c>
      <c r="T26" s="517">
        <f>'Pax Demand'!V32</f>
        <v/>
      </c>
      <c r="U26" s="517">
        <f>'Pax Demand'!W32</f>
        <v/>
      </c>
      <c r="V26" s="517">
        <f>'Pax Demand'!X32</f>
        <v/>
      </c>
      <c r="W26" s="517">
        <f>'Pax Demand'!Y32</f>
        <v/>
      </c>
      <c r="X26" s="517">
        <f>'Pax Demand'!Z32</f>
        <v/>
      </c>
      <c r="Y26" s="517">
        <f>'Pax Demand'!AA32</f>
        <v/>
      </c>
      <c r="Z26" s="517">
        <f>'Pax Demand'!AB32</f>
        <v/>
      </c>
      <c r="AA26" s="517">
        <f>'Pax Demand'!AC32</f>
        <v/>
      </c>
      <c r="AB26" s="517">
        <f>'Pax Demand'!AD32</f>
        <v/>
      </c>
      <c r="AC26" s="517">
        <f>'Pax Demand'!AE32</f>
        <v/>
      </c>
      <c r="AD26" s="517">
        <f>'Pax Demand'!AF32</f>
        <v/>
      </c>
      <c r="AE26" s="517">
        <f>'Pax Demand'!AG32</f>
        <v/>
      </c>
      <c r="AF26" s="517">
        <f>'Pax Demand'!AH32</f>
        <v/>
      </c>
      <c r="AG26" s="517">
        <f>'Pax Demand'!AI32</f>
        <v/>
      </c>
      <c r="AH26" s="517">
        <f>'Pax Demand'!AJ32</f>
        <v/>
      </c>
      <c r="AI26" s="517">
        <f>'Pax Demand'!AK32</f>
        <v/>
      </c>
      <c r="AJ26" s="517">
        <f>'Pax Demand'!AL32</f>
        <v/>
      </c>
      <c r="AK26" s="517">
        <f>'Pax Demand'!AM32</f>
        <v/>
      </c>
      <c r="AL26" s="517">
        <f>'Pax Demand'!AN32</f>
        <v/>
      </c>
      <c r="AM26" s="517">
        <f>'Pax Demand'!AO32</f>
        <v/>
      </c>
      <c r="AN26" s="517">
        <f>'Pax Demand'!AP32</f>
        <v/>
      </c>
      <c r="AO26" s="517">
        <f>'Pax Demand'!AQ32</f>
        <v/>
      </c>
    </row>
    <row r="27">
      <c r="A27" s="532" t="n"/>
      <c r="B27" s="550" t="n"/>
      <c r="C27" s="352" t="inlineStr">
        <is>
          <t>FMRJ</t>
        </is>
      </c>
      <c r="D27" s="372" t="inlineStr">
        <is>
          <t>(Regional Jets)FleetMix</t>
        </is>
      </c>
      <c r="E27" s="340" t="n"/>
      <c r="F27" s="421">
        <f>'Pax Demand'!H33</f>
        <v/>
      </c>
      <c r="G27" s="421">
        <f>'Pax Demand'!I33</f>
        <v/>
      </c>
      <c r="H27" s="421">
        <f>'Pax Demand'!J33</f>
        <v/>
      </c>
      <c r="I27" s="517">
        <f>'Pax Demand'!K33</f>
        <v/>
      </c>
      <c r="J27" s="517">
        <f>'Pax Demand'!L33</f>
        <v/>
      </c>
      <c r="K27" s="517">
        <f>'Pax Demand'!M33</f>
        <v/>
      </c>
      <c r="L27" s="517">
        <f>'Pax Demand'!N33</f>
        <v/>
      </c>
      <c r="M27" s="517">
        <f>'Pax Demand'!O33</f>
        <v/>
      </c>
      <c r="N27" s="517">
        <f>'Pax Demand'!P33</f>
        <v/>
      </c>
      <c r="O27" s="517">
        <f>'Pax Demand'!Q33</f>
        <v/>
      </c>
      <c r="P27" s="517">
        <f>'Pax Demand'!R33</f>
        <v/>
      </c>
      <c r="Q27" s="517">
        <f>'Pax Demand'!S33</f>
        <v/>
      </c>
      <c r="R27" s="517">
        <f>'Pax Demand'!T33</f>
        <v/>
      </c>
      <c r="S27" s="517">
        <f>'Pax Demand'!U33</f>
        <v/>
      </c>
      <c r="T27" s="517">
        <f>'Pax Demand'!V33</f>
        <v/>
      </c>
      <c r="U27" s="517">
        <f>'Pax Demand'!W33</f>
        <v/>
      </c>
      <c r="V27" s="517">
        <f>'Pax Demand'!X33</f>
        <v/>
      </c>
      <c r="W27" s="517">
        <f>'Pax Demand'!Y33</f>
        <v/>
      </c>
      <c r="X27" s="517">
        <f>'Pax Demand'!Z33</f>
        <v/>
      </c>
      <c r="Y27" s="517">
        <f>'Pax Demand'!AA33</f>
        <v/>
      </c>
      <c r="Z27" s="517">
        <f>'Pax Demand'!AB33</f>
        <v/>
      </c>
      <c r="AA27" s="517">
        <f>'Pax Demand'!AC33</f>
        <v/>
      </c>
      <c r="AB27" s="517">
        <f>'Pax Demand'!AD33</f>
        <v/>
      </c>
      <c r="AC27" s="517">
        <f>'Pax Demand'!AE33</f>
        <v/>
      </c>
      <c r="AD27" s="517">
        <f>'Pax Demand'!AF33</f>
        <v/>
      </c>
      <c r="AE27" s="517">
        <f>'Pax Demand'!AG33</f>
        <v/>
      </c>
      <c r="AF27" s="517">
        <f>'Pax Demand'!AH33</f>
        <v/>
      </c>
      <c r="AG27" s="517">
        <f>'Pax Demand'!AI33</f>
        <v/>
      </c>
      <c r="AH27" s="517">
        <f>'Pax Demand'!AJ33</f>
        <v/>
      </c>
      <c r="AI27" s="517">
        <f>'Pax Demand'!AK33</f>
        <v/>
      </c>
      <c r="AJ27" s="517">
        <f>'Pax Demand'!AL33</f>
        <v/>
      </c>
      <c r="AK27" s="517">
        <f>'Pax Demand'!AM33</f>
        <v/>
      </c>
      <c r="AL27" s="517">
        <f>'Pax Demand'!AN33</f>
        <v/>
      </c>
      <c r="AM27" s="517">
        <f>'Pax Demand'!AO33</f>
        <v/>
      </c>
      <c r="AN27" s="517">
        <f>'Pax Demand'!AP33</f>
        <v/>
      </c>
      <c r="AO27" s="517">
        <f>'Pax Demand'!AQ33</f>
        <v/>
      </c>
    </row>
    <row r="28">
      <c r="A28" s="532" t="n"/>
      <c r="B28" s="551" t="n"/>
      <c r="C28" s="352" t="inlineStr">
        <is>
          <t>FMBJ</t>
        </is>
      </c>
      <c r="D28" s="372" t="inlineStr">
        <is>
          <t>(Business Jets)FleetMix</t>
        </is>
      </c>
      <c r="E28" s="340" t="n"/>
      <c r="F28" s="421">
        <f>'Pax Demand'!H34</f>
        <v/>
      </c>
      <c r="G28" s="421">
        <f>'Pax Demand'!I34</f>
        <v/>
      </c>
      <c r="H28" s="421">
        <f>'Pax Demand'!J34</f>
        <v/>
      </c>
      <c r="I28" s="517">
        <f>'Pax Demand'!K34</f>
        <v/>
      </c>
      <c r="J28" s="517">
        <f>'Pax Demand'!L34</f>
        <v/>
      </c>
      <c r="K28" s="517">
        <f>'Pax Demand'!M34</f>
        <v/>
      </c>
      <c r="L28" s="517">
        <f>'Pax Demand'!N34</f>
        <v/>
      </c>
      <c r="M28" s="517">
        <f>'Pax Demand'!O34</f>
        <v/>
      </c>
      <c r="N28" s="517">
        <f>'Pax Demand'!P34</f>
        <v/>
      </c>
      <c r="O28" s="517">
        <f>'Pax Demand'!Q34</f>
        <v/>
      </c>
      <c r="P28" s="517">
        <f>'Pax Demand'!R34</f>
        <v/>
      </c>
      <c r="Q28" s="517">
        <f>'Pax Demand'!S34</f>
        <v/>
      </c>
      <c r="R28" s="517">
        <f>'Pax Demand'!T34</f>
        <v/>
      </c>
      <c r="S28" s="517">
        <f>'Pax Demand'!U34</f>
        <v/>
      </c>
      <c r="T28" s="517">
        <f>'Pax Demand'!V34</f>
        <v/>
      </c>
      <c r="U28" s="517">
        <f>'Pax Demand'!W34</f>
        <v/>
      </c>
      <c r="V28" s="517">
        <f>'Pax Demand'!X34</f>
        <v/>
      </c>
      <c r="W28" s="517">
        <f>'Pax Demand'!Y34</f>
        <v/>
      </c>
      <c r="X28" s="517">
        <f>'Pax Demand'!Z34</f>
        <v/>
      </c>
      <c r="Y28" s="517">
        <f>'Pax Demand'!AA34</f>
        <v/>
      </c>
      <c r="Z28" s="517">
        <f>'Pax Demand'!AB34</f>
        <v/>
      </c>
      <c r="AA28" s="517">
        <f>'Pax Demand'!AC34</f>
        <v/>
      </c>
      <c r="AB28" s="517">
        <f>'Pax Demand'!AD34</f>
        <v/>
      </c>
      <c r="AC28" s="517">
        <f>'Pax Demand'!AE34</f>
        <v/>
      </c>
      <c r="AD28" s="517">
        <f>'Pax Demand'!AF34</f>
        <v/>
      </c>
      <c r="AE28" s="517">
        <f>'Pax Demand'!AG34</f>
        <v/>
      </c>
      <c r="AF28" s="517">
        <f>'Pax Demand'!AH34</f>
        <v/>
      </c>
      <c r="AG28" s="517">
        <f>'Pax Demand'!AI34</f>
        <v/>
      </c>
      <c r="AH28" s="517">
        <f>'Pax Demand'!AJ34</f>
        <v/>
      </c>
      <c r="AI28" s="517">
        <f>'Pax Demand'!AK34</f>
        <v/>
      </c>
      <c r="AJ28" s="517">
        <f>'Pax Demand'!AL34</f>
        <v/>
      </c>
      <c r="AK28" s="517">
        <f>'Pax Demand'!AM34</f>
        <v/>
      </c>
      <c r="AL28" s="517">
        <f>'Pax Demand'!AN34</f>
        <v/>
      </c>
      <c r="AM28" s="517">
        <f>'Pax Demand'!AO34</f>
        <v/>
      </c>
      <c r="AN28" s="517">
        <f>'Pax Demand'!AP34</f>
        <v/>
      </c>
      <c r="AO28" s="517">
        <f>'Pax Demand'!AQ34</f>
        <v/>
      </c>
    </row>
    <row r="29">
      <c r="A29" s="532" t="n"/>
      <c r="B29" s="662" t="inlineStr">
        <is>
          <t>Passenger 
Demand</t>
        </is>
      </c>
      <c r="C29" s="489" t="inlineStr">
        <is>
          <t>AP</t>
        </is>
      </c>
      <c r="D29" s="490" t="inlineStr">
        <is>
          <t>Annual Passengers</t>
        </is>
      </c>
      <c r="E29" s="495" t="n"/>
      <c r="F29" s="655">
        <f>'Pax Demand'!H2</f>
        <v/>
      </c>
      <c r="G29" s="655">
        <f>'Pax Demand'!I2</f>
        <v/>
      </c>
      <c r="H29" s="655">
        <f>'Pax Demand'!J2</f>
        <v/>
      </c>
      <c r="I29" s="656">
        <f>'Pax Demand'!K2</f>
        <v/>
      </c>
      <c r="J29" s="657">
        <f>'Pax Demand'!L2</f>
        <v/>
      </c>
      <c r="K29" s="657">
        <f>'Pax Demand'!M2</f>
        <v/>
      </c>
      <c r="L29" s="657">
        <f>'Pax Demand'!N2</f>
        <v/>
      </c>
      <c r="M29" s="657">
        <f>'Pax Demand'!O2</f>
        <v/>
      </c>
      <c r="N29" s="657">
        <f>'Pax Demand'!P2</f>
        <v/>
      </c>
      <c r="O29" s="657">
        <f>'Pax Demand'!Q2</f>
        <v/>
      </c>
      <c r="P29" s="657">
        <f>'Pax Demand'!R2</f>
        <v/>
      </c>
      <c r="Q29" s="657">
        <f>'Pax Demand'!S2</f>
        <v/>
      </c>
      <c r="R29" s="657">
        <f>'Pax Demand'!T2</f>
        <v/>
      </c>
      <c r="S29" s="657">
        <f>'Pax Demand'!U2</f>
        <v/>
      </c>
      <c r="T29" s="657">
        <f>'Pax Demand'!V2</f>
        <v/>
      </c>
      <c r="U29" s="657">
        <f>'Pax Demand'!W2</f>
        <v/>
      </c>
      <c r="V29" s="657">
        <f>'Pax Demand'!X2</f>
        <v/>
      </c>
      <c r="W29" s="657">
        <f>'Pax Demand'!Y2</f>
        <v/>
      </c>
      <c r="X29" s="657">
        <f>'Pax Demand'!Z2</f>
        <v/>
      </c>
      <c r="Y29" s="657">
        <f>'Pax Demand'!AA2</f>
        <v/>
      </c>
      <c r="Z29" s="657">
        <f>'Pax Demand'!AB2</f>
        <v/>
      </c>
      <c r="AA29" s="657">
        <f>'Pax Demand'!AC2</f>
        <v/>
      </c>
      <c r="AB29" s="657">
        <f>'Pax Demand'!AD2</f>
        <v/>
      </c>
      <c r="AC29" s="657">
        <f>'Pax Demand'!AE2</f>
        <v/>
      </c>
      <c r="AD29" s="657">
        <f>'Pax Demand'!AF2</f>
        <v/>
      </c>
      <c r="AE29" s="657">
        <f>'Pax Demand'!AG2</f>
        <v/>
      </c>
      <c r="AF29" s="657">
        <f>'Pax Demand'!AH2</f>
        <v/>
      </c>
      <c r="AG29" s="657">
        <f>'Pax Demand'!AI2</f>
        <v/>
      </c>
      <c r="AH29" s="657">
        <f>'Pax Demand'!AJ2</f>
        <v/>
      </c>
      <c r="AI29" s="657">
        <f>'Pax Demand'!AK2</f>
        <v/>
      </c>
      <c r="AJ29" s="657">
        <f>'Pax Demand'!AL2</f>
        <v/>
      </c>
      <c r="AK29" s="657">
        <f>'Pax Demand'!AM2</f>
        <v/>
      </c>
      <c r="AL29" s="657">
        <f>'Pax Demand'!AN2</f>
        <v/>
      </c>
      <c r="AM29" s="657">
        <f>'Pax Demand'!AO2</f>
        <v/>
      </c>
      <c r="AN29" s="657">
        <f>'Pax Demand'!AP2</f>
        <v/>
      </c>
      <c r="AO29" s="657">
        <f>'Pax Demand'!AQ2</f>
        <v/>
      </c>
      <c r="AR29" s="330" t="n"/>
      <c r="AS29" s="330" t="n"/>
    </row>
    <row r="30">
      <c r="A30" s="532" t="n"/>
      <c r="B30" s="550" t="n"/>
      <c r="C30" s="489" t="inlineStr">
        <is>
          <t>AP(od)</t>
        </is>
      </c>
      <c r="D30" s="490" t="inlineStr">
        <is>
          <t>Annual OD Passengers</t>
        </is>
      </c>
      <c r="E30" s="495" t="n"/>
      <c r="F30" s="655">
        <f>F29-F31</f>
        <v/>
      </c>
      <c r="G30" s="655">
        <f>G29-G31</f>
        <v/>
      </c>
      <c r="H30" s="655">
        <f>H29-H31</f>
        <v/>
      </c>
      <c r="I30" s="656">
        <f>I29-I31</f>
        <v/>
      </c>
      <c r="J30" s="656">
        <f>J29-J31</f>
        <v/>
      </c>
      <c r="K30" s="656">
        <f>K29-K31</f>
        <v/>
      </c>
      <c r="L30" s="656">
        <f>L29-L31</f>
        <v/>
      </c>
      <c r="M30" s="656">
        <f>M29-M31</f>
        <v/>
      </c>
      <c r="N30" s="656">
        <f>N29-N31</f>
        <v/>
      </c>
      <c r="O30" s="656">
        <f>O29-O31</f>
        <v/>
      </c>
      <c r="P30" s="656">
        <f>P29-P31</f>
        <v/>
      </c>
      <c r="Q30" s="656">
        <f>Q29-Q31</f>
        <v/>
      </c>
      <c r="R30" s="656">
        <f>R29-R31</f>
        <v/>
      </c>
      <c r="S30" s="656">
        <f>S29-S31</f>
        <v/>
      </c>
      <c r="T30" s="656">
        <f>T29-T31</f>
        <v/>
      </c>
      <c r="U30" s="656">
        <f>U29-U31</f>
        <v/>
      </c>
      <c r="V30" s="656">
        <f>V29-V31</f>
        <v/>
      </c>
      <c r="W30" s="656">
        <f>W29-W31</f>
        <v/>
      </c>
      <c r="X30" s="656">
        <f>X29-X31</f>
        <v/>
      </c>
      <c r="Y30" s="656">
        <f>Y29-Y31</f>
        <v/>
      </c>
      <c r="Z30" s="656">
        <f>Z29-Z31</f>
        <v/>
      </c>
      <c r="AA30" s="656">
        <f>AA29-AA31</f>
        <v/>
      </c>
      <c r="AB30" s="656">
        <f>AB29-AB31</f>
        <v/>
      </c>
      <c r="AC30" s="656">
        <f>AC29-AC31</f>
        <v/>
      </c>
      <c r="AD30" s="656">
        <f>AD29-AD31</f>
        <v/>
      </c>
      <c r="AE30" s="656">
        <f>AE29-AE31</f>
        <v/>
      </c>
      <c r="AF30" s="656">
        <f>AF29-AF31</f>
        <v/>
      </c>
      <c r="AG30" s="656">
        <f>AG29-AG31</f>
        <v/>
      </c>
      <c r="AH30" s="656">
        <f>AH29-AH31</f>
        <v/>
      </c>
      <c r="AI30" s="656">
        <f>AI29-AI31</f>
        <v/>
      </c>
      <c r="AJ30" s="656">
        <f>AJ29-AJ31</f>
        <v/>
      </c>
      <c r="AK30" s="656">
        <f>AK29-AK31</f>
        <v/>
      </c>
      <c r="AL30" s="656">
        <f>AL29-AL31</f>
        <v/>
      </c>
      <c r="AM30" s="656">
        <f>AM29-AM31</f>
        <v/>
      </c>
      <c r="AN30" s="656">
        <f>AN29-AN31</f>
        <v/>
      </c>
      <c r="AO30" s="656">
        <f>AO29-AO31</f>
        <v/>
      </c>
      <c r="AR30" s="330" t="n"/>
      <c r="AS30" s="330" t="n"/>
    </row>
    <row r="31">
      <c r="A31" s="532" t="n"/>
      <c r="B31" s="550" t="n"/>
      <c r="C31" s="489" t="inlineStr">
        <is>
          <t>AP(tr)</t>
        </is>
      </c>
      <c r="D31" s="490" t="inlineStr">
        <is>
          <t>Annual TR Passengers</t>
        </is>
      </c>
      <c r="E31" s="495" t="n"/>
      <c r="F31" s="655">
        <f>'Pax Demand'!H16</f>
        <v/>
      </c>
      <c r="G31" s="655">
        <f>'Pax Demand'!I16</f>
        <v/>
      </c>
      <c r="H31" s="655">
        <f>'Pax Demand'!J16</f>
        <v/>
      </c>
      <c r="I31" s="656">
        <f>'Pax Demand'!K16</f>
        <v/>
      </c>
      <c r="J31" s="656">
        <f>'Pax Demand'!L16</f>
        <v/>
      </c>
      <c r="K31" s="656">
        <f>'Pax Demand'!M16</f>
        <v/>
      </c>
      <c r="L31" s="656">
        <f>'Pax Demand'!N16</f>
        <v/>
      </c>
      <c r="M31" s="656">
        <f>'Pax Demand'!O16</f>
        <v/>
      </c>
      <c r="N31" s="656">
        <f>'Pax Demand'!P16</f>
        <v/>
      </c>
      <c r="O31" s="656">
        <f>'Pax Demand'!Q16</f>
        <v/>
      </c>
      <c r="P31" s="656">
        <f>'Pax Demand'!R16</f>
        <v/>
      </c>
      <c r="Q31" s="656">
        <f>'Pax Demand'!S16</f>
        <v/>
      </c>
      <c r="R31" s="656">
        <f>'Pax Demand'!T16</f>
        <v/>
      </c>
      <c r="S31" s="656">
        <f>'Pax Demand'!U16</f>
        <v/>
      </c>
      <c r="T31" s="656">
        <f>'Pax Demand'!V16</f>
        <v/>
      </c>
      <c r="U31" s="656">
        <f>'Pax Demand'!W16</f>
        <v/>
      </c>
      <c r="V31" s="656">
        <f>'Pax Demand'!X16</f>
        <v/>
      </c>
      <c r="W31" s="656">
        <f>'Pax Demand'!Y16</f>
        <v/>
      </c>
      <c r="X31" s="656">
        <f>'Pax Demand'!Z16</f>
        <v/>
      </c>
      <c r="Y31" s="656">
        <f>'Pax Demand'!AA16</f>
        <v/>
      </c>
      <c r="Z31" s="656">
        <f>'Pax Demand'!AB16</f>
        <v/>
      </c>
      <c r="AA31" s="656">
        <f>'Pax Demand'!AC16</f>
        <v/>
      </c>
      <c r="AB31" s="656">
        <f>'Pax Demand'!AD16</f>
        <v/>
      </c>
      <c r="AC31" s="656">
        <f>'Pax Demand'!AE16</f>
        <v/>
      </c>
      <c r="AD31" s="656">
        <f>'Pax Demand'!AF16</f>
        <v/>
      </c>
      <c r="AE31" s="656">
        <f>'Pax Demand'!AG16</f>
        <v/>
      </c>
      <c r="AF31" s="656">
        <f>'Pax Demand'!AH16</f>
        <v/>
      </c>
      <c r="AG31" s="656">
        <f>'Pax Demand'!AI16</f>
        <v/>
      </c>
      <c r="AH31" s="656">
        <f>'Pax Demand'!AJ16</f>
        <v/>
      </c>
      <c r="AI31" s="656">
        <f>'Pax Demand'!AK16</f>
        <v/>
      </c>
      <c r="AJ31" s="656">
        <f>'Pax Demand'!AL16</f>
        <v/>
      </c>
      <c r="AK31" s="656">
        <f>'Pax Demand'!AM16</f>
        <v/>
      </c>
      <c r="AL31" s="656">
        <f>'Pax Demand'!AN16</f>
        <v/>
      </c>
      <c r="AM31" s="656">
        <f>'Pax Demand'!AO16</f>
        <v/>
      </c>
      <c r="AN31" s="656">
        <f>'Pax Demand'!AP16</f>
        <v/>
      </c>
      <c r="AO31" s="656">
        <f>'Pax Demand'!AQ16</f>
        <v/>
      </c>
      <c r="AR31" s="330" t="n"/>
      <c r="AS31" s="330" t="n"/>
    </row>
    <row r="32">
      <c r="A32" s="532" t="n"/>
      <c r="B32" s="550" t="n"/>
      <c r="C32" s="489" t="inlineStr">
        <is>
          <t>PHP(od)</t>
        </is>
      </c>
      <c r="D32" s="490" t="inlineStr">
        <is>
          <t>Peak Hour OD Passengers(ADPM)</t>
        </is>
      </c>
      <c r="E32" s="490" t="n"/>
      <c r="F32" s="663">
        <f>'Pax Demand'!H90</f>
        <v/>
      </c>
      <c r="G32" s="663">
        <f>'Pax Demand'!I90</f>
        <v/>
      </c>
      <c r="H32" s="663">
        <f>'Pax Demand'!J90</f>
        <v/>
      </c>
      <c r="I32" s="656">
        <f>'Pax Demand'!K90</f>
        <v/>
      </c>
      <c r="J32" s="657">
        <f>'Pax Demand'!L90</f>
        <v/>
      </c>
      <c r="K32" s="657">
        <f>'Pax Demand'!M90</f>
        <v/>
      </c>
      <c r="L32" s="657">
        <f>'Pax Demand'!N90</f>
        <v/>
      </c>
      <c r="M32" s="657">
        <f>'Pax Demand'!O90</f>
        <v/>
      </c>
      <c r="N32" s="657">
        <f>'Pax Demand'!P90</f>
        <v/>
      </c>
      <c r="O32" s="657">
        <f>'Pax Demand'!Q90</f>
        <v/>
      </c>
      <c r="P32" s="657">
        <f>'Pax Demand'!R90</f>
        <v/>
      </c>
      <c r="Q32" s="657">
        <f>'Pax Demand'!S90</f>
        <v/>
      </c>
      <c r="R32" s="657">
        <f>'Pax Demand'!T90</f>
        <v/>
      </c>
      <c r="S32" s="657">
        <f>'Pax Demand'!U90</f>
        <v/>
      </c>
      <c r="T32" s="657">
        <f>'Pax Demand'!V90</f>
        <v/>
      </c>
      <c r="U32" s="657">
        <f>'Pax Demand'!W90</f>
        <v/>
      </c>
      <c r="V32" s="657">
        <f>'Pax Demand'!X90</f>
        <v/>
      </c>
      <c r="W32" s="657">
        <f>'Pax Demand'!Y90</f>
        <v/>
      </c>
      <c r="X32" s="657">
        <f>'Pax Demand'!Z90</f>
        <v/>
      </c>
      <c r="Y32" s="657">
        <f>'Pax Demand'!AA90</f>
        <v/>
      </c>
      <c r="Z32" s="657">
        <f>'Pax Demand'!AB90</f>
        <v/>
      </c>
      <c r="AA32" s="657">
        <f>'Pax Demand'!AC90</f>
        <v/>
      </c>
      <c r="AB32" s="657">
        <f>'Pax Demand'!AD90</f>
        <v/>
      </c>
      <c r="AC32" s="657">
        <f>'Pax Demand'!AE90</f>
        <v/>
      </c>
      <c r="AD32" s="657">
        <f>'Pax Demand'!AF90</f>
        <v/>
      </c>
      <c r="AE32" s="657">
        <f>'Pax Demand'!AG90</f>
        <v/>
      </c>
      <c r="AF32" s="657">
        <f>'Pax Demand'!AH90</f>
        <v/>
      </c>
      <c r="AG32" s="657">
        <f>'Pax Demand'!AI90</f>
        <v/>
      </c>
      <c r="AH32" s="657">
        <f>'Pax Demand'!AJ90</f>
        <v/>
      </c>
      <c r="AI32" s="657">
        <f>'Pax Demand'!AK90</f>
        <v/>
      </c>
      <c r="AJ32" s="657">
        <f>'Pax Demand'!AL90</f>
        <v/>
      </c>
      <c r="AK32" s="657">
        <f>'Pax Demand'!AM90</f>
        <v/>
      </c>
      <c r="AL32" s="657">
        <f>'Pax Demand'!AN90</f>
        <v/>
      </c>
      <c r="AM32" s="657">
        <f>'Pax Demand'!AO90</f>
        <v/>
      </c>
      <c r="AN32" s="657">
        <f>'Pax Demand'!AP90</f>
        <v/>
      </c>
      <c r="AO32" s="657">
        <f>'Pax Demand'!AQ90</f>
        <v/>
      </c>
      <c r="AR32" s="330" t="n"/>
      <c r="AS32" s="330" t="n"/>
    </row>
    <row r="33">
      <c r="A33" s="532" t="n"/>
      <c r="B33" s="550" t="n"/>
      <c r="C33" s="489" t="inlineStr">
        <is>
          <t>PHP(od-dep)</t>
        </is>
      </c>
      <c r="D33" s="490" t="inlineStr">
        <is>
          <t>Peak Hour OD Departure Passengers(ADPM)</t>
        </is>
      </c>
      <c r="E33" s="495" t="n"/>
      <c r="F33" s="655">
        <f>'Pax Demand'!H91</f>
        <v/>
      </c>
      <c r="G33" s="655">
        <f>'Pax Demand'!I91</f>
        <v/>
      </c>
      <c r="H33" s="655">
        <f>'Pax Demand'!J91</f>
        <v/>
      </c>
      <c r="I33" s="656">
        <f>'Pax Demand'!K91</f>
        <v/>
      </c>
      <c r="J33" s="657">
        <f>'Pax Demand'!L91</f>
        <v/>
      </c>
      <c r="K33" s="657">
        <f>'Pax Demand'!M91</f>
        <v/>
      </c>
      <c r="L33" s="657">
        <f>'Pax Demand'!N91</f>
        <v/>
      </c>
      <c r="M33" s="657">
        <f>'Pax Demand'!O91</f>
        <v/>
      </c>
      <c r="N33" s="657">
        <f>'Pax Demand'!P91</f>
        <v/>
      </c>
      <c r="O33" s="657">
        <f>'Pax Demand'!Q91</f>
        <v/>
      </c>
      <c r="P33" s="657">
        <f>'Pax Demand'!R91</f>
        <v/>
      </c>
      <c r="Q33" s="657">
        <f>'Pax Demand'!S91</f>
        <v/>
      </c>
      <c r="R33" s="657">
        <f>'Pax Demand'!T91</f>
        <v/>
      </c>
      <c r="S33" s="657">
        <f>'Pax Demand'!U91</f>
        <v/>
      </c>
      <c r="T33" s="657">
        <f>'Pax Demand'!V91</f>
        <v/>
      </c>
      <c r="U33" s="657">
        <f>'Pax Demand'!W91</f>
        <v/>
      </c>
      <c r="V33" s="657">
        <f>'Pax Demand'!X91</f>
        <v/>
      </c>
      <c r="W33" s="657">
        <f>'Pax Demand'!Y91</f>
        <v/>
      </c>
      <c r="X33" s="657">
        <f>'Pax Demand'!Z91</f>
        <v/>
      </c>
      <c r="Y33" s="657">
        <f>'Pax Demand'!AA91</f>
        <v/>
      </c>
      <c r="Z33" s="657">
        <f>'Pax Demand'!AB91</f>
        <v/>
      </c>
      <c r="AA33" s="657">
        <f>'Pax Demand'!AC91</f>
        <v/>
      </c>
      <c r="AB33" s="657">
        <f>'Pax Demand'!AD91</f>
        <v/>
      </c>
      <c r="AC33" s="657">
        <f>'Pax Demand'!AE91</f>
        <v/>
      </c>
      <c r="AD33" s="657">
        <f>'Pax Demand'!AF91</f>
        <v/>
      </c>
      <c r="AE33" s="657">
        <f>'Pax Demand'!AG91</f>
        <v/>
      </c>
      <c r="AF33" s="657">
        <f>'Pax Demand'!AH91</f>
        <v/>
      </c>
      <c r="AG33" s="657">
        <f>'Pax Demand'!AI91</f>
        <v/>
      </c>
      <c r="AH33" s="657">
        <f>'Pax Demand'!AJ91</f>
        <v/>
      </c>
      <c r="AI33" s="657">
        <f>'Pax Demand'!AK91</f>
        <v/>
      </c>
      <c r="AJ33" s="657">
        <f>'Pax Demand'!AL91</f>
        <v/>
      </c>
      <c r="AK33" s="657">
        <f>'Pax Demand'!AM91</f>
        <v/>
      </c>
      <c r="AL33" s="657">
        <f>'Pax Demand'!AN91</f>
        <v/>
      </c>
      <c r="AM33" s="657">
        <f>'Pax Demand'!AO91</f>
        <v/>
      </c>
      <c r="AN33" s="657">
        <f>'Pax Demand'!AP91</f>
        <v/>
      </c>
      <c r="AO33" s="657">
        <f>'Pax Demand'!AQ91</f>
        <v/>
      </c>
    </row>
    <row r="34">
      <c r="A34" s="532" t="n"/>
      <c r="B34" s="550" t="n"/>
      <c r="C34" s="489" t="inlineStr">
        <is>
          <t>PHP(od-arr)</t>
        </is>
      </c>
      <c r="D34" s="490" t="inlineStr">
        <is>
          <t>Peak Hour OD Arrival Passengers(ADPM)</t>
        </is>
      </c>
      <c r="E34" s="495" t="n"/>
      <c r="F34" s="655">
        <f>'Pax Demand'!H92</f>
        <v/>
      </c>
      <c r="G34" s="655">
        <f>'Pax Demand'!I92</f>
        <v/>
      </c>
      <c r="H34" s="655">
        <f>'Pax Demand'!J92</f>
        <v/>
      </c>
      <c r="I34" s="656">
        <f>'Pax Demand'!K92</f>
        <v/>
      </c>
      <c r="J34" s="657">
        <f>'Pax Demand'!L92</f>
        <v/>
      </c>
      <c r="K34" s="657">
        <f>'Pax Demand'!M92</f>
        <v/>
      </c>
      <c r="L34" s="657">
        <f>'Pax Demand'!N92</f>
        <v/>
      </c>
      <c r="M34" s="657">
        <f>'Pax Demand'!O92</f>
        <v/>
      </c>
      <c r="N34" s="657">
        <f>'Pax Demand'!P92</f>
        <v/>
      </c>
      <c r="O34" s="657">
        <f>'Pax Demand'!Q92</f>
        <v/>
      </c>
      <c r="P34" s="657">
        <f>'Pax Demand'!R92</f>
        <v/>
      </c>
      <c r="Q34" s="657">
        <f>'Pax Demand'!S92</f>
        <v/>
      </c>
      <c r="R34" s="657">
        <f>'Pax Demand'!T92</f>
        <v/>
      </c>
      <c r="S34" s="657">
        <f>'Pax Demand'!U92</f>
        <v/>
      </c>
      <c r="T34" s="657">
        <f>'Pax Demand'!V92</f>
        <v/>
      </c>
      <c r="U34" s="657">
        <f>'Pax Demand'!W92</f>
        <v/>
      </c>
      <c r="V34" s="657">
        <f>'Pax Demand'!X92</f>
        <v/>
      </c>
      <c r="W34" s="657">
        <f>'Pax Demand'!Y92</f>
        <v/>
      </c>
      <c r="X34" s="657">
        <f>'Pax Demand'!Z92</f>
        <v/>
      </c>
      <c r="Y34" s="657">
        <f>'Pax Demand'!AA92</f>
        <v/>
      </c>
      <c r="Z34" s="657">
        <f>'Pax Demand'!AB92</f>
        <v/>
      </c>
      <c r="AA34" s="657">
        <f>'Pax Demand'!AC92</f>
        <v/>
      </c>
      <c r="AB34" s="657">
        <f>'Pax Demand'!AD92</f>
        <v/>
      </c>
      <c r="AC34" s="657">
        <f>'Pax Demand'!AE92</f>
        <v/>
      </c>
      <c r="AD34" s="657">
        <f>'Pax Demand'!AF92</f>
        <v/>
      </c>
      <c r="AE34" s="657">
        <f>'Pax Demand'!AG92</f>
        <v/>
      </c>
      <c r="AF34" s="657">
        <f>'Pax Demand'!AH92</f>
        <v/>
      </c>
      <c r="AG34" s="657">
        <f>'Pax Demand'!AI92</f>
        <v/>
      </c>
      <c r="AH34" s="657">
        <f>'Pax Demand'!AJ92</f>
        <v/>
      </c>
      <c r="AI34" s="657">
        <f>'Pax Demand'!AK92</f>
        <v/>
      </c>
      <c r="AJ34" s="657">
        <f>'Pax Demand'!AL92</f>
        <v/>
      </c>
      <c r="AK34" s="657">
        <f>'Pax Demand'!AM92</f>
        <v/>
      </c>
      <c r="AL34" s="657">
        <f>'Pax Demand'!AN92</f>
        <v/>
      </c>
      <c r="AM34" s="657">
        <f>'Pax Demand'!AO92</f>
        <v/>
      </c>
      <c r="AN34" s="657">
        <f>'Pax Demand'!AP92</f>
        <v/>
      </c>
      <c r="AO34" s="657">
        <f>'Pax Demand'!AQ92</f>
        <v/>
      </c>
    </row>
    <row r="35">
      <c r="A35" s="532" t="n"/>
      <c r="B35" s="550" t="n"/>
      <c r="C35" s="489" t="inlineStr">
        <is>
          <t>PKd</t>
        </is>
      </c>
      <c r="D35" s="490" t="inlineStr">
        <is>
          <t>Departure - Peak 30-minute Factor (in % of PHP)</t>
        </is>
      </c>
      <c r="E35" s="497" t="n"/>
      <c r="F35" s="498" t="n">
        <v>0.8</v>
      </c>
      <c r="G35" s="498" t="n">
        <v>0.8</v>
      </c>
      <c r="H35" s="498" t="n">
        <v>0.8</v>
      </c>
      <c r="I35" s="518" t="n">
        <v>0.8</v>
      </c>
      <c r="J35" s="518" t="n">
        <v>0.8</v>
      </c>
      <c r="K35" s="518" t="n">
        <v>0.8</v>
      </c>
      <c r="L35" s="518" t="n">
        <v>0.8</v>
      </c>
      <c r="M35" s="518" t="n">
        <v>0.8</v>
      </c>
      <c r="N35" s="518" t="n">
        <v>0.8</v>
      </c>
      <c r="O35" s="518" t="n">
        <v>0.8</v>
      </c>
      <c r="P35" s="518" t="n">
        <v>0.8</v>
      </c>
      <c r="Q35" s="518" t="n">
        <v>0.8</v>
      </c>
      <c r="R35" s="518" t="n">
        <v>0.8</v>
      </c>
      <c r="S35" s="518" t="n">
        <v>0.8</v>
      </c>
      <c r="T35" s="518" t="n">
        <v>0.8</v>
      </c>
      <c r="U35" s="518" t="n">
        <v>0.8</v>
      </c>
      <c r="V35" s="518" t="n">
        <v>0.8</v>
      </c>
      <c r="W35" s="518" t="n">
        <v>0.8</v>
      </c>
      <c r="X35" s="518" t="n">
        <v>0.8</v>
      </c>
      <c r="Y35" s="518" t="n">
        <v>0.8</v>
      </c>
      <c r="Z35" s="518" t="n">
        <v>0.8</v>
      </c>
      <c r="AA35" s="518" t="n">
        <v>0.8</v>
      </c>
      <c r="AB35" s="518" t="n">
        <v>0.8</v>
      </c>
      <c r="AC35" s="518" t="n">
        <v>0.8</v>
      </c>
      <c r="AD35" s="518" t="n">
        <v>0.8</v>
      </c>
      <c r="AE35" s="518" t="n">
        <v>0.8</v>
      </c>
      <c r="AF35" s="518" t="n">
        <v>0.8</v>
      </c>
      <c r="AG35" s="518" t="n">
        <v>0.8</v>
      </c>
      <c r="AH35" s="518" t="n">
        <v>0.8</v>
      </c>
      <c r="AI35" s="518" t="n">
        <v>0.8</v>
      </c>
      <c r="AJ35" s="518" t="n">
        <v>0.8</v>
      </c>
      <c r="AK35" s="518" t="n">
        <v>0.8</v>
      </c>
      <c r="AL35" s="518" t="n">
        <v>0.8</v>
      </c>
      <c r="AM35" s="518" t="n">
        <v>0.8</v>
      </c>
      <c r="AN35" s="518" t="n">
        <v>0.8</v>
      </c>
      <c r="AO35" s="518" t="n">
        <v>0.8</v>
      </c>
    </row>
    <row r="36">
      <c r="A36" s="532" t="n"/>
      <c r="B36" s="550" t="n"/>
      <c r="C36" s="489" t="inlineStr">
        <is>
          <t>PKa</t>
        </is>
      </c>
      <c r="D36" s="490" t="inlineStr">
        <is>
          <t>Arrival - Peak 30-minute Factor (in % of PHP)</t>
        </is>
      </c>
      <c r="E36" s="497" t="n"/>
      <c r="F36" s="498" t="n">
        <v>0.8</v>
      </c>
      <c r="G36" s="498" t="n">
        <v>0.8</v>
      </c>
      <c r="H36" s="498" t="n">
        <v>0.8</v>
      </c>
      <c r="I36" s="518" t="n">
        <v>0.8</v>
      </c>
      <c r="J36" s="518" t="n">
        <v>0.8</v>
      </c>
      <c r="K36" s="518" t="n">
        <v>0.8</v>
      </c>
      <c r="L36" s="518" t="n">
        <v>0.8</v>
      </c>
      <c r="M36" s="518" t="n">
        <v>0.8</v>
      </c>
      <c r="N36" s="518" t="n">
        <v>0.8</v>
      </c>
      <c r="O36" s="518" t="n">
        <v>0.8</v>
      </c>
      <c r="P36" s="518" t="n">
        <v>0.8</v>
      </c>
      <c r="Q36" s="518" t="n">
        <v>0.8</v>
      </c>
      <c r="R36" s="518" t="n">
        <v>0.8</v>
      </c>
      <c r="S36" s="518" t="n">
        <v>0.8</v>
      </c>
      <c r="T36" s="518" t="n">
        <v>0.8</v>
      </c>
      <c r="U36" s="518" t="n">
        <v>0.8</v>
      </c>
      <c r="V36" s="518" t="n">
        <v>0.8</v>
      </c>
      <c r="W36" s="518" t="n">
        <v>0.8</v>
      </c>
      <c r="X36" s="518" t="n">
        <v>0.8</v>
      </c>
      <c r="Y36" s="518" t="n">
        <v>0.8</v>
      </c>
      <c r="Z36" s="518" t="n">
        <v>0.8</v>
      </c>
      <c r="AA36" s="518" t="n">
        <v>0.8</v>
      </c>
      <c r="AB36" s="518" t="n">
        <v>0.8</v>
      </c>
      <c r="AC36" s="518" t="n">
        <v>0.8</v>
      </c>
      <c r="AD36" s="518" t="n">
        <v>0.8</v>
      </c>
      <c r="AE36" s="518" t="n">
        <v>0.8</v>
      </c>
      <c r="AF36" s="518" t="n">
        <v>0.8</v>
      </c>
      <c r="AG36" s="518" t="n">
        <v>0.8</v>
      </c>
      <c r="AH36" s="518" t="n">
        <v>0.8</v>
      </c>
      <c r="AI36" s="518" t="n">
        <v>0.8</v>
      </c>
      <c r="AJ36" s="518" t="n">
        <v>0.8</v>
      </c>
      <c r="AK36" s="518" t="n">
        <v>0.8</v>
      </c>
      <c r="AL36" s="518" t="n">
        <v>0.8</v>
      </c>
      <c r="AM36" s="518" t="n">
        <v>0.8</v>
      </c>
      <c r="AN36" s="518" t="n">
        <v>0.8</v>
      </c>
      <c r="AO36" s="518" t="n">
        <v>0.8</v>
      </c>
    </row>
    <row r="37">
      <c r="A37" s="532" t="n"/>
      <c r="B37" s="550" t="n"/>
      <c r="C37" s="489" t="inlineStr">
        <is>
          <t>PHP(tr)</t>
        </is>
      </c>
      <c r="D37" s="490" t="inlineStr">
        <is>
          <t>Peak Hour Transfer Passengers(ADPM)</t>
        </is>
      </c>
      <c r="E37" s="490" t="n"/>
      <c r="F37" s="499">
        <f>'Pax Demand'!H93</f>
        <v/>
      </c>
      <c r="G37" s="499">
        <f>'Pax Demand'!I93</f>
        <v/>
      </c>
      <c r="H37" s="499">
        <f>'Pax Demand'!J93</f>
        <v/>
      </c>
      <c r="I37" s="503">
        <f>'Pax Demand'!K93</f>
        <v/>
      </c>
      <c r="J37" s="519">
        <f>'Pax Demand'!L93</f>
        <v/>
      </c>
      <c r="K37" s="519">
        <f>'Pax Demand'!M93</f>
        <v/>
      </c>
      <c r="L37" s="519">
        <f>'Pax Demand'!N93</f>
        <v/>
      </c>
      <c r="M37" s="519">
        <f>'Pax Demand'!O93</f>
        <v/>
      </c>
      <c r="N37" s="519">
        <f>'Pax Demand'!P93</f>
        <v/>
      </c>
      <c r="O37" s="519">
        <f>'Pax Demand'!Q93</f>
        <v/>
      </c>
      <c r="P37" s="519">
        <f>'Pax Demand'!R93</f>
        <v/>
      </c>
      <c r="Q37" s="519">
        <f>'Pax Demand'!S93</f>
        <v/>
      </c>
      <c r="R37" s="519">
        <f>'Pax Demand'!T93</f>
        <v/>
      </c>
      <c r="S37" s="519">
        <f>'Pax Demand'!U93</f>
        <v/>
      </c>
      <c r="T37" s="519">
        <f>'Pax Demand'!V93</f>
        <v/>
      </c>
      <c r="U37" s="519">
        <f>'Pax Demand'!W93</f>
        <v/>
      </c>
      <c r="V37" s="519">
        <f>'Pax Demand'!X93</f>
        <v/>
      </c>
      <c r="W37" s="519">
        <f>'Pax Demand'!Y93</f>
        <v/>
      </c>
      <c r="X37" s="519">
        <f>'Pax Demand'!Z93</f>
        <v/>
      </c>
      <c r="Y37" s="519">
        <f>'Pax Demand'!AA93</f>
        <v/>
      </c>
      <c r="Z37" s="519">
        <f>'Pax Demand'!AB93</f>
        <v/>
      </c>
      <c r="AA37" s="519">
        <f>'Pax Demand'!AC93</f>
        <v/>
      </c>
      <c r="AB37" s="519">
        <f>'Pax Demand'!AD93</f>
        <v/>
      </c>
      <c r="AC37" s="519">
        <f>'Pax Demand'!AE93</f>
        <v/>
      </c>
      <c r="AD37" s="519">
        <f>'Pax Demand'!AF93</f>
        <v/>
      </c>
      <c r="AE37" s="519">
        <f>'Pax Demand'!AG93</f>
        <v/>
      </c>
      <c r="AF37" s="519">
        <f>'Pax Demand'!AH93</f>
        <v/>
      </c>
      <c r="AG37" s="519">
        <f>'Pax Demand'!AI93</f>
        <v/>
      </c>
      <c r="AH37" s="519">
        <f>'Pax Demand'!AJ93</f>
        <v/>
      </c>
      <c r="AI37" s="519">
        <f>'Pax Demand'!AK93</f>
        <v/>
      </c>
      <c r="AJ37" s="519">
        <f>'Pax Demand'!AL93</f>
        <v/>
      </c>
      <c r="AK37" s="519">
        <f>'Pax Demand'!AM93</f>
        <v/>
      </c>
      <c r="AL37" s="519">
        <f>'Pax Demand'!AN93</f>
        <v/>
      </c>
      <c r="AM37" s="519">
        <f>'Pax Demand'!AO93</f>
        <v/>
      </c>
      <c r="AN37" s="519">
        <f>'Pax Demand'!AP93</f>
        <v/>
      </c>
      <c r="AO37" s="519">
        <f>'Pax Demand'!AQ93</f>
        <v/>
      </c>
    </row>
    <row r="38">
      <c r="A38" s="532" t="n"/>
      <c r="B38" s="550" t="n"/>
      <c r="C38" s="489" t="inlineStr">
        <is>
          <t>PHP(tr-dep)</t>
        </is>
      </c>
      <c r="D38" s="490" t="inlineStr">
        <is>
          <t>Peak Hour Transfer Departure Passnegers(ADPM)</t>
        </is>
      </c>
      <c r="E38" s="490" t="n"/>
      <c r="F38" s="499">
        <f>'Pax Demand'!H94</f>
        <v/>
      </c>
      <c r="G38" s="499">
        <f>'Pax Demand'!I94</f>
        <v/>
      </c>
      <c r="H38" s="499">
        <f>'Pax Demand'!J94</f>
        <v/>
      </c>
      <c r="I38" s="503">
        <f>'Pax Demand'!K94</f>
        <v/>
      </c>
      <c r="J38" s="519">
        <f>'Pax Demand'!L94</f>
        <v/>
      </c>
      <c r="K38" s="519">
        <f>'Pax Demand'!M94</f>
        <v/>
      </c>
      <c r="L38" s="519">
        <f>'Pax Demand'!N94</f>
        <v/>
      </c>
      <c r="M38" s="519">
        <f>'Pax Demand'!O94</f>
        <v/>
      </c>
      <c r="N38" s="519">
        <f>'Pax Demand'!P94</f>
        <v/>
      </c>
      <c r="O38" s="519">
        <f>'Pax Demand'!Q94</f>
        <v/>
      </c>
      <c r="P38" s="519">
        <f>'Pax Demand'!R94</f>
        <v/>
      </c>
      <c r="Q38" s="519">
        <f>'Pax Demand'!S94</f>
        <v/>
      </c>
      <c r="R38" s="519">
        <f>'Pax Demand'!T94</f>
        <v/>
      </c>
      <c r="S38" s="519">
        <f>'Pax Demand'!U94</f>
        <v/>
      </c>
      <c r="T38" s="519">
        <f>'Pax Demand'!V94</f>
        <v/>
      </c>
      <c r="U38" s="519">
        <f>'Pax Demand'!W94</f>
        <v/>
      </c>
      <c r="V38" s="519">
        <f>'Pax Demand'!X94</f>
        <v/>
      </c>
      <c r="W38" s="519">
        <f>'Pax Demand'!Y94</f>
        <v/>
      </c>
      <c r="X38" s="519">
        <f>'Pax Demand'!Z94</f>
        <v/>
      </c>
      <c r="Y38" s="519">
        <f>'Pax Demand'!AA94</f>
        <v/>
      </c>
      <c r="Z38" s="519">
        <f>'Pax Demand'!AB94</f>
        <v/>
      </c>
      <c r="AA38" s="519">
        <f>'Pax Demand'!AC94</f>
        <v/>
      </c>
      <c r="AB38" s="519">
        <f>'Pax Demand'!AD94</f>
        <v/>
      </c>
      <c r="AC38" s="519">
        <f>'Pax Demand'!AE94</f>
        <v/>
      </c>
      <c r="AD38" s="519">
        <f>'Pax Demand'!AF94</f>
        <v/>
      </c>
      <c r="AE38" s="519">
        <f>'Pax Demand'!AG94</f>
        <v/>
      </c>
      <c r="AF38" s="519">
        <f>'Pax Demand'!AH94</f>
        <v/>
      </c>
      <c r="AG38" s="519">
        <f>'Pax Demand'!AI94</f>
        <v/>
      </c>
      <c r="AH38" s="519">
        <f>'Pax Demand'!AJ94</f>
        <v/>
      </c>
      <c r="AI38" s="519">
        <f>'Pax Demand'!AK94</f>
        <v/>
      </c>
      <c r="AJ38" s="519">
        <f>'Pax Demand'!AL94</f>
        <v/>
      </c>
      <c r="AK38" s="519">
        <f>'Pax Demand'!AM94</f>
        <v/>
      </c>
      <c r="AL38" s="519">
        <f>'Pax Demand'!AN94</f>
        <v/>
      </c>
      <c r="AM38" s="519">
        <f>'Pax Demand'!AO94</f>
        <v/>
      </c>
      <c r="AN38" s="519">
        <f>'Pax Demand'!AP94</f>
        <v/>
      </c>
      <c r="AO38" s="519">
        <f>'Pax Demand'!AQ94</f>
        <v/>
      </c>
    </row>
    <row r="39">
      <c r="A39" s="533" t="n"/>
      <c r="B39" s="551" t="n"/>
      <c r="C39" s="489" t="inlineStr">
        <is>
          <t>PHP(tr-arr)</t>
        </is>
      </c>
      <c r="D39" s="490" t="inlineStr">
        <is>
          <t>Peak Hour Transfer Arrival Passengers(ADPM)</t>
        </is>
      </c>
      <c r="E39" s="490" t="n"/>
      <c r="F39" s="499">
        <f>'Pax Demand'!H95</f>
        <v/>
      </c>
      <c r="G39" s="499">
        <f>'Pax Demand'!I95</f>
        <v/>
      </c>
      <c r="H39" s="499">
        <f>'Pax Demand'!J95</f>
        <v/>
      </c>
      <c r="I39" s="503">
        <f>'Pax Demand'!K95</f>
        <v/>
      </c>
      <c r="J39" s="519">
        <f>'Pax Demand'!L95</f>
        <v/>
      </c>
      <c r="K39" s="519">
        <f>'Pax Demand'!M95</f>
        <v/>
      </c>
      <c r="L39" s="519">
        <f>'Pax Demand'!N95</f>
        <v/>
      </c>
      <c r="M39" s="519">
        <f>'Pax Demand'!O95</f>
        <v/>
      </c>
      <c r="N39" s="519">
        <f>'Pax Demand'!P95</f>
        <v/>
      </c>
      <c r="O39" s="519">
        <f>'Pax Demand'!Q95</f>
        <v/>
      </c>
      <c r="P39" s="519">
        <f>'Pax Demand'!R95</f>
        <v/>
      </c>
      <c r="Q39" s="519">
        <f>'Pax Demand'!S95</f>
        <v/>
      </c>
      <c r="R39" s="519">
        <f>'Pax Demand'!T95</f>
        <v/>
      </c>
      <c r="S39" s="519">
        <f>'Pax Demand'!U95</f>
        <v/>
      </c>
      <c r="T39" s="519">
        <f>'Pax Demand'!V95</f>
        <v/>
      </c>
      <c r="U39" s="519">
        <f>'Pax Demand'!W95</f>
        <v/>
      </c>
      <c r="V39" s="519">
        <f>'Pax Demand'!X95</f>
        <v/>
      </c>
      <c r="W39" s="519">
        <f>'Pax Demand'!Y95</f>
        <v/>
      </c>
      <c r="X39" s="519">
        <f>'Pax Demand'!Z95</f>
        <v/>
      </c>
      <c r="Y39" s="519">
        <f>'Pax Demand'!AA95</f>
        <v/>
      </c>
      <c r="Z39" s="519">
        <f>'Pax Demand'!AB95</f>
        <v/>
      </c>
      <c r="AA39" s="519">
        <f>'Pax Demand'!AC95</f>
        <v/>
      </c>
      <c r="AB39" s="519">
        <f>'Pax Demand'!AD95</f>
        <v/>
      </c>
      <c r="AC39" s="519">
        <f>'Pax Demand'!AE95</f>
        <v/>
      </c>
      <c r="AD39" s="519">
        <f>'Pax Demand'!AF95</f>
        <v/>
      </c>
      <c r="AE39" s="519">
        <f>'Pax Demand'!AG95</f>
        <v/>
      </c>
      <c r="AF39" s="519">
        <f>'Pax Demand'!AH95</f>
        <v/>
      </c>
      <c r="AG39" s="519">
        <f>'Pax Demand'!AI95</f>
        <v/>
      </c>
      <c r="AH39" s="519">
        <f>'Pax Demand'!AJ95</f>
        <v/>
      </c>
      <c r="AI39" s="519">
        <f>'Pax Demand'!AK95</f>
        <v/>
      </c>
      <c r="AJ39" s="519">
        <f>'Pax Demand'!AL95</f>
        <v/>
      </c>
      <c r="AK39" s="519">
        <f>'Pax Demand'!AM95</f>
        <v/>
      </c>
      <c r="AL39" s="519">
        <f>'Pax Demand'!AN95</f>
        <v/>
      </c>
      <c r="AM39" s="519">
        <f>'Pax Demand'!AO95</f>
        <v/>
      </c>
      <c r="AN39" s="519">
        <f>'Pax Demand'!AP95</f>
        <v/>
      </c>
      <c r="AO39" s="519">
        <f>'Pax Demand'!AQ95</f>
        <v/>
      </c>
    </row>
    <row r="40">
      <c r="A40" s="373" t="n"/>
    </row>
    <row r="41" ht="25" customHeight="1" s="1">
      <c r="A41" s="547" t="inlineStr">
        <is>
          <t>Facilities Summary</t>
        </is>
      </c>
      <c r="B41" s="548" t="n"/>
      <c r="C41" s="548" t="n"/>
      <c r="D41" s="548" t="n"/>
      <c r="E41" s="548" t="n"/>
      <c r="F41" s="548" t="n"/>
    </row>
    <row r="42">
      <c r="A42" s="335" t="inlineStr">
        <is>
          <t>Main Category</t>
        </is>
      </c>
      <c r="B42" s="335" t="inlineStr">
        <is>
          <t>Category</t>
        </is>
      </c>
      <c r="C42" s="336" t="inlineStr">
        <is>
          <t>Acronym</t>
        </is>
      </c>
      <c r="D42" s="336" t="inlineStr">
        <is>
          <t>Definition</t>
        </is>
      </c>
      <c r="E42" s="336" t="inlineStr">
        <is>
          <t>Reference</t>
        </is>
      </c>
      <c r="F42" s="336">
        <f>F11</f>
        <v/>
      </c>
      <c r="G42" s="336">
        <f>G11</f>
        <v/>
      </c>
      <c r="H42" s="336">
        <f>H11</f>
        <v/>
      </c>
      <c r="I42" s="336">
        <f>I11</f>
        <v/>
      </c>
      <c r="J42" s="336">
        <f>J11</f>
        <v/>
      </c>
      <c r="K42" s="336">
        <f>K11</f>
        <v/>
      </c>
      <c r="L42" s="336">
        <f>L11</f>
        <v/>
      </c>
      <c r="M42" s="336">
        <f>M11</f>
        <v/>
      </c>
      <c r="N42" s="336">
        <f>N11</f>
        <v/>
      </c>
      <c r="O42" s="336">
        <f>O11</f>
        <v/>
      </c>
      <c r="P42" s="336">
        <f>P11</f>
        <v/>
      </c>
      <c r="Q42" s="336">
        <f>Q11</f>
        <v/>
      </c>
      <c r="R42" s="336">
        <f>R11</f>
        <v/>
      </c>
      <c r="S42" s="336">
        <f>S11</f>
        <v/>
      </c>
      <c r="T42" s="336">
        <f>T11</f>
        <v/>
      </c>
      <c r="U42" s="336">
        <f>U11</f>
        <v/>
      </c>
      <c r="V42" s="336">
        <f>V11</f>
        <v/>
      </c>
      <c r="W42" s="336">
        <f>W11</f>
        <v/>
      </c>
      <c r="X42" s="336">
        <f>X11</f>
        <v/>
      </c>
      <c r="Y42" s="336">
        <f>Y11</f>
        <v/>
      </c>
      <c r="Z42" s="336">
        <f>Z11</f>
        <v/>
      </c>
      <c r="AA42" s="336">
        <f>AA11</f>
        <v/>
      </c>
      <c r="AB42" s="336">
        <f>AB11</f>
        <v/>
      </c>
      <c r="AC42" s="336">
        <f>AC11</f>
        <v/>
      </c>
      <c r="AD42" s="336">
        <f>AD11</f>
        <v/>
      </c>
      <c r="AE42" s="336">
        <f>AE11</f>
        <v/>
      </c>
      <c r="AF42" s="336">
        <f>AF11</f>
        <v/>
      </c>
      <c r="AG42" s="336">
        <f>AG11</f>
        <v/>
      </c>
      <c r="AH42" s="336">
        <f>AH11</f>
        <v/>
      </c>
      <c r="AI42" s="336">
        <f>AI11</f>
        <v/>
      </c>
      <c r="AJ42" s="336">
        <f>AJ11</f>
        <v/>
      </c>
      <c r="AK42" s="336">
        <f>AK11</f>
        <v/>
      </c>
      <c r="AL42" s="336">
        <f>AL11</f>
        <v/>
      </c>
      <c r="AM42" s="336">
        <f>AM11</f>
        <v/>
      </c>
      <c r="AN42" s="336">
        <f>AN11</f>
        <v/>
      </c>
      <c r="AO42" s="336">
        <f>AO11</f>
        <v/>
      </c>
    </row>
    <row r="43">
      <c r="A43" s="664" t="inlineStr">
        <is>
          <t>Facilities</t>
        </is>
      </c>
      <c r="B43" s="665">
        <f>B83</f>
        <v/>
      </c>
      <c r="C43" s="416">
        <f>C102</f>
        <v/>
      </c>
      <c r="D43" s="417">
        <f>D102</f>
        <v/>
      </c>
      <c r="E43" s="422" t="n"/>
      <c r="F43" s="422">
        <f>F102</f>
        <v/>
      </c>
      <c r="G43" s="422">
        <f>G102</f>
        <v/>
      </c>
      <c r="H43" s="422">
        <f>H102</f>
        <v/>
      </c>
      <c r="I43" s="422">
        <f>I102</f>
        <v/>
      </c>
      <c r="J43" s="422">
        <f>J102</f>
        <v/>
      </c>
      <c r="K43" s="422">
        <f>K102</f>
        <v/>
      </c>
      <c r="L43" s="422">
        <f>L102</f>
        <v/>
      </c>
      <c r="M43" s="422">
        <f>M102</f>
        <v/>
      </c>
      <c r="N43" s="422">
        <f>N102</f>
        <v/>
      </c>
      <c r="O43" s="422">
        <f>O102</f>
        <v/>
      </c>
      <c r="P43" s="422">
        <f>P102</f>
        <v/>
      </c>
      <c r="Q43" s="422">
        <f>Q102</f>
        <v/>
      </c>
      <c r="R43" s="422">
        <f>R102</f>
        <v/>
      </c>
      <c r="S43" s="422">
        <f>S102</f>
        <v/>
      </c>
      <c r="T43" s="422">
        <f>T102</f>
        <v/>
      </c>
      <c r="U43" s="422">
        <f>U102</f>
        <v/>
      </c>
      <c r="V43" s="422">
        <f>V102</f>
        <v/>
      </c>
      <c r="W43" s="422">
        <f>W102</f>
        <v/>
      </c>
      <c r="X43" s="422">
        <f>X102</f>
        <v/>
      </c>
      <c r="Y43" s="422">
        <f>Y102</f>
        <v/>
      </c>
      <c r="Z43" s="422">
        <f>Z102</f>
        <v/>
      </c>
      <c r="AA43" s="422">
        <f>AA102</f>
        <v/>
      </c>
      <c r="AB43" s="422">
        <f>AB102</f>
        <v/>
      </c>
      <c r="AC43" s="422">
        <f>AC102</f>
        <v/>
      </c>
      <c r="AD43" s="422">
        <f>AD102</f>
        <v/>
      </c>
      <c r="AE43" s="422">
        <f>AE102</f>
        <v/>
      </c>
      <c r="AF43" s="422">
        <f>AF102</f>
        <v/>
      </c>
      <c r="AG43" s="422">
        <f>AG102</f>
        <v/>
      </c>
      <c r="AH43" s="422">
        <f>AH102</f>
        <v/>
      </c>
      <c r="AI43" s="422">
        <f>AI102</f>
        <v/>
      </c>
      <c r="AJ43" s="422">
        <f>AJ102</f>
        <v/>
      </c>
      <c r="AK43" s="422">
        <f>AK102</f>
        <v/>
      </c>
      <c r="AL43" s="422">
        <f>AL102</f>
        <v/>
      </c>
      <c r="AM43" s="422">
        <f>AM102</f>
        <v/>
      </c>
      <c r="AN43" s="422">
        <f>AN102</f>
        <v/>
      </c>
      <c r="AO43" s="422">
        <f>AO102</f>
        <v/>
      </c>
    </row>
    <row r="44">
      <c r="A44" s="532" t="n"/>
      <c r="B44" s="532" t="n"/>
      <c r="C44" s="416">
        <f>C103</f>
        <v/>
      </c>
      <c r="D44" s="417">
        <f>D103</f>
        <v/>
      </c>
      <c r="E44" s="422" t="n"/>
      <c r="F44" s="422">
        <f>F103</f>
        <v/>
      </c>
      <c r="G44" s="422">
        <f>G103</f>
        <v/>
      </c>
      <c r="H44" s="422">
        <f>H103</f>
        <v/>
      </c>
      <c r="I44" s="422">
        <f>I103</f>
        <v/>
      </c>
      <c r="J44" s="422">
        <f>J103</f>
        <v/>
      </c>
      <c r="K44" s="422">
        <f>K103</f>
        <v/>
      </c>
      <c r="L44" s="422">
        <f>L103</f>
        <v/>
      </c>
      <c r="M44" s="422">
        <f>M103</f>
        <v/>
      </c>
      <c r="N44" s="422">
        <f>N103</f>
        <v/>
      </c>
      <c r="O44" s="422">
        <f>O103</f>
        <v/>
      </c>
      <c r="P44" s="422">
        <f>P103</f>
        <v/>
      </c>
      <c r="Q44" s="422">
        <f>Q103</f>
        <v/>
      </c>
      <c r="R44" s="422">
        <f>R103</f>
        <v/>
      </c>
      <c r="S44" s="422">
        <f>S103</f>
        <v/>
      </c>
      <c r="T44" s="422">
        <f>T103</f>
        <v/>
      </c>
      <c r="U44" s="422">
        <f>U103</f>
        <v/>
      </c>
      <c r="V44" s="422">
        <f>V103</f>
        <v/>
      </c>
      <c r="W44" s="422">
        <f>W103</f>
        <v/>
      </c>
      <c r="X44" s="422">
        <f>X103</f>
        <v/>
      </c>
      <c r="Y44" s="422">
        <f>Y103</f>
        <v/>
      </c>
      <c r="Z44" s="422">
        <f>Z103</f>
        <v/>
      </c>
      <c r="AA44" s="422">
        <f>AA103</f>
        <v/>
      </c>
      <c r="AB44" s="422">
        <f>AB103</f>
        <v/>
      </c>
      <c r="AC44" s="422">
        <f>AC103</f>
        <v/>
      </c>
      <c r="AD44" s="422">
        <f>AD103</f>
        <v/>
      </c>
      <c r="AE44" s="422">
        <f>AE103</f>
        <v/>
      </c>
      <c r="AF44" s="422">
        <f>AF103</f>
        <v/>
      </c>
      <c r="AG44" s="422">
        <f>AG103</f>
        <v/>
      </c>
      <c r="AH44" s="422">
        <f>AH103</f>
        <v/>
      </c>
      <c r="AI44" s="422">
        <f>AI103</f>
        <v/>
      </c>
      <c r="AJ44" s="422">
        <f>AJ103</f>
        <v/>
      </c>
      <c r="AK44" s="422">
        <f>AK103</f>
        <v/>
      </c>
      <c r="AL44" s="422">
        <f>AL103</f>
        <v/>
      </c>
      <c r="AM44" s="422">
        <f>AM103</f>
        <v/>
      </c>
      <c r="AN44" s="422">
        <f>AN103</f>
        <v/>
      </c>
      <c r="AO44" s="422">
        <f>AO103</f>
        <v/>
      </c>
    </row>
    <row r="45">
      <c r="A45" s="532" t="n"/>
      <c r="B45" s="532" t="n"/>
      <c r="C45" s="416">
        <f>C104</f>
        <v/>
      </c>
      <c r="D45" s="417">
        <f>D104</f>
        <v/>
      </c>
      <c r="E45" s="422" t="n"/>
      <c r="F45" s="422">
        <f>F104</f>
        <v/>
      </c>
      <c r="G45" s="422">
        <f>G104</f>
        <v/>
      </c>
      <c r="H45" s="422">
        <f>H104</f>
        <v/>
      </c>
      <c r="I45" s="422">
        <f>I104</f>
        <v/>
      </c>
      <c r="J45" s="422">
        <f>J104</f>
        <v/>
      </c>
      <c r="K45" s="422">
        <f>K104</f>
        <v/>
      </c>
      <c r="L45" s="422">
        <f>L104</f>
        <v/>
      </c>
      <c r="M45" s="422">
        <f>M104</f>
        <v/>
      </c>
      <c r="N45" s="422">
        <f>N104</f>
        <v/>
      </c>
      <c r="O45" s="422">
        <f>O104</f>
        <v/>
      </c>
      <c r="P45" s="422">
        <f>P104</f>
        <v/>
      </c>
      <c r="Q45" s="422">
        <f>Q104</f>
        <v/>
      </c>
      <c r="R45" s="422">
        <f>R104</f>
        <v/>
      </c>
      <c r="S45" s="422">
        <f>S104</f>
        <v/>
      </c>
      <c r="T45" s="422">
        <f>T104</f>
        <v/>
      </c>
      <c r="U45" s="422">
        <f>U104</f>
        <v/>
      </c>
      <c r="V45" s="422">
        <f>V104</f>
        <v/>
      </c>
      <c r="W45" s="422">
        <f>W104</f>
        <v/>
      </c>
      <c r="X45" s="422">
        <f>X104</f>
        <v/>
      </c>
      <c r="Y45" s="422">
        <f>Y104</f>
        <v/>
      </c>
      <c r="Z45" s="422">
        <f>Z104</f>
        <v/>
      </c>
      <c r="AA45" s="422">
        <f>AA104</f>
        <v/>
      </c>
      <c r="AB45" s="422">
        <f>AB104</f>
        <v/>
      </c>
      <c r="AC45" s="422">
        <f>AC104</f>
        <v/>
      </c>
      <c r="AD45" s="422">
        <f>AD104</f>
        <v/>
      </c>
      <c r="AE45" s="422">
        <f>AE104</f>
        <v/>
      </c>
      <c r="AF45" s="422">
        <f>AF104</f>
        <v/>
      </c>
      <c r="AG45" s="422">
        <f>AG104</f>
        <v/>
      </c>
      <c r="AH45" s="422">
        <f>AH104</f>
        <v/>
      </c>
      <c r="AI45" s="422">
        <f>AI104</f>
        <v/>
      </c>
      <c r="AJ45" s="422">
        <f>AJ104</f>
        <v/>
      </c>
      <c r="AK45" s="422">
        <f>AK104</f>
        <v/>
      </c>
      <c r="AL45" s="422">
        <f>AL104</f>
        <v/>
      </c>
      <c r="AM45" s="422">
        <f>AM104</f>
        <v/>
      </c>
      <c r="AN45" s="422">
        <f>AN104</f>
        <v/>
      </c>
      <c r="AO45" s="422">
        <f>AO104</f>
        <v/>
      </c>
    </row>
    <row r="46">
      <c r="A46" s="532" t="n"/>
      <c r="B46" s="533" t="n"/>
      <c r="C46" s="416">
        <f>C105</f>
        <v/>
      </c>
      <c r="D46" s="417">
        <f>D105</f>
        <v/>
      </c>
      <c r="E46" s="422" t="n"/>
      <c r="F46" s="422">
        <f>F105</f>
        <v/>
      </c>
      <c r="G46" s="422">
        <f>G105</f>
        <v/>
      </c>
      <c r="H46" s="422">
        <f>H105</f>
        <v/>
      </c>
      <c r="I46" s="422">
        <f>I105</f>
        <v/>
      </c>
      <c r="J46" s="422">
        <f>J105</f>
        <v/>
      </c>
      <c r="K46" s="422">
        <f>K105</f>
        <v/>
      </c>
      <c r="L46" s="422">
        <f>L105</f>
        <v/>
      </c>
      <c r="M46" s="422">
        <f>M105</f>
        <v/>
      </c>
      <c r="N46" s="422">
        <f>N105</f>
        <v/>
      </c>
      <c r="O46" s="422">
        <f>O105</f>
        <v/>
      </c>
      <c r="P46" s="422">
        <f>P105</f>
        <v/>
      </c>
      <c r="Q46" s="422">
        <f>Q105</f>
        <v/>
      </c>
      <c r="R46" s="422">
        <f>R105</f>
        <v/>
      </c>
      <c r="S46" s="422">
        <f>S105</f>
        <v/>
      </c>
      <c r="T46" s="422">
        <f>T105</f>
        <v/>
      </c>
      <c r="U46" s="422">
        <f>U105</f>
        <v/>
      </c>
      <c r="V46" s="422">
        <f>V105</f>
        <v/>
      </c>
      <c r="W46" s="422">
        <f>W105</f>
        <v/>
      </c>
      <c r="X46" s="422">
        <f>X105</f>
        <v/>
      </c>
      <c r="Y46" s="422">
        <f>Y105</f>
        <v/>
      </c>
      <c r="Z46" s="422">
        <f>Z105</f>
        <v/>
      </c>
      <c r="AA46" s="422">
        <f>AA105</f>
        <v/>
      </c>
      <c r="AB46" s="422">
        <f>AB105</f>
        <v/>
      </c>
      <c r="AC46" s="422">
        <f>AC105</f>
        <v/>
      </c>
      <c r="AD46" s="422">
        <f>AD105</f>
        <v/>
      </c>
      <c r="AE46" s="422">
        <f>AE105</f>
        <v/>
      </c>
      <c r="AF46" s="422">
        <f>AF105</f>
        <v/>
      </c>
      <c r="AG46" s="422">
        <f>AG105</f>
        <v/>
      </c>
      <c r="AH46" s="422">
        <f>AH105</f>
        <v/>
      </c>
      <c r="AI46" s="422">
        <f>AI105</f>
        <v/>
      </c>
      <c r="AJ46" s="422">
        <f>AJ105</f>
        <v/>
      </c>
      <c r="AK46" s="422">
        <f>AK105</f>
        <v/>
      </c>
      <c r="AL46" s="422">
        <f>AL105</f>
        <v/>
      </c>
      <c r="AM46" s="422">
        <f>AM105</f>
        <v/>
      </c>
      <c r="AN46" s="422">
        <f>AN105</f>
        <v/>
      </c>
      <c r="AO46" s="422">
        <f>AO105</f>
        <v/>
      </c>
    </row>
    <row r="47">
      <c r="A47" s="532" t="n"/>
      <c r="B47" s="337">
        <f>B107</f>
        <v/>
      </c>
      <c r="C47" s="416">
        <f>C108</f>
        <v/>
      </c>
      <c r="D47" s="417">
        <f>D108</f>
        <v/>
      </c>
      <c r="E47" s="422" t="n"/>
      <c r="F47" s="422">
        <f>F108</f>
        <v/>
      </c>
      <c r="G47" s="422">
        <f>G108</f>
        <v/>
      </c>
      <c r="H47" s="422">
        <f>H108</f>
        <v/>
      </c>
      <c r="I47" s="422">
        <f>I108</f>
        <v/>
      </c>
      <c r="J47" s="422">
        <f>J108</f>
        <v/>
      </c>
      <c r="K47" s="422">
        <f>K108</f>
        <v/>
      </c>
      <c r="L47" s="422">
        <f>L108</f>
        <v/>
      </c>
      <c r="M47" s="422">
        <f>M108</f>
        <v/>
      </c>
      <c r="N47" s="422">
        <f>N108</f>
        <v/>
      </c>
      <c r="O47" s="422">
        <f>O108</f>
        <v/>
      </c>
      <c r="P47" s="422">
        <f>P108</f>
        <v/>
      </c>
      <c r="Q47" s="422">
        <f>Q108</f>
        <v/>
      </c>
      <c r="R47" s="422">
        <f>R108</f>
        <v/>
      </c>
      <c r="S47" s="422">
        <f>S108</f>
        <v/>
      </c>
      <c r="T47" s="422">
        <f>T108</f>
        <v/>
      </c>
      <c r="U47" s="422">
        <f>U108</f>
        <v/>
      </c>
      <c r="V47" s="422">
        <f>V108</f>
        <v/>
      </c>
      <c r="W47" s="422">
        <f>W108</f>
        <v/>
      </c>
      <c r="X47" s="422">
        <f>X108</f>
        <v/>
      </c>
      <c r="Y47" s="422">
        <f>Y108</f>
        <v/>
      </c>
      <c r="Z47" s="422">
        <f>Z108</f>
        <v/>
      </c>
      <c r="AA47" s="422">
        <f>AA108</f>
        <v/>
      </c>
      <c r="AB47" s="422">
        <f>AB108</f>
        <v/>
      </c>
      <c r="AC47" s="422">
        <f>AC108</f>
        <v/>
      </c>
      <c r="AD47" s="422">
        <f>AD108</f>
        <v/>
      </c>
      <c r="AE47" s="422">
        <f>AE108</f>
        <v/>
      </c>
      <c r="AF47" s="422">
        <f>AF108</f>
        <v/>
      </c>
      <c r="AG47" s="422">
        <f>AG108</f>
        <v/>
      </c>
      <c r="AH47" s="422">
        <f>AH108</f>
        <v/>
      </c>
      <c r="AI47" s="422">
        <f>AI108</f>
        <v/>
      </c>
      <c r="AJ47" s="422">
        <f>AJ108</f>
        <v/>
      </c>
      <c r="AK47" s="422">
        <f>AK108</f>
        <v/>
      </c>
      <c r="AL47" s="422">
        <f>AL108</f>
        <v/>
      </c>
      <c r="AM47" s="422">
        <f>AM108</f>
        <v/>
      </c>
      <c r="AN47" s="422">
        <f>AN108</f>
        <v/>
      </c>
      <c r="AO47" s="422">
        <f>AO108</f>
        <v/>
      </c>
    </row>
    <row r="48">
      <c r="A48" s="532" t="n"/>
      <c r="B48" s="665" t="inlineStr">
        <is>
          <t>Check-in / Bagdrop</t>
        </is>
      </c>
      <c r="C48" s="416">
        <f>C187</f>
        <v/>
      </c>
      <c r="D48" s="417">
        <f>D187</f>
        <v/>
      </c>
      <c r="E48" s="422" t="n"/>
      <c r="F48" s="422">
        <f>F187</f>
        <v/>
      </c>
      <c r="G48" s="422">
        <f>G187</f>
        <v/>
      </c>
      <c r="H48" s="422">
        <f>H187</f>
        <v/>
      </c>
      <c r="I48" s="422">
        <f>I187</f>
        <v/>
      </c>
      <c r="J48" s="422">
        <f>J187</f>
        <v/>
      </c>
      <c r="K48" s="422">
        <f>K187</f>
        <v/>
      </c>
      <c r="L48" s="422">
        <f>L187</f>
        <v/>
      </c>
      <c r="M48" s="422">
        <f>M187</f>
        <v/>
      </c>
      <c r="N48" s="422">
        <f>N187</f>
        <v/>
      </c>
      <c r="O48" s="422">
        <f>O187</f>
        <v/>
      </c>
      <c r="P48" s="422">
        <f>P187</f>
        <v/>
      </c>
      <c r="Q48" s="422">
        <f>Q187</f>
        <v/>
      </c>
      <c r="R48" s="422">
        <f>R187</f>
        <v/>
      </c>
      <c r="S48" s="422">
        <f>S187</f>
        <v/>
      </c>
      <c r="T48" s="422">
        <f>T187</f>
        <v/>
      </c>
      <c r="U48" s="422">
        <f>U187</f>
        <v/>
      </c>
      <c r="V48" s="422">
        <f>V187</f>
        <v/>
      </c>
      <c r="W48" s="422">
        <f>W187</f>
        <v/>
      </c>
      <c r="X48" s="422">
        <f>X187</f>
        <v/>
      </c>
      <c r="Y48" s="422">
        <f>Y187</f>
        <v/>
      </c>
      <c r="Z48" s="422">
        <f>Z187</f>
        <v/>
      </c>
      <c r="AA48" s="422">
        <f>AA187</f>
        <v/>
      </c>
      <c r="AB48" s="422">
        <f>AB187</f>
        <v/>
      </c>
      <c r="AC48" s="422">
        <f>AC187</f>
        <v/>
      </c>
      <c r="AD48" s="422">
        <f>AD187</f>
        <v/>
      </c>
      <c r="AE48" s="422">
        <f>AE187</f>
        <v/>
      </c>
      <c r="AF48" s="422">
        <f>AF187</f>
        <v/>
      </c>
      <c r="AG48" s="422">
        <f>AG187</f>
        <v/>
      </c>
      <c r="AH48" s="422">
        <f>AH187</f>
        <v/>
      </c>
      <c r="AI48" s="422">
        <f>AI187</f>
        <v/>
      </c>
      <c r="AJ48" s="422">
        <f>AJ187</f>
        <v/>
      </c>
      <c r="AK48" s="422">
        <f>AK187</f>
        <v/>
      </c>
      <c r="AL48" s="422">
        <f>AL187</f>
        <v/>
      </c>
      <c r="AM48" s="422">
        <f>AM187</f>
        <v/>
      </c>
      <c r="AN48" s="422">
        <f>AN187</f>
        <v/>
      </c>
      <c r="AO48" s="422">
        <f>AO187</f>
        <v/>
      </c>
    </row>
    <row r="49">
      <c r="A49" s="532" t="n"/>
      <c r="B49" s="532" t="n"/>
      <c r="C49" s="416">
        <f>C219</f>
        <v/>
      </c>
      <c r="D49" s="417">
        <f>D219</f>
        <v/>
      </c>
      <c r="E49" s="422" t="n"/>
      <c r="F49" s="422">
        <f>F219</f>
        <v/>
      </c>
      <c r="G49" s="422">
        <f>G219</f>
        <v/>
      </c>
      <c r="H49" s="422">
        <f>H219</f>
        <v/>
      </c>
      <c r="I49" s="422">
        <f>I219</f>
        <v/>
      </c>
      <c r="J49" s="422">
        <f>J219</f>
        <v/>
      </c>
      <c r="K49" s="422">
        <f>K219</f>
        <v/>
      </c>
      <c r="L49" s="422">
        <f>L219</f>
        <v/>
      </c>
      <c r="M49" s="422">
        <f>M219</f>
        <v/>
      </c>
      <c r="N49" s="422">
        <f>N219</f>
        <v/>
      </c>
      <c r="O49" s="422">
        <f>O219</f>
        <v/>
      </c>
      <c r="P49" s="422">
        <f>P219</f>
        <v/>
      </c>
      <c r="Q49" s="422">
        <f>Q219</f>
        <v/>
      </c>
      <c r="R49" s="422">
        <f>R219</f>
        <v/>
      </c>
      <c r="S49" s="422">
        <f>S219</f>
        <v/>
      </c>
      <c r="T49" s="422">
        <f>T219</f>
        <v/>
      </c>
      <c r="U49" s="422">
        <f>U219</f>
        <v/>
      </c>
      <c r="V49" s="422">
        <f>V219</f>
        <v/>
      </c>
      <c r="W49" s="422">
        <f>W219</f>
        <v/>
      </c>
      <c r="X49" s="422">
        <f>X219</f>
        <v/>
      </c>
      <c r="Y49" s="422">
        <f>Y219</f>
        <v/>
      </c>
      <c r="Z49" s="422">
        <f>Z219</f>
        <v/>
      </c>
      <c r="AA49" s="422">
        <f>AA219</f>
        <v/>
      </c>
      <c r="AB49" s="422">
        <f>AB219</f>
        <v/>
      </c>
      <c r="AC49" s="422">
        <f>AC219</f>
        <v/>
      </c>
      <c r="AD49" s="422">
        <f>AD219</f>
        <v/>
      </c>
      <c r="AE49" s="422">
        <f>AE219</f>
        <v/>
      </c>
      <c r="AF49" s="422">
        <f>AF219</f>
        <v/>
      </c>
      <c r="AG49" s="422">
        <f>AG219</f>
        <v/>
      </c>
      <c r="AH49" s="422">
        <f>AH219</f>
        <v/>
      </c>
      <c r="AI49" s="422">
        <f>AI219</f>
        <v/>
      </c>
      <c r="AJ49" s="422">
        <f>AJ219</f>
        <v/>
      </c>
      <c r="AK49" s="422">
        <f>AK219</f>
        <v/>
      </c>
      <c r="AL49" s="422">
        <f>AL219</f>
        <v/>
      </c>
      <c r="AM49" s="422">
        <f>AM219</f>
        <v/>
      </c>
      <c r="AN49" s="422">
        <f>AN219</f>
        <v/>
      </c>
      <c r="AO49" s="422">
        <f>AO219</f>
        <v/>
      </c>
    </row>
    <row r="50">
      <c r="A50" s="532" t="n"/>
      <c r="B50" s="533" t="n"/>
      <c r="C50" s="416">
        <f>C251</f>
        <v/>
      </c>
      <c r="D50" s="417">
        <f>D251</f>
        <v/>
      </c>
      <c r="E50" s="422" t="n"/>
      <c r="F50" s="422">
        <f>F251</f>
        <v/>
      </c>
      <c r="G50" s="422">
        <f>G251</f>
        <v/>
      </c>
      <c r="H50" s="422">
        <f>H251</f>
        <v/>
      </c>
      <c r="I50" s="422">
        <f>I251</f>
        <v/>
      </c>
      <c r="J50" s="422">
        <f>J251</f>
        <v/>
      </c>
      <c r="K50" s="422">
        <f>K251</f>
        <v/>
      </c>
      <c r="L50" s="422">
        <f>L251</f>
        <v/>
      </c>
      <c r="M50" s="422">
        <f>M251</f>
        <v/>
      </c>
      <c r="N50" s="422">
        <f>N251</f>
        <v/>
      </c>
      <c r="O50" s="422">
        <f>O251</f>
        <v/>
      </c>
      <c r="P50" s="422">
        <f>P251</f>
        <v/>
      </c>
      <c r="Q50" s="422">
        <f>Q251</f>
        <v/>
      </c>
      <c r="R50" s="422">
        <f>R251</f>
        <v/>
      </c>
      <c r="S50" s="422">
        <f>S251</f>
        <v/>
      </c>
      <c r="T50" s="422">
        <f>T251</f>
        <v/>
      </c>
      <c r="U50" s="422">
        <f>U251</f>
        <v/>
      </c>
      <c r="V50" s="422">
        <f>V251</f>
        <v/>
      </c>
      <c r="W50" s="422">
        <f>W251</f>
        <v/>
      </c>
      <c r="X50" s="422">
        <f>X251</f>
        <v/>
      </c>
      <c r="Y50" s="422">
        <f>Y251</f>
        <v/>
      </c>
      <c r="Z50" s="422">
        <f>Z251</f>
        <v/>
      </c>
      <c r="AA50" s="422">
        <f>AA251</f>
        <v/>
      </c>
      <c r="AB50" s="422">
        <f>AB251</f>
        <v/>
      </c>
      <c r="AC50" s="422">
        <f>AC251</f>
        <v/>
      </c>
      <c r="AD50" s="422">
        <f>AD251</f>
        <v/>
      </c>
      <c r="AE50" s="422">
        <f>AE251</f>
        <v/>
      </c>
      <c r="AF50" s="422">
        <f>AF251</f>
        <v/>
      </c>
      <c r="AG50" s="422">
        <f>AG251</f>
        <v/>
      </c>
      <c r="AH50" s="422">
        <f>AH251</f>
        <v/>
      </c>
      <c r="AI50" s="422">
        <f>AI251</f>
        <v/>
      </c>
      <c r="AJ50" s="422">
        <f>AJ251</f>
        <v/>
      </c>
      <c r="AK50" s="422">
        <f>AK251</f>
        <v/>
      </c>
      <c r="AL50" s="422">
        <f>AL251</f>
        <v/>
      </c>
      <c r="AM50" s="422">
        <f>AM251</f>
        <v/>
      </c>
      <c r="AN50" s="422">
        <f>AN251</f>
        <v/>
      </c>
      <c r="AO50" s="422">
        <f>AO251</f>
        <v/>
      </c>
    </row>
    <row r="51">
      <c r="A51" s="532" t="n"/>
      <c r="B51" s="665" t="inlineStr">
        <is>
          <t>Departure Process</t>
        </is>
      </c>
      <c r="C51" s="416">
        <f>C276</f>
        <v/>
      </c>
      <c r="D51" s="417">
        <f>D276</f>
        <v/>
      </c>
      <c r="E51" s="422" t="n"/>
      <c r="F51" s="422">
        <f>F276</f>
        <v/>
      </c>
      <c r="G51" s="422">
        <f>G276</f>
        <v/>
      </c>
      <c r="H51" s="422">
        <f>H276</f>
        <v/>
      </c>
      <c r="I51" s="422">
        <f>I276</f>
        <v/>
      </c>
      <c r="J51" s="422">
        <f>J276</f>
        <v/>
      </c>
      <c r="K51" s="422">
        <f>K276</f>
        <v/>
      </c>
      <c r="L51" s="422">
        <f>L276</f>
        <v/>
      </c>
      <c r="M51" s="422">
        <f>M276</f>
        <v/>
      </c>
      <c r="N51" s="422">
        <f>N276</f>
        <v/>
      </c>
      <c r="O51" s="422">
        <f>O276</f>
        <v/>
      </c>
      <c r="P51" s="422">
        <f>P276</f>
        <v/>
      </c>
      <c r="Q51" s="422">
        <f>Q276</f>
        <v/>
      </c>
      <c r="R51" s="422">
        <f>R276</f>
        <v/>
      </c>
      <c r="S51" s="422">
        <f>S276</f>
        <v/>
      </c>
      <c r="T51" s="422">
        <f>T276</f>
        <v/>
      </c>
      <c r="U51" s="422">
        <f>U276</f>
        <v/>
      </c>
      <c r="V51" s="422">
        <f>V276</f>
        <v/>
      </c>
      <c r="W51" s="422">
        <f>W276</f>
        <v/>
      </c>
      <c r="X51" s="422">
        <f>X276</f>
        <v/>
      </c>
      <c r="Y51" s="422">
        <f>Y276</f>
        <v/>
      </c>
      <c r="Z51" s="422">
        <f>Z276</f>
        <v/>
      </c>
      <c r="AA51" s="422">
        <f>AA276</f>
        <v/>
      </c>
      <c r="AB51" s="422">
        <f>AB276</f>
        <v/>
      </c>
      <c r="AC51" s="422">
        <f>AC276</f>
        <v/>
      </c>
      <c r="AD51" s="422">
        <f>AD276</f>
        <v/>
      </c>
      <c r="AE51" s="422">
        <f>AE276</f>
        <v/>
      </c>
      <c r="AF51" s="422">
        <f>AF276</f>
        <v/>
      </c>
      <c r="AG51" s="422">
        <f>AG276</f>
        <v/>
      </c>
      <c r="AH51" s="422">
        <f>AH276</f>
        <v/>
      </c>
      <c r="AI51" s="422">
        <f>AI276</f>
        <v/>
      </c>
      <c r="AJ51" s="422">
        <f>AJ276</f>
        <v/>
      </c>
      <c r="AK51" s="422">
        <f>AK276</f>
        <v/>
      </c>
      <c r="AL51" s="422">
        <f>AL276</f>
        <v/>
      </c>
      <c r="AM51" s="422">
        <f>AM276</f>
        <v/>
      </c>
      <c r="AN51" s="422">
        <f>AN276</f>
        <v/>
      </c>
      <c r="AO51" s="422">
        <f>AO276</f>
        <v/>
      </c>
    </row>
    <row r="52">
      <c r="A52" s="532" t="n"/>
      <c r="B52" s="532" t="n"/>
      <c r="C52" s="416">
        <f>C302</f>
        <v/>
      </c>
      <c r="D52" s="417">
        <f>D302</f>
        <v/>
      </c>
      <c r="E52" s="422" t="n"/>
      <c r="F52" s="422">
        <f>F302</f>
        <v/>
      </c>
      <c r="G52" s="422">
        <f>G302</f>
        <v/>
      </c>
      <c r="H52" s="422">
        <f>H302</f>
        <v/>
      </c>
      <c r="I52" s="422">
        <f>I302</f>
        <v/>
      </c>
      <c r="J52" s="422">
        <f>J302</f>
        <v/>
      </c>
      <c r="K52" s="422">
        <f>K302</f>
        <v/>
      </c>
      <c r="L52" s="422">
        <f>L302</f>
        <v/>
      </c>
      <c r="M52" s="422">
        <f>M302</f>
        <v/>
      </c>
      <c r="N52" s="422">
        <f>N302</f>
        <v/>
      </c>
      <c r="O52" s="422">
        <f>O302</f>
        <v/>
      </c>
      <c r="P52" s="422">
        <f>P302</f>
        <v/>
      </c>
      <c r="Q52" s="422">
        <f>Q302</f>
        <v/>
      </c>
      <c r="R52" s="422">
        <f>R302</f>
        <v/>
      </c>
      <c r="S52" s="422">
        <f>S302</f>
        <v/>
      </c>
      <c r="T52" s="422">
        <f>T302</f>
        <v/>
      </c>
      <c r="U52" s="422">
        <f>U302</f>
        <v/>
      </c>
      <c r="V52" s="422">
        <f>V302</f>
        <v/>
      </c>
      <c r="W52" s="422">
        <f>W302</f>
        <v/>
      </c>
      <c r="X52" s="422">
        <f>X302</f>
        <v/>
      </c>
      <c r="Y52" s="422">
        <f>Y302</f>
        <v/>
      </c>
      <c r="Z52" s="422">
        <f>Z302</f>
        <v/>
      </c>
      <c r="AA52" s="422">
        <f>AA302</f>
        <v/>
      </c>
      <c r="AB52" s="422">
        <f>AB302</f>
        <v/>
      </c>
      <c r="AC52" s="422">
        <f>AC302</f>
        <v/>
      </c>
      <c r="AD52" s="422">
        <f>AD302</f>
        <v/>
      </c>
      <c r="AE52" s="422">
        <f>AE302</f>
        <v/>
      </c>
      <c r="AF52" s="422">
        <f>AF302</f>
        <v/>
      </c>
      <c r="AG52" s="422">
        <f>AG302</f>
        <v/>
      </c>
      <c r="AH52" s="422">
        <f>AH302</f>
        <v/>
      </c>
      <c r="AI52" s="422">
        <f>AI302</f>
        <v/>
      </c>
      <c r="AJ52" s="422">
        <f>AJ302</f>
        <v/>
      </c>
      <c r="AK52" s="422">
        <f>AK302</f>
        <v/>
      </c>
      <c r="AL52" s="422">
        <f>AL302</f>
        <v/>
      </c>
      <c r="AM52" s="422">
        <f>AM302</f>
        <v/>
      </c>
      <c r="AN52" s="422">
        <f>AN302</f>
        <v/>
      </c>
      <c r="AO52" s="422">
        <f>AO302</f>
        <v/>
      </c>
    </row>
    <row r="53">
      <c r="A53" s="532" t="n"/>
      <c r="B53" s="533" t="n"/>
      <c r="C53" s="416">
        <f>C354</f>
        <v/>
      </c>
      <c r="D53" s="423">
        <f>D354</f>
        <v/>
      </c>
      <c r="E53" s="422" t="n"/>
      <c r="F53" s="422">
        <f>F354</f>
        <v/>
      </c>
      <c r="G53" s="422">
        <f>G354</f>
        <v/>
      </c>
      <c r="H53" s="422">
        <f>H354</f>
        <v/>
      </c>
      <c r="I53" s="422">
        <f>I354</f>
        <v/>
      </c>
      <c r="J53" s="422">
        <f>J354</f>
        <v/>
      </c>
      <c r="K53" s="422">
        <f>K354</f>
        <v/>
      </c>
      <c r="L53" s="422">
        <f>L354</f>
        <v/>
      </c>
      <c r="M53" s="422">
        <f>M354</f>
        <v/>
      </c>
      <c r="N53" s="422">
        <f>N354</f>
        <v/>
      </c>
      <c r="O53" s="422">
        <f>O354</f>
        <v/>
      </c>
      <c r="P53" s="422">
        <f>P354</f>
        <v/>
      </c>
      <c r="Q53" s="422">
        <f>Q354</f>
        <v/>
      </c>
      <c r="R53" s="422">
        <f>R354</f>
        <v/>
      </c>
      <c r="S53" s="422">
        <f>S354</f>
        <v/>
      </c>
      <c r="T53" s="422">
        <f>T354</f>
        <v/>
      </c>
      <c r="U53" s="422">
        <f>U354</f>
        <v/>
      </c>
      <c r="V53" s="422">
        <f>V354</f>
        <v/>
      </c>
      <c r="W53" s="422">
        <f>W354</f>
        <v/>
      </c>
      <c r="X53" s="422">
        <f>X354</f>
        <v/>
      </c>
      <c r="Y53" s="422">
        <f>Y354</f>
        <v/>
      </c>
      <c r="Z53" s="422">
        <f>Z354</f>
        <v/>
      </c>
      <c r="AA53" s="422">
        <f>AA354</f>
        <v/>
      </c>
      <c r="AB53" s="422">
        <f>AB354</f>
        <v/>
      </c>
      <c r="AC53" s="422">
        <f>AC354</f>
        <v/>
      </c>
      <c r="AD53" s="422">
        <f>AD354</f>
        <v/>
      </c>
      <c r="AE53" s="422">
        <f>AE354</f>
        <v/>
      </c>
      <c r="AF53" s="422">
        <f>AF354</f>
        <v/>
      </c>
      <c r="AG53" s="422">
        <f>AG354</f>
        <v/>
      </c>
      <c r="AH53" s="422">
        <f>AH354</f>
        <v/>
      </c>
      <c r="AI53" s="422">
        <f>AI354</f>
        <v/>
      </c>
      <c r="AJ53" s="422">
        <f>AJ354</f>
        <v/>
      </c>
      <c r="AK53" s="422">
        <f>AK354</f>
        <v/>
      </c>
      <c r="AL53" s="422">
        <f>AL354</f>
        <v/>
      </c>
      <c r="AM53" s="422">
        <f>AM354</f>
        <v/>
      </c>
      <c r="AN53" s="422">
        <f>AN354</f>
        <v/>
      </c>
      <c r="AO53" s="422">
        <f>AO354</f>
        <v/>
      </c>
    </row>
    <row r="54">
      <c r="A54" s="532" t="n"/>
      <c r="B54" s="337" t="inlineStr">
        <is>
          <t>Immigration</t>
        </is>
      </c>
      <c r="C54" s="416">
        <f>C370</f>
        <v/>
      </c>
      <c r="D54" s="423">
        <f>D370</f>
        <v/>
      </c>
      <c r="E54" s="422" t="n"/>
      <c r="F54" s="422">
        <f>F370</f>
        <v/>
      </c>
      <c r="G54" s="422">
        <f>G370</f>
        <v/>
      </c>
      <c r="H54" s="422">
        <f>H370</f>
        <v/>
      </c>
      <c r="I54" s="422">
        <f>I370</f>
        <v/>
      </c>
      <c r="J54" s="422">
        <f>J370</f>
        <v/>
      </c>
      <c r="K54" s="422">
        <f>K370</f>
        <v/>
      </c>
      <c r="L54" s="422">
        <f>L370</f>
        <v/>
      </c>
      <c r="M54" s="422">
        <f>M370</f>
        <v/>
      </c>
      <c r="N54" s="422">
        <f>N370</f>
        <v/>
      </c>
      <c r="O54" s="422">
        <f>O370</f>
        <v/>
      </c>
      <c r="P54" s="422">
        <f>P370</f>
        <v/>
      </c>
      <c r="Q54" s="422">
        <f>Q370</f>
        <v/>
      </c>
      <c r="R54" s="422">
        <f>R370</f>
        <v/>
      </c>
      <c r="S54" s="422">
        <f>S370</f>
        <v/>
      </c>
      <c r="T54" s="422">
        <f>T370</f>
        <v/>
      </c>
      <c r="U54" s="422">
        <f>U370</f>
        <v/>
      </c>
      <c r="V54" s="422">
        <f>V370</f>
        <v/>
      </c>
      <c r="W54" s="422">
        <f>W370</f>
        <v/>
      </c>
      <c r="X54" s="422">
        <f>X370</f>
        <v/>
      </c>
      <c r="Y54" s="422">
        <f>Y370</f>
        <v/>
      </c>
      <c r="Z54" s="422">
        <f>Z370</f>
        <v/>
      </c>
      <c r="AA54" s="422">
        <f>AA370</f>
        <v/>
      </c>
      <c r="AB54" s="422">
        <f>AB370</f>
        <v/>
      </c>
      <c r="AC54" s="422">
        <f>AC370</f>
        <v/>
      </c>
      <c r="AD54" s="422">
        <f>AD370</f>
        <v/>
      </c>
      <c r="AE54" s="422">
        <f>AE370</f>
        <v/>
      </c>
      <c r="AF54" s="422">
        <f>AF370</f>
        <v/>
      </c>
      <c r="AG54" s="422">
        <f>AG370</f>
        <v/>
      </c>
      <c r="AH54" s="422">
        <f>AH370</f>
        <v/>
      </c>
      <c r="AI54" s="422">
        <f>AI370</f>
        <v/>
      </c>
      <c r="AJ54" s="422">
        <f>AJ370</f>
        <v/>
      </c>
      <c r="AK54" s="422">
        <f>AK370</f>
        <v/>
      </c>
      <c r="AL54" s="422">
        <f>AL370</f>
        <v/>
      </c>
      <c r="AM54" s="422">
        <f>AM370</f>
        <v/>
      </c>
      <c r="AN54" s="422">
        <f>AN370</f>
        <v/>
      </c>
      <c r="AO54" s="422">
        <f>AO370</f>
        <v/>
      </c>
    </row>
    <row r="55">
      <c r="A55" s="532" t="n"/>
      <c r="B55" s="665" t="inlineStr">
        <is>
          <t>Baggage Claim</t>
        </is>
      </c>
      <c r="C55" s="416">
        <f>C385</f>
        <v/>
      </c>
      <c r="D55" s="423">
        <f>D385</f>
        <v/>
      </c>
      <c r="E55" s="422" t="n"/>
      <c r="F55" s="422">
        <f>F385</f>
        <v/>
      </c>
      <c r="G55" s="422">
        <f>G385</f>
        <v/>
      </c>
      <c r="H55" s="422">
        <f>H385</f>
        <v/>
      </c>
      <c r="I55" s="422">
        <f>I385</f>
        <v/>
      </c>
      <c r="J55" s="422">
        <f>J385</f>
        <v/>
      </c>
      <c r="K55" s="422">
        <f>K385</f>
        <v/>
      </c>
      <c r="L55" s="422">
        <f>L385</f>
        <v/>
      </c>
      <c r="M55" s="422">
        <f>M385</f>
        <v/>
      </c>
      <c r="N55" s="422">
        <f>N385</f>
        <v/>
      </c>
      <c r="O55" s="422">
        <f>O385</f>
        <v/>
      </c>
      <c r="P55" s="422">
        <f>P385</f>
        <v/>
      </c>
      <c r="Q55" s="422">
        <f>Q385</f>
        <v/>
      </c>
      <c r="R55" s="422">
        <f>R385</f>
        <v/>
      </c>
      <c r="S55" s="422">
        <f>S385</f>
        <v/>
      </c>
      <c r="T55" s="422">
        <f>T385</f>
        <v/>
      </c>
      <c r="U55" s="422">
        <f>U385</f>
        <v/>
      </c>
      <c r="V55" s="422">
        <f>V385</f>
        <v/>
      </c>
      <c r="W55" s="422">
        <f>W385</f>
        <v/>
      </c>
      <c r="X55" s="422">
        <f>X385</f>
        <v/>
      </c>
      <c r="Y55" s="422">
        <f>Y385</f>
        <v/>
      </c>
      <c r="Z55" s="422">
        <f>Z385</f>
        <v/>
      </c>
      <c r="AA55" s="422">
        <f>AA385</f>
        <v/>
      </c>
      <c r="AB55" s="422">
        <f>AB385</f>
        <v/>
      </c>
      <c r="AC55" s="422">
        <f>AC385</f>
        <v/>
      </c>
      <c r="AD55" s="422">
        <f>AD385</f>
        <v/>
      </c>
      <c r="AE55" s="422">
        <f>AE385</f>
        <v/>
      </c>
      <c r="AF55" s="422">
        <f>AF385</f>
        <v/>
      </c>
      <c r="AG55" s="422">
        <f>AG385</f>
        <v/>
      </c>
      <c r="AH55" s="422">
        <f>AH385</f>
        <v/>
      </c>
      <c r="AI55" s="422">
        <f>AI385</f>
        <v/>
      </c>
      <c r="AJ55" s="422">
        <f>AJ385</f>
        <v/>
      </c>
      <c r="AK55" s="422">
        <f>AK385</f>
        <v/>
      </c>
      <c r="AL55" s="422">
        <f>AL385</f>
        <v/>
      </c>
      <c r="AM55" s="422">
        <f>AM385</f>
        <v/>
      </c>
      <c r="AN55" s="422">
        <f>AN385</f>
        <v/>
      </c>
      <c r="AO55" s="422">
        <f>AO385</f>
        <v/>
      </c>
    </row>
    <row r="56">
      <c r="A56" s="532" t="n"/>
      <c r="B56" s="533" t="n"/>
      <c r="C56" s="416">
        <f>C401</f>
        <v/>
      </c>
      <c r="D56" s="423">
        <f>D401</f>
        <v/>
      </c>
      <c r="E56" s="422" t="n"/>
      <c r="F56" s="417">
        <f>F401</f>
        <v/>
      </c>
      <c r="G56" s="417">
        <f>G401</f>
        <v/>
      </c>
      <c r="H56" s="417">
        <f>H401</f>
        <v/>
      </c>
      <c r="I56" s="417">
        <f>I401</f>
        <v/>
      </c>
      <c r="J56" s="417">
        <f>J401</f>
        <v/>
      </c>
      <c r="K56" s="417">
        <f>K401</f>
        <v/>
      </c>
      <c r="L56" s="417">
        <f>L401</f>
        <v/>
      </c>
      <c r="M56" s="417">
        <f>M401</f>
        <v/>
      </c>
      <c r="N56" s="417">
        <f>N401</f>
        <v/>
      </c>
      <c r="O56" s="417">
        <f>O401</f>
        <v/>
      </c>
      <c r="P56" s="417">
        <f>P401</f>
        <v/>
      </c>
      <c r="Q56" s="417">
        <f>Q401</f>
        <v/>
      </c>
      <c r="R56" s="417">
        <f>R401</f>
        <v/>
      </c>
      <c r="S56" s="417">
        <f>S401</f>
        <v/>
      </c>
      <c r="T56" s="417">
        <f>T401</f>
        <v/>
      </c>
      <c r="U56" s="417">
        <f>U401</f>
        <v/>
      </c>
      <c r="V56" s="417">
        <f>V401</f>
        <v/>
      </c>
      <c r="W56" s="417">
        <f>W401</f>
        <v/>
      </c>
      <c r="X56" s="417">
        <f>X401</f>
        <v/>
      </c>
      <c r="Y56" s="417">
        <f>Y401</f>
        <v/>
      </c>
      <c r="Z56" s="417">
        <f>Z401</f>
        <v/>
      </c>
      <c r="AA56" s="417">
        <f>AA401</f>
        <v/>
      </c>
      <c r="AB56" s="417">
        <f>AB401</f>
        <v/>
      </c>
      <c r="AC56" s="417">
        <f>AC401</f>
        <v/>
      </c>
      <c r="AD56" s="417">
        <f>AD401</f>
        <v/>
      </c>
      <c r="AE56" s="417">
        <f>AE401</f>
        <v/>
      </c>
      <c r="AF56" s="417">
        <f>AF401</f>
        <v/>
      </c>
      <c r="AG56" s="417">
        <f>AG401</f>
        <v/>
      </c>
      <c r="AH56" s="417">
        <f>AH401</f>
        <v/>
      </c>
      <c r="AI56" s="417">
        <f>AI401</f>
        <v/>
      </c>
      <c r="AJ56" s="417">
        <f>AJ401</f>
        <v/>
      </c>
      <c r="AK56" s="417">
        <f>AK401</f>
        <v/>
      </c>
      <c r="AL56" s="417">
        <f>AL401</f>
        <v/>
      </c>
      <c r="AM56" s="417">
        <f>AM401</f>
        <v/>
      </c>
      <c r="AN56" s="417">
        <f>AN401</f>
        <v/>
      </c>
      <c r="AO56" s="417">
        <f>AO401</f>
        <v/>
      </c>
    </row>
    <row r="57">
      <c r="A57" s="532" t="n"/>
      <c r="B57" s="665" t="inlineStr">
        <is>
          <t>Parking</t>
        </is>
      </c>
      <c r="C57" s="416" t="inlineStr">
        <is>
          <t>PK_Spaces</t>
        </is>
      </c>
      <c r="D57" s="423">
        <f>D138</f>
        <v/>
      </c>
      <c r="E57" s="416" t="n"/>
      <c r="F57" s="666">
        <f>F138</f>
        <v/>
      </c>
      <c r="G57" s="666">
        <f>G138</f>
        <v/>
      </c>
      <c r="H57" s="666">
        <f>H138</f>
        <v/>
      </c>
      <c r="I57" s="666">
        <f>I138</f>
        <v/>
      </c>
      <c r="J57" s="666">
        <f>J138</f>
        <v/>
      </c>
      <c r="K57" s="666">
        <f>K138</f>
        <v/>
      </c>
      <c r="L57" s="666">
        <f>L138</f>
        <v/>
      </c>
      <c r="M57" s="666">
        <f>M138</f>
        <v/>
      </c>
      <c r="N57" s="666">
        <f>N138</f>
        <v/>
      </c>
      <c r="O57" s="666">
        <f>O138</f>
        <v/>
      </c>
      <c r="P57" s="666">
        <f>P138</f>
        <v/>
      </c>
      <c r="Q57" s="666">
        <f>Q138</f>
        <v/>
      </c>
      <c r="R57" s="666">
        <f>R138</f>
        <v/>
      </c>
      <c r="S57" s="666">
        <f>S138</f>
        <v/>
      </c>
      <c r="T57" s="666">
        <f>T138</f>
        <v/>
      </c>
      <c r="U57" s="666">
        <f>U138</f>
        <v/>
      </c>
      <c r="V57" s="666">
        <f>V138</f>
        <v/>
      </c>
      <c r="W57" s="666">
        <f>W138</f>
        <v/>
      </c>
      <c r="X57" s="666">
        <f>X138</f>
        <v/>
      </c>
      <c r="Y57" s="666">
        <f>Y138</f>
        <v/>
      </c>
      <c r="Z57" s="666">
        <f>Z138</f>
        <v/>
      </c>
      <c r="AA57" s="666">
        <f>AA138</f>
        <v/>
      </c>
      <c r="AB57" s="666">
        <f>AB138</f>
        <v/>
      </c>
      <c r="AC57" s="666">
        <f>AC138</f>
        <v/>
      </c>
      <c r="AD57" s="666">
        <f>AD138</f>
        <v/>
      </c>
      <c r="AE57" s="666">
        <f>AE138</f>
        <v/>
      </c>
      <c r="AF57" s="666">
        <f>AF138</f>
        <v/>
      </c>
      <c r="AG57" s="666">
        <f>AG138</f>
        <v/>
      </c>
      <c r="AH57" s="666">
        <f>AH138</f>
        <v/>
      </c>
      <c r="AI57" s="666">
        <f>AI138</f>
        <v/>
      </c>
      <c r="AJ57" s="666">
        <f>AJ138</f>
        <v/>
      </c>
      <c r="AK57" s="666">
        <f>AK138</f>
        <v/>
      </c>
      <c r="AL57" s="666">
        <f>AL138</f>
        <v/>
      </c>
      <c r="AM57" s="666">
        <f>AM138</f>
        <v/>
      </c>
      <c r="AN57" s="666">
        <f>AN138</f>
        <v/>
      </c>
      <c r="AO57" s="666">
        <f>AO138</f>
        <v/>
      </c>
    </row>
    <row r="58">
      <c r="A58" s="533" t="n"/>
      <c r="B58" s="533" t="n"/>
      <c r="C58" s="416" t="inlineStr">
        <is>
          <t>PK_Area</t>
        </is>
      </c>
      <c r="D58" s="423">
        <f>D139</f>
        <v/>
      </c>
      <c r="E58" s="416" t="n"/>
      <c r="F58" s="667">
        <f>F139</f>
        <v/>
      </c>
      <c r="G58" s="667">
        <f>G139</f>
        <v/>
      </c>
      <c r="H58" s="667">
        <f>H139</f>
        <v/>
      </c>
      <c r="I58" s="667">
        <f>I139</f>
        <v/>
      </c>
      <c r="J58" s="667">
        <f>J139</f>
        <v/>
      </c>
      <c r="K58" s="667">
        <f>K139</f>
        <v/>
      </c>
      <c r="L58" s="667">
        <f>L139</f>
        <v/>
      </c>
      <c r="M58" s="667">
        <f>M139</f>
        <v/>
      </c>
      <c r="N58" s="667">
        <f>N139</f>
        <v/>
      </c>
      <c r="O58" s="667">
        <f>O139</f>
        <v/>
      </c>
      <c r="P58" s="667">
        <f>P139</f>
        <v/>
      </c>
      <c r="Q58" s="667">
        <f>Q139</f>
        <v/>
      </c>
      <c r="R58" s="667">
        <f>R139</f>
        <v/>
      </c>
      <c r="S58" s="667">
        <f>S139</f>
        <v/>
      </c>
      <c r="T58" s="667">
        <f>T139</f>
        <v/>
      </c>
      <c r="U58" s="667">
        <f>U139</f>
        <v/>
      </c>
      <c r="V58" s="667">
        <f>V139</f>
        <v/>
      </c>
      <c r="W58" s="667">
        <f>W139</f>
        <v/>
      </c>
      <c r="X58" s="667">
        <f>X139</f>
        <v/>
      </c>
      <c r="Y58" s="667">
        <f>Y139</f>
        <v/>
      </c>
      <c r="Z58" s="667">
        <f>Z139</f>
        <v/>
      </c>
      <c r="AA58" s="667">
        <f>AA139</f>
        <v/>
      </c>
      <c r="AB58" s="667">
        <f>AB139</f>
        <v/>
      </c>
      <c r="AC58" s="667">
        <f>AC139</f>
        <v/>
      </c>
      <c r="AD58" s="667">
        <f>AD139</f>
        <v/>
      </c>
      <c r="AE58" s="667">
        <f>AE139</f>
        <v/>
      </c>
      <c r="AF58" s="667">
        <f>AF139</f>
        <v/>
      </c>
      <c r="AG58" s="667">
        <f>AG139</f>
        <v/>
      </c>
      <c r="AH58" s="667">
        <f>AH139</f>
        <v/>
      </c>
      <c r="AI58" s="667">
        <f>AI139</f>
        <v/>
      </c>
      <c r="AJ58" s="667">
        <f>AJ139</f>
        <v/>
      </c>
      <c r="AK58" s="667">
        <f>AK139</f>
        <v/>
      </c>
      <c r="AL58" s="667">
        <f>AL139</f>
        <v/>
      </c>
      <c r="AM58" s="667">
        <f>AM139</f>
        <v/>
      </c>
      <c r="AN58" s="667">
        <f>AN139</f>
        <v/>
      </c>
      <c r="AO58" s="667">
        <f>AO139</f>
        <v/>
      </c>
    </row>
    <row r="59">
      <c r="A59" s="373" t="n"/>
    </row>
    <row r="60" ht="25" customHeight="1" s="1">
      <c r="A60" s="547" t="inlineStr">
        <is>
          <t>Terminal Area Summary</t>
        </is>
      </c>
      <c r="B60" s="548" t="n"/>
      <c r="C60" s="548" t="n"/>
      <c r="D60" s="548" t="n"/>
      <c r="E60" s="548" t="n"/>
      <c r="F60" s="548" t="n"/>
    </row>
    <row r="61">
      <c r="A61" s="335" t="inlineStr">
        <is>
          <t>Main Category</t>
        </is>
      </c>
      <c r="B61" s="335" t="inlineStr">
        <is>
          <t>Category</t>
        </is>
      </c>
      <c r="C61" s="336" t="inlineStr">
        <is>
          <t>Acronym</t>
        </is>
      </c>
      <c r="D61" s="336" t="inlineStr">
        <is>
          <t>Definition</t>
        </is>
      </c>
      <c r="E61" s="336" t="inlineStr">
        <is>
          <t>Reference</t>
        </is>
      </c>
      <c r="F61" s="336">
        <f>F11</f>
        <v/>
      </c>
      <c r="G61" s="336">
        <f>G11</f>
        <v/>
      </c>
      <c r="H61" s="336">
        <f>H11</f>
        <v/>
      </c>
      <c r="I61" s="336">
        <f>I11</f>
        <v/>
      </c>
      <c r="J61" s="336">
        <f>J11</f>
        <v/>
      </c>
      <c r="K61" s="336">
        <f>K11</f>
        <v/>
      </c>
      <c r="L61" s="336">
        <f>L11</f>
        <v/>
      </c>
      <c r="M61" s="336">
        <f>M11</f>
        <v/>
      </c>
      <c r="N61" s="336">
        <f>N11</f>
        <v/>
      </c>
      <c r="O61" s="336">
        <f>O11</f>
        <v/>
      </c>
      <c r="P61" s="336">
        <f>P11</f>
        <v/>
      </c>
      <c r="Q61" s="336">
        <f>Q11</f>
        <v/>
      </c>
      <c r="R61" s="336">
        <f>R11</f>
        <v/>
      </c>
      <c r="S61" s="336">
        <f>S11</f>
        <v/>
      </c>
      <c r="T61" s="336">
        <f>T11</f>
        <v/>
      </c>
      <c r="U61" s="336">
        <f>U11</f>
        <v/>
      </c>
      <c r="V61" s="336">
        <f>V11</f>
        <v/>
      </c>
      <c r="W61" s="336">
        <f>W11</f>
        <v/>
      </c>
      <c r="X61" s="336">
        <f>X11</f>
        <v/>
      </c>
      <c r="Y61" s="336">
        <f>Y11</f>
        <v/>
      </c>
      <c r="Z61" s="336">
        <f>Z11</f>
        <v/>
      </c>
      <c r="AA61" s="336">
        <f>AA11</f>
        <v/>
      </c>
      <c r="AB61" s="336">
        <f>AB11</f>
        <v/>
      </c>
      <c r="AC61" s="336">
        <f>AC11</f>
        <v/>
      </c>
      <c r="AD61" s="336">
        <f>AD11</f>
        <v/>
      </c>
      <c r="AE61" s="336">
        <f>AE11</f>
        <v/>
      </c>
      <c r="AF61" s="336">
        <f>AF11</f>
        <v/>
      </c>
      <c r="AG61" s="336">
        <f>AG11</f>
        <v/>
      </c>
      <c r="AH61" s="336">
        <f>AH11</f>
        <v/>
      </c>
      <c r="AI61" s="336">
        <f>AI11</f>
        <v/>
      </c>
      <c r="AJ61" s="336">
        <f>AJ11</f>
        <v/>
      </c>
      <c r="AK61" s="336">
        <f>AK11</f>
        <v/>
      </c>
      <c r="AL61" s="336">
        <f>AL11</f>
        <v/>
      </c>
      <c r="AM61" s="336">
        <f>AM11</f>
        <v/>
      </c>
      <c r="AN61" s="336">
        <f>AN11</f>
        <v/>
      </c>
      <c r="AO61" s="336">
        <f>AO11</f>
        <v/>
      </c>
    </row>
    <row r="62">
      <c r="A62" s="668" t="inlineStr">
        <is>
          <t>Terminal
Area</t>
        </is>
      </c>
      <c r="B62" s="337" t="inlineStr">
        <is>
          <t>Departure Hall</t>
        </is>
      </c>
      <c r="C62" s="416">
        <f>C162</f>
        <v/>
      </c>
      <c r="D62" s="423">
        <f>D162</f>
        <v/>
      </c>
      <c r="E62" s="416" t="n"/>
      <c r="F62" s="669">
        <f>F162</f>
        <v/>
      </c>
      <c r="G62" s="669">
        <f>G162</f>
        <v/>
      </c>
      <c r="H62" s="669">
        <f>H162</f>
        <v/>
      </c>
      <c r="I62" s="669">
        <f>I162</f>
        <v/>
      </c>
      <c r="J62" s="669">
        <f>J162</f>
        <v/>
      </c>
      <c r="K62" s="669">
        <f>K162</f>
        <v/>
      </c>
      <c r="L62" s="669">
        <f>L162</f>
        <v/>
      </c>
      <c r="M62" s="669">
        <f>M162</f>
        <v/>
      </c>
      <c r="N62" s="669">
        <f>N162</f>
        <v/>
      </c>
      <c r="O62" s="669">
        <f>O162</f>
        <v/>
      </c>
      <c r="P62" s="669">
        <f>P162</f>
        <v/>
      </c>
      <c r="Q62" s="669">
        <f>Q162</f>
        <v/>
      </c>
      <c r="R62" s="669">
        <f>R162</f>
        <v/>
      </c>
      <c r="S62" s="669">
        <f>S162</f>
        <v/>
      </c>
      <c r="T62" s="669">
        <f>T162</f>
        <v/>
      </c>
      <c r="U62" s="669">
        <f>U162</f>
        <v/>
      </c>
      <c r="V62" s="669">
        <f>V162</f>
        <v/>
      </c>
      <c r="W62" s="669">
        <f>W162</f>
        <v/>
      </c>
      <c r="X62" s="669">
        <f>X162</f>
        <v/>
      </c>
      <c r="Y62" s="669">
        <f>Y162</f>
        <v/>
      </c>
      <c r="Z62" s="669">
        <f>Z162</f>
        <v/>
      </c>
      <c r="AA62" s="669">
        <f>AA162</f>
        <v/>
      </c>
      <c r="AB62" s="669">
        <f>AB162</f>
        <v/>
      </c>
      <c r="AC62" s="669">
        <f>AC162</f>
        <v/>
      </c>
      <c r="AD62" s="669">
        <f>AD162</f>
        <v/>
      </c>
      <c r="AE62" s="669">
        <f>AE162</f>
        <v/>
      </c>
      <c r="AF62" s="669">
        <f>AF162</f>
        <v/>
      </c>
      <c r="AG62" s="669">
        <f>AG162</f>
        <v/>
      </c>
      <c r="AH62" s="669">
        <f>AH162</f>
        <v/>
      </c>
      <c r="AI62" s="669">
        <f>AI162</f>
        <v/>
      </c>
      <c r="AJ62" s="669">
        <f>AJ162</f>
        <v/>
      </c>
      <c r="AK62" s="669">
        <f>AK162</f>
        <v/>
      </c>
      <c r="AL62" s="669">
        <f>AL162</f>
        <v/>
      </c>
      <c r="AM62" s="669">
        <f>AM162</f>
        <v/>
      </c>
      <c r="AN62" s="669">
        <f>AN162</f>
        <v/>
      </c>
      <c r="AO62" s="669">
        <f>AO162</f>
        <v/>
      </c>
    </row>
    <row r="63">
      <c r="A63" s="532" t="n"/>
      <c r="B63" s="665" t="inlineStr">
        <is>
          <t>Check-in / Bagdrop</t>
        </is>
      </c>
      <c r="C63" s="416">
        <f>C186</f>
        <v/>
      </c>
      <c r="D63" s="423">
        <f>D186</f>
        <v/>
      </c>
      <c r="E63" s="669" t="n"/>
      <c r="F63" s="669">
        <f>F186</f>
        <v/>
      </c>
      <c r="G63" s="669">
        <f>G186</f>
        <v/>
      </c>
      <c r="H63" s="669">
        <f>H186</f>
        <v/>
      </c>
      <c r="I63" s="669">
        <f>I186</f>
        <v/>
      </c>
      <c r="J63" s="669">
        <f>J186</f>
        <v/>
      </c>
      <c r="K63" s="669">
        <f>K186</f>
        <v/>
      </c>
      <c r="L63" s="669">
        <f>L186</f>
        <v/>
      </c>
      <c r="M63" s="669">
        <f>M186</f>
        <v/>
      </c>
      <c r="N63" s="669">
        <f>N186</f>
        <v/>
      </c>
      <c r="O63" s="669">
        <f>O186</f>
        <v/>
      </c>
      <c r="P63" s="669">
        <f>P186</f>
        <v/>
      </c>
      <c r="Q63" s="669">
        <f>Q186</f>
        <v/>
      </c>
      <c r="R63" s="669">
        <f>R186</f>
        <v/>
      </c>
      <c r="S63" s="669">
        <f>S186</f>
        <v/>
      </c>
      <c r="T63" s="669">
        <f>T186</f>
        <v/>
      </c>
      <c r="U63" s="669">
        <f>U186</f>
        <v/>
      </c>
      <c r="V63" s="669">
        <f>V186</f>
        <v/>
      </c>
      <c r="W63" s="669">
        <f>W186</f>
        <v/>
      </c>
      <c r="X63" s="669">
        <f>X186</f>
        <v/>
      </c>
      <c r="Y63" s="669">
        <f>Y186</f>
        <v/>
      </c>
      <c r="Z63" s="669">
        <f>Z186</f>
        <v/>
      </c>
      <c r="AA63" s="669">
        <f>AA186</f>
        <v/>
      </c>
      <c r="AB63" s="669">
        <f>AB186</f>
        <v/>
      </c>
      <c r="AC63" s="669">
        <f>AC186</f>
        <v/>
      </c>
      <c r="AD63" s="669">
        <f>AD186</f>
        <v/>
      </c>
      <c r="AE63" s="669">
        <f>AE186</f>
        <v/>
      </c>
      <c r="AF63" s="669">
        <f>AF186</f>
        <v/>
      </c>
      <c r="AG63" s="669">
        <f>AG186</f>
        <v/>
      </c>
      <c r="AH63" s="669">
        <f>AH186</f>
        <v/>
      </c>
      <c r="AI63" s="669">
        <f>AI186</f>
        <v/>
      </c>
      <c r="AJ63" s="669">
        <f>AJ186</f>
        <v/>
      </c>
      <c r="AK63" s="669">
        <f>AK186</f>
        <v/>
      </c>
      <c r="AL63" s="669">
        <f>AL186</f>
        <v/>
      </c>
      <c r="AM63" s="669">
        <f>AM186</f>
        <v/>
      </c>
      <c r="AN63" s="669">
        <f>AN186</f>
        <v/>
      </c>
      <c r="AO63" s="669">
        <f>AO186</f>
        <v/>
      </c>
    </row>
    <row r="64">
      <c r="A64" s="532" t="n"/>
      <c r="B64" s="532" t="n"/>
      <c r="C64" s="416">
        <f>C218</f>
        <v/>
      </c>
      <c r="D64" s="423">
        <f>D218</f>
        <v/>
      </c>
      <c r="E64" s="416" t="n"/>
      <c r="F64" s="669">
        <f>F218</f>
        <v/>
      </c>
      <c r="G64" s="669">
        <f>G218</f>
        <v/>
      </c>
      <c r="H64" s="669">
        <f>H218</f>
        <v/>
      </c>
      <c r="I64" s="669">
        <f>I218</f>
        <v/>
      </c>
      <c r="J64" s="669">
        <f>J218</f>
        <v/>
      </c>
      <c r="K64" s="669">
        <f>K218</f>
        <v/>
      </c>
      <c r="L64" s="669">
        <f>L218</f>
        <v/>
      </c>
      <c r="M64" s="669">
        <f>M218</f>
        <v/>
      </c>
      <c r="N64" s="669">
        <f>N218</f>
        <v/>
      </c>
      <c r="O64" s="669">
        <f>O218</f>
        <v/>
      </c>
      <c r="P64" s="669">
        <f>P218</f>
        <v/>
      </c>
      <c r="Q64" s="669">
        <f>Q218</f>
        <v/>
      </c>
      <c r="R64" s="669">
        <f>R218</f>
        <v/>
      </c>
      <c r="S64" s="669">
        <f>S218</f>
        <v/>
      </c>
      <c r="T64" s="669">
        <f>T218</f>
        <v/>
      </c>
      <c r="U64" s="669">
        <f>U218</f>
        <v/>
      </c>
      <c r="V64" s="669">
        <f>V218</f>
        <v/>
      </c>
      <c r="W64" s="669">
        <f>W218</f>
        <v/>
      </c>
      <c r="X64" s="669">
        <f>X218</f>
        <v/>
      </c>
      <c r="Y64" s="669">
        <f>Y218</f>
        <v/>
      </c>
      <c r="Z64" s="669">
        <f>Z218</f>
        <v/>
      </c>
      <c r="AA64" s="669">
        <f>AA218</f>
        <v/>
      </c>
      <c r="AB64" s="669">
        <f>AB218</f>
        <v/>
      </c>
      <c r="AC64" s="669">
        <f>AC218</f>
        <v/>
      </c>
      <c r="AD64" s="669">
        <f>AD218</f>
        <v/>
      </c>
      <c r="AE64" s="669">
        <f>AE218</f>
        <v/>
      </c>
      <c r="AF64" s="669">
        <f>AF218</f>
        <v/>
      </c>
      <c r="AG64" s="669">
        <f>AG218</f>
        <v/>
      </c>
      <c r="AH64" s="669">
        <f>AH218</f>
        <v/>
      </c>
      <c r="AI64" s="669">
        <f>AI218</f>
        <v/>
      </c>
      <c r="AJ64" s="669">
        <f>AJ218</f>
        <v/>
      </c>
      <c r="AK64" s="669">
        <f>AK218</f>
        <v/>
      </c>
      <c r="AL64" s="669">
        <f>AL218</f>
        <v/>
      </c>
      <c r="AM64" s="669">
        <f>AM218</f>
        <v/>
      </c>
      <c r="AN64" s="669">
        <f>AN218</f>
        <v/>
      </c>
      <c r="AO64" s="669">
        <f>AO218</f>
        <v/>
      </c>
    </row>
    <row r="65">
      <c r="A65" s="532" t="n"/>
      <c r="B65" s="533" t="n"/>
      <c r="C65" s="416">
        <f>C250</f>
        <v/>
      </c>
      <c r="D65" s="423">
        <f>D250</f>
        <v/>
      </c>
      <c r="E65" s="416" t="n"/>
      <c r="F65" s="669">
        <f>F250</f>
        <v/>
      </c>
      <c r="G65" s="669">
        <f>G250</f>
        <v/>
      </c>
      <c r="H65" s="669">
        <f>H250</f>
        <v/>
      </c>
      <c r="I65" s="669">
        <f>I250</f>
        <v/>
      </c>
      <c r="J65" s="669">
        <f>J250</f>
        <v/>
      </c>
      <c r="K65" s="669">
        <f>K250</f>
        <v/>
      </c>
      <c r="L65" s="669">
        <f>L250</f>
        <v/>
      </c>
      <c r="M65" s="669">
        <f>M250</f>
        <v/>
      </c>
      <c r="N65" s="669">
        <f>N250</f>
        <v/>
      </c>
      <c r="O65" s="669">
        <f>O250</f>
        <v/>
      </c>
      <c r="P65" s="669">
        <f>P250</f>
        <v/>
      </c>
      <c r="Q65" s="669">
        <f>Q250</f>
        <v/>
      </c>
      <c r="R65" s="669">
        <f>R250</f>
        <v/>
      </c>
      <c r="S65" s="669">
        <f>S250</f>
        <v/>
      </c>
      <c r="T65" s="669">
        <f>T250</f>
        <v/>
      </c>
      <c r="U65" s="669">
        <f>U250</f>
        <v/>
      </c>
      <c r="V65" s="669">
        <f>V250</f>
        <v/>
      </c>
      <c r="W65" s="669">
        <f>W250</f>
        <v/>
      </c>
      <c r="X65" s="669">
        <f>X250</f>
        <v/>
      </c>
      <c r="Y65" s="669">
        <f>Y250</f>
        <v/>
      </c>
      <c r="Z65" s="669">
        <f>Z250</f>
        <v/>
      </c>
      <c r="AA65" s="669">
        <f>AA250</f>
        <v/>
      </c>
      <c r="AB65" s="669">
        <f>AB250</f>
        <v/>
      </c>
      <c r="AC65" s="669">
        <f>AC250</f>
        <v/>
      </c>
      <c r="AD65" s="669">
        <f>AD250</f>
        <v/>
      </c>
      <c r="AE65" s="669">
        <f>AE250</f>
        <v/>
      </c>
      <c r="AF65" s="669">
        <f>AF250</f>
        <v/>
      </c>
      <c r="AG65" s="669">
        <f>AG250</f>
        <v/>
      </c>
      <c r="AH65" s="669">
        <f>AH250</f>
        <v/>
      </c>
      <c r="AI65" s="669">
        <f>AI250</f>
        <v/>
      </c>
      <c r="AJ65" s="669">
        <f>AJ250</f>
        <v/>
      </c>
      <c r="AK65" s="669">
        <f>AK250</f>
        <v/>
      </c>
      <c r="AL65" s="669">
        <f>AL250</f>
        <v/>
      </c>
      <c r="AM65" s="669">
        <f>AM250</f>
        <v/>
      </c>
      <c r="AN65" s="669">
        <f>AN250</f>
        <v/>
      </c>
      <c r="AO65" s="669">
        <f>AO250</f>
        <v/>
      </c>
    </row>
    <row r="66">
      <c r="A66" s="532" t="n"/>
      <c r="B66" s="665" t="inlineStr">
        <is>
          <t>Departure Process</t>
        </is>
      </c>
      <c r="C66" s="416">
        <f>C275</f>
        <v/>
      </c>
      <c r="D66" s="423">
        <f>D275</f>
        <v/>
      </c>
      <c r="E66" s="416" t="n"/>
      <c r="F66" s="669">
        <f>F275</f>
        <v/>
      </c>
      <c r="G66" s="669">
        <f>G275</f>
        <v/>
      </c>
      <c r="H66" s="669">
        <f>H275</f>
        <v/>
      </c>
      <c r="I66" s="669">
        <f>I275</f>
        <v/>
      </c>
      <c r="J66" s="669">
        <f>J275</f>
        <v/>
      </c>
      <c r="K66" s="669">
        <f>K275</f>
        <v/>
      </c>
      <c r="L66" s="669">
        <f>L275</f>
        <v/>
      </c>
      <c r="M66" s="669">
        <f>M275</f>
        <v/>
      </c>
      <c r="N66" s="669">
        <f>N275</f>
        <v/>
      </c>
      <c r="O66" s="669">
        <f>O275</f>
        <v/>
      </c>
      <c r="P66" s="669">
        <f>P275</f>
        <v/>
      </c>
      <c r="Q66" s="669">
        <f>Q275</f>
        <v/>
      </c>
      <c r="R66" s="669">
        <f>R275</f>
        <v/>
      </c>
      <c r="S66" s="669">
        <f>S275</f>
        <v/>
      </c>
      <c r="T66" s="669">
        <f>T275</f>
        <v/>
      </c>
      <c r="U66" s="669">
        <f>U275</f>
        <v/>
      </c>
      <c r="V66" s="669">
        <f>V275</f>
        <v/>
      </c>
      <c r="W66" s="669">
        <f>W275</f>
        <v/>
      </c>
      <c r="X66" s="669">
        <f>X275</f>
        <v/>
      </c>
      <c r="Y66" s="669">
        <f>Y275</f>
        <v/>
      </c>
      <c r="Z66" s="669">
        <f>Z275</f>
        <v/>
      </c>
      <c r="AA66" s="669">
        <f>AA275</f>
        <v/>
      </c>
      <c r="AB66" s="669">
        <f>AB275</f>
        <v/>
      </c>
      <c r="AC66" s="669">
        <f>AC275</f>
        <v/>
      </c>
      <c r="AD66" s="669">
        <f>AD275</f>
        <v/>
      </c>
      <c r="AE66" s="669">
        <f>AE275</f>
        <v/>
      </c>
      <c r="AF66" s="669">
        <f>AF275</f>
        <v/>
      </c>
      <c r="AG66" s="669">
        <f>AG275</f>
        <v/>
      </c>
      <c r="AH66" s="669">
        <f>AH275</f>
        <v/>
      </c>
      <c r="AI66" s="669">
        <f>AI275</f>
        <v/>
      </c>
      <c r="AJ66" s="669">
        <f>AJ275</f>
        <v/>
      </c>
      <c r="AK66" s="669">
        <f>AK275</f>
        <v/>
      </c>
      <c r="AL66" s="669">
        <f>AL275</f>
        <v/>
      </c>
      <c r="AM66" s="669">
        <f>AM275</f>
        <v/>
      </c>
      <c r="AN66" s="669">
        <f>AN275</f>
        <v/>
      </c>
      <c r="AO66" s="669">
        <f>AO275</f>
        <v/>
      </c>
    </row>
    <row r="67">
      <c r="A67" s="532" t="n"/>
      <c r="B67" s="532" t="n"/>
      <c r="C67" s="416">
        <f>C301</f>
        <v/>
      </c>
      <c r="D67" s="423">
        <f>D301</f>
        <v/>
      </c>
      <c r="E67" s="416" t="n"/>
      <c r="F67" s="669">
        <f>F301</f>
        <v/>
      </c>
      <c r="G67" s="669">
        <f>G301</f>
        <v/>
      </c>
      <c r="H67" s="669">
        <f>H301</f>
        <v/>
      </c>
      <c r="I67" s="669">
        <f>I301</f>
        <v/>
      </c>
      <c r="J67" s="669">
        <f>J301</f>
        <v/>
      </c>
      <c r="K67" s="669">
        <f>K301</f>
        <v/>
      </c>
      <c r="L67" s="669">
        <f>L301</f>
        <v/>
      </c>
      <c r="M67" s="669">
        <f>M301</f>
        <v/>
      </c>
      <c r="N67" s="669">
        <f>N301</f>
        <v/>
      </c>
      <c r="O67" s="669">
        <f>O301</f>
        <v/>
      </c>
      <c r="P67" s="669">
        <f>P301</f>
        <v/>
      </c>
      <c r="Q67" s="669">
        <f>Q301</f>
        <v/>
      </c>
      <c r="R67" s="669">
        <f>R301</f>
        <v/>
      </c>
      <c r="S67" s="669">
        <f>S301</f>
        <v/>
      </c>
      <c r="T67" s="669">
        <f>T301</f>
        <v/>
      </c>
      <c r="U67" s="669">
        <f>U301</f>
        <v/>
      </c>
      <c r="V67" s="669">
        <f>V301</f>
        <v/>
      </c>
      <c r="W67" s="669">
        <f>W301</f>
        <v/>
      </c>
      <c r="X67" s="669">
        <f>X301</f>
        <v/>
      </c>
      <c r="Y67" s="669">
        <f>Y301</f>
        <v/>
      </c>
      <c r="Z67" s="669">
        <f>Z301</f>
        <v/>
      </c>
      <c r="AA67" s="669">
        <f>AA301</f>
        <v/>
      </c>
      <c r="AB67" s="669">
        <f>AB301</f>
        <v/>
      </c>
      <c r="AC67" s="669">
        <f>AC301</f>
        <v/>
      </c>
      <c r="AD67" s="669">
        <f>AD301</f>
        <v/>
      </c>
      <c r="AE67" s="669">
        <f>AE301</f>
        <v/>
      </c>
      <c r="AF67" s="669">
        <f>AF301</f>
        <v/>
      </c>
      <c r="AG67" s="669">
        <f>AG301</f>
        <v/>
      </c>
      <c r="AH67" s="669">
        <f>AH301</f>
        <v/>
      </c>
      <c r="AI67" s="669">
        <f>AI301</f>
        <v/>
      </c>
      <c r="AJ67" s="669">
        <f>AJ301</f>
        <v/>
      </c>
      <c r="AK67" s="669">
        <f>AK301</f>
        <v/>
      </c>
      <c r="AL67" s="669">
        <f>AL301</f>
        <v/>
      </c>
      <c r="AM67" s="669">
        <f>AM301</f>
        <v/>
      </c>
      <c r="AN67" s="669">
        <f>AN301</f>
        <v/>
      </c>
      <c r="AO67" s="669">
        <f>AO301</f>
        <v/>
      </c>
    </row>
    <row r="68">
      <c r="A68" s="532" t="n"/>
      <c r="B68" s="533" t="n"/>
      <c r="C68" s="416">
        <f>C353</f>
        <v/>
      </c>
      <c r="D68" s="423">
        <f>D353</f>
        <v/>
      </c>
      <c r="E68" s="416" t="n"/>
      <c r="F68" s="669">
        <f>F353</f>
        <v/>
      </c>
      <c r="G68" s="669">
        <f>G353</f>
        <v/>
      </c>
      <c r="H68" s="669">
        <f>H353</f>
        <v/>
      </c>
      <c r="I68" s="669">
        <f>I353</f>
        <v/>
      </c>
      <c r="J68" s="669">
        <f>J353</f>
        <v/>
      </c>
      <c r="K68" s="669">
        <f>K353</f>
        <v/>
      </c>
      <c r="L68" s="669">
        <f>L353</f>
        <v/>
      </c>
      <c r="M68" s="669">
        <f>M353</f>
        <v/>
      </c>
      <c r="N68" s="669">
        <f>N353</f>
        <v/>
      </c>
      <c r="O68" s="669">
        <f>O353</f>
        <v/>
      </c>
      <c r="P68" s="669">
        <f>P353</f>
        <v/>
      </c>
      <c r="Q68" s="669">
        <f>Q353</f>
        <v/>
      </c>
      <c r="R68" s="669">
        <f>R353</f>
        <v/>
      </c>
      <c r="S68" s="669">
        <f>S353</f>
        <v/>
      </c>
      <c r="T68" s="669">
        <f>T353</f>
        <v/>
      </c>
      <c r="U68" s="669">
        <f>U353</f>
        <v/>
      </c>
      <c r="V68" s="669">
        <f>V353</f>
        <v/>
      </c>
      <c r="W68" s="669">
        <f>W353</f>
        <v/>
      </c>
      <c r="X68" s="669">
        <f>X353</f>
        <v/>
      </c>
      <c r="Y68" s="669">
        <f>Y353</f>
        <v/>
      </c>
      <c r="Z68" s="669">
        <f>Z353</f>
        <v/>
      </c>
      <c r="AA68" s="669">
        <f>AA353</f>
        <v/>
      </c>
      <c r="AB68" s="669">
        <f>AB353</f>
        <v/>
      </c>
      <c r="AC68" s="669">
        <f>AC353</f>
        <v/>
      </c>
      <c r="AD68" s="669">
        <f>AD353</f>
        <v/>
      </c>
      <c r="AE68" s="669">
        <f>AE353</f>
        <v/>
      </c>
      <c r="AF68" s="669">
        <f>AF353</f>
        <v/>
      </c>
      <c r="AG68" s="669">
        <f>AG353</f>
        <v/>
      </c>
      <c r="AH68" s="669">
        <f>AH353</f>
        <v/>
      </c>
      <c r="AI68" s="669">
        <f>AI353</f>
        <v/>
      </c>
      <c r="AJ68" s="669">
        <f>AJ353</f>
        <v/>
      </c>
      <c r="AK68" s="669">
        <f>AK353</f>
        <v/>
      </c>
      <c r="AL68" s="669">
        <f>AL353</f>
        <v/>
      </c>
      <c r="AM68" s="669">
        <f>AM353</f>
        <v/>
      </c>
      <c r="AN68" s="669">
        <f>AN353</f>
        <v/>
      </c>
      <c r="AO68" s="669">
        <f>AO353</f>
        <v/>
      </c>
    </row>
    <row r="69">
      <c r="A69" s="532" t="n"/>
      <c r="B69" s="337" t="inlineStr">
        <is>
          <t>Boarding Gate Lounge</t>
        </is>
      </c>
      <c r="C69" s="416">
        <f>C315</f>
        <v/>
      </c>
      <c r="D69" s="423">
        <f>D315</f>
        <v/>
      </c>
      <c r="E69" s="416" t="n"/>
      <c r="F69" s="669">
        <f>F315</f>
        <v/>
      </c>
      <c r="G69" s="669">
        <f>G315</f>
        <v/>
      </c>
      <c r="H69" s="669">
        <f>H315</f>
        <v/>
      </c>
      <c r="I69" s="669">
        <f>I315</f>
        <v/>
      </c>
      <c r="J69" s="669">
        <f>J315</f>
        <v/>
      </c>
      <c r="K69" s="669">
        <f>K315</f>
        <v/>
      </c>
      <c r="L69" s="669">
        <f>L315</f>
        <v/>
      </c>
      <c r="M69" s="669">
        <f>M315</f>
        <v/>
      </c>
      <c r="N69" s="669">
        <f>N315</f>
        <v/>
      </c>
      <c r="O69" s="669">
        <f>O315</f>
        <v/>
      </c>
      <c r="P69" s="669">
        <f>P315</f>
        <v/>
      </c>
      <c r="Q69" s="669">
        <f>Q315</f>
        <v/>
      </c>
      <c r="R69" s="669">
        <f>R315</f>
        <v/>
      </c>
      <c r="S69" s="669">
        <f>S315</f>
        <v/>
      </c>
      <c r="T69" s="669">
        <f>T315</f>
        <v/>
      </c>
      <c r="U69" s="669">
        <f>U315</f>
        <v/>
      </c>
      <c r="V69" s="669">
        <f>V315</f>
        <v/>
      </c>
      <c r="W69" s="669">
        <f>W315</f>
        <v/>
      </c>
      <c r="X69" s="669">
        <f>X315</f>
        <v/>
      </c>
      <c r="Y69" s="669">
        <f>Y315</f>
        <v/>
      </c>
      <c r="Z69" s="669">
        <f>Z315</f>
        <v/>
      </c>
      <c r="AA69" s="669">
        <f>AA315</f>
        <v/>
      </c>
      <c r="AB69" s="669">
        <f>AB315</f>
        <v/>
      </c>
      <c r="AC69" s="669">
        <f>AC315</f>
        <v/>
      </c>
      <c r="AD69" s="669">
        <f>AD315</f>
        <v/>
      </c>
      <c r="AE69" s="669">
        <f>AE315</f>
        <v/>
      </c>
      <c r="AF69" s="669">
        <f>AF315</f>
        <v/>
      </c>
      <c r="AG69" s="669">
        <f>AG315</f>
        <v/>
      </c>
      <c r="AH69" s="669">
        <f>AH315</f>
        <v/>
      </c>
      <c r="AI69" s="669">
        <f>AI315</f>
        <v/>
      </c>
      <c r="AJ69" s="669">
        <f>AJ315</f>
        <v/>
      </c>
      <c r="AK69" s="669">
        <f>AK315</f>
        <v/>
      </c>
      <c r="AL69" s="669">
        <f>AL315</f>
        <v/>
      </c>
      <c r="AM69" s="669">
        <f>AM315</f>
        <v/>
      </c>
      <c r="AN69" s="669">
        <f>AN315</f>
        <v/>
      </c>
      <c r="AO69" s="669">
        <f>AO315</f>
        <v/>
      </c>
    </row>
    <row r="70">
      <c r="A70" s="532" t="n"/>
      <c r="B70" s="337" t="inlineStr">
        <is>
          <t>Arrival Hall</t>
        </is>
      </c>
      <c r="C70" s="416">
        <f>C331</f>
        <v/>
      </c>
      <c r="D70" s="423">
        <f>D331</f>
        <v/>
      </c>
      <c r="E70" s="416" t="n"/>
      <c r="F70" s="669">
        <f>F331</f>
        <v/>
      </c>
      <c r="G70" s="669">
        <f>G331</f>
        <v/>
      </c>
      <c r="H70" s="669">
        <f>H331</f>
        <v/>
      </c>
      <c r="I70" s="669">
        <f>I331</f>
        <v/>
      </c>
      <c r="J70" s="669">
        <f>J331</f>
        <v/>
      </c>
      <c r="K70" s="669">
        <f>K331</f>
        <v/>
      </c>
      <c r="L70" s="669">
        <f>L331</f>
        <v/>
      </c>
      <c r="M70" s="669">
        <f>M331</f>
        <v/>
      </c>
      <c r="N70" s="669">
        <f>N331</f>
        <v/>
      </c>
      <c r="O70" s="669">
        <f>O331</f>
        <v/>
      </c>
      <c r="P70" s="669">
        <f>P331</f>
        <v/>
      </c>
      <c r="Q70" s="669">
        <f>Q331</f>
        <v/>
      </c>
      <c r="R70" s="669">
        <f>R331</f>
        <v/>
      </c>
      <c r="S70" s="669">
        <f>S331</f>
        <v/>
      </c>
      <c r="T70" s="669">
        <f>T331</f>
        <v/>
      </c>
      <c r="U70" s="669">
        <f>U331</f>
        <v/>
      </c>
      <c r="V70" s="669">
        <f>V331</f>
        <v/>
      </c>
      <c r="W70" s="669">
        <f>W331</f>
        <v/>
      </c>
      <c r="X70" s="669">
        <f>X331</f>
        <v/>
      </c>
      <c r="Y70" s="669">
        <f>Y331</f>
        <v/>
      </c>
      <c r="Z70" s="669">
        <f>Z331</f>
        <v/>
      </c>
      <c r="AA70" s="669">
        <f>AA331</f>
        <v/>
      </c>
      <c r="AB70" s="669">
        <f>AB331</f>
        <v/>
      </c>
      <c r="AC70" s="669">
        <f>AC331</f>
        <v/>
      </c>
      <c r="AD70" s="669">
        <f>AD331</f>
        <v/>
      </c>
      <c r="AE70" s="669">
        <f>AE331</f>
        <v/>
      </c>
      <c r="AF70" s="669">
        <f>AF331</f>
        <v/>
      </c>
      <c r="AG70" s="669">
        <f>AG331</f>
        <v/>
      </c>
      <c r="AH70" s="669">
        <f>AH331</f>
        <v/>
      </c>
      <c r="AI70" s="669">
        <f>AI331</f>
        <v/>
      </c>
      <c r="AJ70" s="669">
        <f>AJ331</f>
        <v/>
      </c>
      <c r="AK70" s="669">
        <f>AK331</f>
        <v/>
      </c>
      <c r="AL70" s="669">
        <f>AL331</f>
        <v/>
      </c>
      <c r="AM70" s="669">
        <f>AM331</f>
        <v/>
      </c>
      <c r="AN70" s="669">
        <f>AN331</f>
        <v/>
      </c>
      <c r="AO70" s="669">
        <f>AO331</f>
        <v/>
      </c>
    </row>
    <row r="71">
      <c r="A71" s="532" t="n"/>
      <c r="B71" s="337" t="inlineStr">
        <is>
          <t>Immigration</t>
        </is>
      </c>
      <c r="C71" s="416">
        <f>C369</f>
        <v/>
      </c>
      <c r="D71" s="423">
        <f>D369</f>
        <v/>
      </c>
      <c r="E71" s="416" t="n"/>
      <c r="F71" s="669">
        <f>F369</f>
        <v/>
      </c>
      <c r="G71" s="669">
        <f>G369</f>
        <v/>
      </c>
      <c r="H71" s="669">
        <f>H369</f>
        <v/>
      </c>
      <c r="I71" s="669">
        <f>I369</f>
        <v/>
      </c>
      <c r="J71" s="669">
        <f>J369</f>
        <v/>
      </c>
      <c r="K71" s="669">
        <f>K369</f>
        <v/>
      </c>
      <c r="L71" s="669">
        <f>L369</f>
        <v/>
      </c>
      <c r="M71" s="669">
        <f>M369</f>
        <v/>
      </c>
      <c r="N71" s="669">
        <f>N369</f>
        <v/>
      </c>
      <c r="O71" s="669">
        <f>O369</f>
        <v/>
      </c>
      <c r="P71" s="669">
        <f>P369</f>
        <v/>
      </c>
      <c r="Q71" s="669">
        <f>Q369</f>
        <v/>
      </c>
      <c r="R71" s="669">
        <f>R369</f>
        <v/>
      </c>
      <c r="S71" s="669">
        <f>S369</f>
        <v/>
      </c>
      <c r="T71" s="669">
        <f>T369</f>
        <v/>
      </c>
      <c r="U71" s="669">
        <f>U369</f>
        <v/>
      </c>
      <c r="V71" s="669">
        <f>V369</f>
        <v/>
      </c>
      <c r="W71" s="669">
        <f>W369</f>
        <v/>
      </c>
      <c r="X71" s="669">
        <f>X369</f>
        <v/>
      </c>
      <c r="Y71" s="669">
        <f>Y369</f>
        <v/>
      </c>
      <c r="Z71" s="669">
        <f>Z369</f>
        <v/>
      </c>
      <c r="AA71" s="669">
        <f>AA369</f>
        <v/>
      </c>
      <c r="AB71" s="669">
        <f>AB369</f>
        <v/>
      </c>
      <c r="AC71" s="669">
        <f>AC369</f>
        <v/>
      </c>
      <c r="AD71" s="669">
        <f>AD369</f>
        <v/>
      </c>
      <c r="AE71" s="669">
        <f>AE369</f>
        <v/>
      </c>
      <c r="AF71" s="669">
        <f>AF369</f>
        <v/>
      </c>
      <c r="AG71" s="669">
        <f>AG369</f>
        <v/>
      </c>
      <c r="AH71" s="669">
        <f>AH369</f>
        <v/>
      </c>
      <c r="AI71" s="669">
        <f>AI369</f>
        <v/>
      </c>
      <c r="AJ71" s="669">
        <f>AJ369</f>
        <v/>
      </c>
      <c r="AK71" s="669">
        <f>AK369</f>
        <v/>
      </c>
      <c r="AL71" s="669">
        <f>AL369</f>
        <v/>
      </c>
      <c r="AM71" s="669">
        <f>AM369</f>
        <v/>
      </c>
      <c r="AN71" s="669">
        <f>AN369</f>
        <v/>
      </c>
      <c r="AO71" s="669">
        <f>AO369</f>
        <v/>
      </c>
    </row>
    <row r="72">
      <c r="A72" s="532" t="n"/>
      <c r="B72" s="665" t="inlineStr">
        <is>
          <t>Baggage Claim</t>
        </is>
      </c>
      <c r="C72" s="416">
        <f>C386</f>
        <v/>
      </c>
      <c r="D72" s="423">
        <f>D386</f>
        <v/>
      </c>
      <c r="E72" s="416" t="n"/>
      <c r="F72" s="669">
        <f>F386</f>
        <v/>
      </c>
      <c r="G72" s="669">
        <f>G386</f>
        <v/>
      </c>
      <c r="H72" s="669">
        <f>H386</f>
        <v/>
      </c>
      <c r="I72" s="669">
        <f>I386</f>
        <v/>
      </c>
      <c r="J72" s="669">
        <f>J386</f>
        <v/>
      </c>
      <c r="K72" s="669">
        <f>K386</f>
        <v/>
      </c>
      <c r="L72" s="669">
        <f>L386</f>
        <v/>
      </c>
      <c r="M72" s="669">
        <f>M386</f>
        <v/>
      </c>
      <c r="N72" s="669">
        <f>N386</f>
        <v/>
      </c>
      <c r="O72" s="669">
        <f>O386</f>
        <v/>
      </c>
      <c r="P72" s="669">
        <f>P386</f>
        <v/>
      </c>
      <c r="Q72" s="669">
        <f>Q386</f>
        <v/>
      </c>
      <c r="R72" s="669">
        <f>R386</f>
        <v/>
      </c>
      <c r="S72" s="669">
        <f>S386</f>
        <v/>
      </c>
      <c r="T72" s="669">
        <f>T386</f>
        <v/>
      </c>
      <c r="U72" s="669">
        <f>U386</f>
        <v/>
      </c>
      <c r="V72" s="669">
        <f>V386</f>
        <v/>
      </c>
      <c r="W72" s="669">
        <f>W386</f>
        <v/>
      </c>
      <c r="X72" s="669">
        <f>X386</f>
        <v/>
      </c>
      <c r="Y72" s="669">
        <f>Y386</f>
        <v/>
      </c>
      <c r="Z72" s="669">
        <f>Z386</f>
        <v/>
      </c>
      <c r="AA72" s="669">
        <f>AA386</f>
        <v/>
      </c>
      <c r="AB72" s="669">
        <f>AB386</f>
        <v/>
      </c>
      <c r="AC72" s="669">
        <f>AC386</f>
        <v/>
      </c>
      <c r="AD72" s="669">
        <f>AD386</f>
        <v/>
      </c>
      <c r="AE72" s="669">
        <f>AE386</f>
        <v/>
      </c>
      <c r="AF72" s="669">
        <f>AF386</f>
        <v/>
      </c>
      <c r="AG72" s="669">
        <f>AG386</f>
        <v/>
      </c>
      <c r="AH72" s="669">
        <f>AH386</f>
        <v/>
      </c>
      <c r="AI72" s="669">
        <f>AI386</f>
        <v/>
      </c>
      <c r="AJ72" s="669">
        <f>AJ386</f>
        <v/>
      </c>
      <c r="AK72" s="669">
        <f>AK386</f>
        <v/>
      </c>
      <c r="AL72" s="669">
        <f>AL386</f>
        <v/>
      </c>
      <c r="AM72" s="669">
        <f>AM386</f>
        <v/>
      </c>
      <c r="AN72" s="669">
        <f>AN386</f>
        <v/>
      </c>
      <c r="AO72" s="669">
        <f>AO386</f>
        <v/>
      </c>
    </row>
    <row r="73">
      <c r="A73" s="532" t="n"/>
      <c r="B73" s="533" t="n"/>
      <c r="C73" s="416">
        <f>C402</f>
        <v/>
      </c>
      <c r="D73" s="423">
        <f>D402</f>
        <v/>
      </c>
      <c r="E73" s="416" t="n"/>
      <c r="F73" s="669">
        <f>F402</f>
        <v/>
      </c>
      <c r="G73" s="669">
        <f>G402</f>
        <v/>
      </c>
      <c r="H73" s="669">
        <f>H402</f>
        <v/>
      </c>
      <c r="I73" s="669">
        <f>I402</f>
        <v/>
      </c>
      <c r="J73" s="669">
        <f>J402</f>
        <v/>
      </c>
      <c r="K73" s="669">
        <f>K402</f>
        <v/>
      </c>
      <c r="L73" s="669">
        <f>L402</f>
        <v/>
      </c>
      <c r="M73" s="669">
        <f>M402</f>
        <v/>
      </c>
      <c r="N73" s="669">
        <f>N402</f>
        <v/>
      </c>
      <c r="O73" s="669">
        <f>O402</f>
        <v/>
      </c>
      <c r="P73" s="669">
        <f>P402</f>
        <v/>
      </c>
      <c r="Q73" s="669">
        <f>Q402</f>
        <v/>
      </c>
      <c r="R73" s="669">
        <f>R402</f>
        <v/>
      </c>
      <c r="S73" s="669">
        <f>S402</f>
        <v/>
      </c>
      <c r="T73" s="669">
        <f>T402</f>
        <v/>
      </c>
      <c r="U73" s="669">
        <f>U402</f>
        <v/>
      </c>
      <c r="V73" s="669">
        <f>V402</f>
        <v/>
      </c>
      <c r="W73" s="669">
        <f>W402</f>
        <v/>
      </c>
      <c r="X73" s="669">
        <f>X402</f>
        <v/>
      </c>
      <c r="Y73" s="669">
        <f>Y402</f>
        <v/>
      </c>
      <c r="Z73" s="669">
        <f>Z402</f>
        <v/>
      </c>
      <c r="AA73" s="669">
        <f>AA402</f>
        <v/>
      </c>
      <c r="AB73" s="669">
        <f>AB402</f>
        <v/>
      </c>
      <c r="AC73" s="669">
        <f>AC402</f>
        <v/>
      </c>
      <c r="AD73" s="669">
        <f>AD402</f>
        <v/>
      </c>
      <c r="AE73" s="669">
        <f>AE402</f>
        <v/>
      </c>
      <c r="AF73" s="669">
        <f>AF402</f>
        <v/>
      </c>
      <c r="AG73" s="669">
        <f>AG402</f>
        <v/>
      </c>
      <c r="AH73" s="669">
        <f>AH402</f>
        <v/>
      </c>
      <c r="AI73" s="669">
        <f>AI402</f>
        <v/>
      </c>
      <c r="AJ73" s="669">
        <f>AJ402</f>
        <v/>
      </c>
      <c r="AK73" s="669">
        <f>AK402</f>
        <v/>
      </c>
      <c r="AL73" s="669">
        <f>AL402</f>
        <v/>
      </c>
      <c r="AM73" s="669">
        <f>AM402</f>
        <v/>
      </c>
      <c r="AN73" s="669">
        <f>AN402</f>
        <v/>
      </c>
      <c r="AO73" s="669">
        <f>AO402</f>
        <v/>
      </c>
    </row>
    <row r="74">
      <c r="A74" s="532" t="n"/>
      <c r="B74" s="337" t="inlineStr">
        <is>
          <t>Customs</t>
        </is>
      </c>
      <c r="C74" s="416" t="inlineStr">
        <is>
          <t>A</t>
        </is>
      </c>
      <c r="D74" s="423" t="n"/>
      <c r="E74" s="416" t="n"/>
      <c r="F74" s="669" t="n"/>
      <c r="G74" s="669" t="n"/>
      <c r="H74" s="669" t="n"/>
      <c r="I74" s="669" t="n"/>
      <c r="J74" s="669" t="n"/>
      <c r="K74" s="669" t="n"/>
      <c r="L74" s="669" t="n"/>
      <c r="M74" s="669" t="n"/>
      <c r="N74" s="669" t="n"/>
      <c r="O74" s="669" t="n"/>
      <c r="P74" s="669" t="n"/>
      <c r="Q74" s="669" t="n"/>
      <c r="R74" s="669" t="n"/>
      <c r="S74" s="669" t="n"/>
      <c r="T74" s="669" t="n"/>
      <c r="U74" s="669" t="n"/>
      <c r="V74" s="669" t="n"/>
      <c r="W74" s="669" t="n"/>
      <c r="X74" s="669" t="n"/>
      <c r="Y74" s="669" t="n"/>
      <c r="Z74" s="669" t="n"/>
      <c r="AA74" s="669" t="n"/>
      <c r="AB74" s="669" t="n"/>
      <c r="AC74" s="669" t="n"/>
      <c r="AD74" s="669" t="n"/>
      <c r="AE74" s="669" t="n"/>
      <c r="AF74" s="669" t="n"/>
      <c r="AG74" s="669" t="n"/>
      <c r="AH74" s="669" t="n"/>
      <c r="AI74" s="669" t="n"/>
      <c r="AJ74" s="669" t="n"/>
      <c r="AK74" s="669" t="n"/>
      <c r="AL74" s="669" t="n"/>
      <c r="AM74" s="669" t="n"/>
      <c r="AN74" s="669" t="n"/>
      <c r="AO74" s="669" t="n"/>
    </row>
    <row r="75">
      <c r="A75" s="532" t="n"/>
      <c r="B75" s="464" t="inlineStr">
        <is>
          <t>Passenger Processing Areas</t>
        </is>
      </c>
      <c r="C75" s="464" t="inlineStr">
        <is>
          <t>Departure + Arrival</t>
        </is>
      </c>
      <c r="D75" s="465" t="inlineStr">
        <is>
          <t>Departure + Arrival Process area(m2)</t>
        </is>
      </c>
      <c r="E75" s="413" t="n">
        <v>0.35</v>
      </c>
      <c r="F75" s="670">
        <f>SUM(F62:F69,F70:F74)</f>
        <v/>
      </c>
      <c r="G75" s="670">
        <f>SUM(G62:G69,G70:G74)</f>
        <v/>
      </c>
      <c r="H75" s="670">
        <f>SUM(H62:H69,H70:H74)</f>
        <v/>
      </c>
      <c r="I75" s="670">
        <f>SUM(I62:I69,I70:I74)</f>
        <v/>
      </c>
      <c r="J75" s="670">
        <f>SUM(J62:J69,J70:J74)</f>
        <v/>
      </c>
      <c r="K75" s="670">
        <f>SUM(K62:K69,K70:K74)</f>
        <v/>
      </c>
      <c r="L75" s="670">
        <f>SUM(L62:L69,L70:L74)</f>
        <v/>
      </c>
      <c r="M75" s="670">
        <f>SUM(M62:M69,M70:M74)</f>
        <v/>
      </c>
      <c r="N75" s="670">
        <f>SUM(N62:N69,N70:N74)</f>
        <v/>
      </c>
      <c r="O75" s="670">
        <f>SUM(O62:O69,O70:O74)</f>
        <v/>
      </c>
      <c r="P75" s="670">
        <f>SUM(P62:P69,P70:P74)</f>
        <v/>
      </c>
      <c r="Q75" s="670">
        <f>SUM(Q62:Q69,Q70:Q74)</f>
        <v/>
      </c>
      <c r="R75" s="670">
        <f>SUM(R62:R69,R70:R74)</f>
        <v/>
      </c>
      <c r="S75" s="670">
        <f>SUM(S62:S69,S70:S74)</f>
        <v/>
      </c>
      <c r="T75" s="670">
        <f>SUM(T62:T69,T70:T74)</f>
        <v/>
      </c>
      <c r="U75" s="670">
        <f>SUM(U62:U69,U70:U74)</f>
        <v/>
      </c>
      <c r="V75" s="670">
        <f>SUM(V62:V69,V70:V74)</f>
        <v/>
      </c>
      <c r="W75" s="670">
        <f>SUM(W62:W69,W70:W74)</f>
        <v/>
      </c>
      <c r="X75" s="670">
        <f>SUM(X62:X69,X70:X74)</f>
        <v/>
      </c>
      <c r="Y75" s="670">
        <f>SUM(Y62:Y69,Y70:Y74)</f>
        <v/>
      </c>
      <c r="Z75" s="670">
        <f>SUM(Z62:Z69,Z70:Z74)</f>
        <v/>
      </c>
      <c r="AA75" s="670">
        <f>SUM(AA62:AA69,AA70:AA74)</f>
        <v/>
      </c>
      <c r="AB75" s="670">
        <f>SUM(AB62:AB69,AB70:AB74)</f>
        <v/>
      </c>
      <c r="AC75" s="670">
        <f>SUM(AC62:AC69,AC70:AC74)</f>
        <v/>
      </c>
      <c r="AD75" s="670">
        <f>SUM(AD62:AD69,AD70:AD74)</f>
        <v/>
      </c>
      <c r="AE75" s="670">
        <f>SUM(AE62:AE69,AE70:AE74)</f>
        <v/>
      </c>
      <c r="AF75" s="670">
        <f>SUM(AF62:AF69,AF70:AF74)</f>
        <v/>
      </c>
      <c r="AG75" s="670">
        <f>SUM(AG62:AG69,AG70:AG74)</f>
        <v/>
      </c>
      <c r="AH75" s="670">
        <f>SUM(AH62:AH69,AH70:AH74)</f>
        <v/>
      </c>
      <c r="AI75" s="670">
        <f>SUM(AI62:AI69,AI70:AI74)</f>
        <v/>
      </c>
      <c r="AJ75" s="670">
        <f>SUM(AJ62:AJ69,AJ70:AJ74)</f>
        <v/>
      </c>
      <c r="AK75" s="670">
        <f>SUM(AK62:AK69,AK70:AK74)</f>
        <v/>
      </c>
      <c r="AL75" s="670">
        <f>SUM(AL62:AL69,AL70:AL74)</f>
        <v/>
      </c>
      <c r="AM75" s="670">
        <f>SUM(AM62:AM69,AM70:AM74)</f>
        <v/>
      </c>
      <c r="AN75" s="670">
        <f>SUM(AN62:AN69,AN70:AN74)</f>
        <v/>
      </c>
      <c r="AO75" s="670">
        <f>SUM(AO62:AO69,AO70:AO74)</f>
        <v/>
      </c>
    </row>
    <row r="76">
      <c r="A76" s="532" t="n"/>
      <c r="B76" s="464" t="inlineStr">
        <is>
          <t>Public Circulation Areas</t>
        </is>
      </c>
      <c r="C76" s="466" t="n"/>
      <c r="D76" s="467" t="inlineStr">
        <is>
          <t>Corridors and Hallways, Waiting areas, Restrooms, Vertical Circulation, Entrance lobbies</t>
        </is>
      </c>
      <c r="E76" s="413" t="n">
        <v>0.3</v>
      </c>
      <c r="F76" s="671">
        <f>F$75*$E76/$E$75</f>
        <v/>
      </c>
      <c r="G76" s="671">
        <f>G$75*$E76/$E$75</f>
        <v/>
      </c>
      <c r="H76" s="671">
        <f>H$75*$E76/$E$75</f>
        <v/>
      </c>
      <c r="I76" s="671">
        <f>I$75*$E76/$E$75</f>
        <v/>
      </c>
      <c r="J76" s="671">
        <f>J$75*$E76/$E$75</f>
        <v/>
      </c>
      <c r="K76" s="671">
        <f>K$75*$E76/$E$75</f>
        <v/>
      </c>
      <c r="L76" s="671">
        <f>L$75*$E76/$E$75</f>
        <v/>
      </c>
      <c r="M76" s="671">
        <f>M$75*$E76/$E$75</f>
        <v/>
      </c>
      <c r="N76" s="671">
        <f>N$75*$E76/$E$75</f>
        <v/>
      </c>
      <c r="O76" s="671">
        <f>O$75*$E76/$E$75</f>
        <v/>
      </c>
      <c r="P76" s="671">
        <f>P$75*$E76/$E$75</f>
        <v/>
      </c>
      <c r="Q76" s="671">
        <f>Q$75*$E76/$E$75</f>
        <v/>
      </c>
      <c r="R76" s="671">
        <f>R$75*$E76/$E$75</f>
        <v/>
      </c>
      <c r="S76" s="671">
        <f>S$75*$E76/$E$75</f>
        <v/>
      </c>
      <c r="T76" s="671">
        <f>T$75*$E76/$E$75</f>
        <v/>
      </c>
      <c r="U76" s="671">
        <f>U$75*$E76/$E$75</f>
        <v/>
      </c>
      <c r="V76" s="671">
        <f>V$75*$E76/$E$75</f>
        <v/>
      </c>
      <c r="W76" s="671">
        <f>W$75*$E76/$E$75</f>
        <v/>
      </c>
      <c r="X76" s="671">
        <f>X$75*$E76/$E$75</f>
        <v/>
      </c>
      <c r="Y76" s="671">
        <f>Y$75*$E76/$E$75</f>
        <v/>
      </c>
      <c r="Z76" s="671">
        <f>Z$75*$E76/$E$75</f>
        <v/>
      </c>
      <c r="AA76" s="671">
        <f>AA$75*$E76/$E$75</f>
        <v/>
      </c>
      <c r="AB76" s="671">
        <f>AB$75*$E76/$E$75</f>
        <v/>
      </c>
      <c r="AC76" s="671">
        <f>AC$75*$E76/$E$75</f>
        <v/>
      </c>
      <c r="AD76" s="671">
        <f>AD$75*$E76/$E$75</f>
        <v/>
      </c>
      <c r="AE76" s="671">
        <f>AE$75*$E76/$E$75</f>
        <v/>
      </c>
      <c r="AF76" s="671">
        <f>AF$75*$E76/$E$75</f>
        <v/>
      </c>
      <c r="AG76" s="671">
        <f>AG$75*$E76/$E$75</f>
        <v/>
      </c>
      <c r="AH76" s="671">
        <f>AH$75*$E76/$E$75</f>
        <v/>
      </c>
      <c r="AI76" s="671">
        <f>AI$75*$E76/$E$75</f>
        <v/>
      </c>
      <c r="AJ76" s="671">
        <f>AJ$75*$E76/$E$75</f>
        <v/>
      </c>
      <c r="AK76" s="671">
        <f>AK$75*$E76/$E$75</f>
        <v/>
      </c>
      <c r="AL76" s="671">
        <f>AL$75*$E76/$E$75</f>
        <v/>
      </c>
      <c r="AM76" s="671">
        <f>AM$75*$E76/$E$75</f>
        <v/>
      </c>
      <c r="AN76" s="671">
        <f>AN$75*$E76/$E$75</f>
        <v/>
      </c>
      <c r="AO76" s="671">
        <f>AO$75*$E76/$E$75</f>
        <v/>
      </c>
    </row>
    <row r="77">
      <c r="A77" s="532" t="n"/>
      <c r="B77" s="464" t="inlineStr">
        <is>
          <t>Commercial Areas</t>
        </is>
      </c>
      <c r="C77" s="468" t="n"/>
      <c r="D77" s="467" t="inlineStr">
        <is>
          <t>Landside concessions(1~3% of terminal), Airside concessions(10~12% of terminal)</t>
        </is>
      </c>
      <c r="E77" s="413" t="n">
        <v>0.15</v>
      </c>
      <c r="F77" s="671">
        <f>F$75*$E77/$E$75</f>
        <v/>
      </c>
      <c r="G77" s="671">
        <f>G$75*$E77/$E$75</f>
        <v/>
      </c>
      <c r="H77" s="671">
        <f>H$75*$E77/$E$75</f>
        <v/>
      </c>
      <c r="I77" s="671">
        <f>I$75*$E77/$E$75</f>
        <v/>
      </c>
      <c r="J77" s="671">
        <f>J$75*$E77/$E$75</f>
        <v/>
      </c>
      <c r="K77" s="671">
        <f>K$75*$E77/$E$75</f>
        <v/>
      </c>
      <c r="L77" s="671">
        <f>L$75*$E77/$E$75</f>
        <v/>
      </c>
      <c r="M77" s="671">
        <f>M$75*$E77/$E$75</f>
        <v/>
      </c>
      <c r="N77" s="671">
        <f>N$75*$E77/$E$75</f>
        <v/>
      </c>
      <c r="O77" s="671">
        <f>O$75*$E77/$E$75</f>
        <v/>
      </c>
      <c r="P77" s="671">
        <f>P$75*$E77/$E$75</f>
        <v/>
      </c>
      <c r="Q77" s="671">
        <f>Q$75*$E77/$E$75</f>
        <v/>
      </c>
      <c r="R77" s="671">
        <f>R$75*$E77/$E$75</f>
        <v/>
      </c>
      <c r="S77" s="671">
        <f>S$75*$E77/$E$75</f>
        <v/>
      </c>
      <c r="T77" s="671">
        <f>T$75*$E77/$E$75</f>
        <v/>
      </c>
      <c r="U77" s="671">
        <f>U$75*$E77/$E$75</f>
        <v/>
      </c>
      <c r="V77" s="671">
        <f>V$75*$E77/$E$75</f>
        <v/>
      </c>
      <c r="W77" s="671">
        <f>W$75*$E77/$E$75</f>
        <v/>
      </c>
      <c r="X77" s="671">
        <f>X$75*$E77/$E$75</f>
        <v/>
      </c>
      <c r="Y77" s="671">
        <f>Y$75*$E77/$E$75</f>
        <v/>
      </c>
      <c r="Z77" s="671">
        <f>Z$75*$E77/$E$75</f>
        <v/>
      </c>
      <c r="AA77" s="671">
        <f>AA$75*$E77/$E$75</f>
        <v/>
      </c>
      <c r="AB77" s="671">
        <f>AB$75*$E77/$E$75</f>
        <v/>
      </c>
      <c r="AC77" s="671">
        <f>AC$75*$E77/$E$75</f>
        <v/>
      </c>
      <c r="AD77" s="671">
        <f>AD$75*$E77/$E$75</f>
        <v/>
      </c>
      <c r="AE77" s="671">
        <f>AE$75*$E77/$E$75</f>
        <v/>
      </c>
      <c r="AF77" s="671">
        <f>AF$75*$E77/$E$75</f>
        <v/>
      </c>
      <c r="AG77" s="671">
        <f>AG$75*$E77/$E$75</f>
        <v/>
      </c>
      <c r="AH77" s="671">
        <f>AH$75*$E77/$E$75</f>
        <v/>
      </c>
      <c r="AI77" s="671">
        <f>AI$75*$E77/$E$75</f>
        <v/>
      </c>
      <c r="AJ77" s="671">
        <f>AJ$75*$E77/$E$75</f>
        <v/>
      </c>
      <c r="AK77" s="671">
        <f>AK$75*$E77/$E$75</f>
        <v/>
      </c>
      <c r="AL77" s="671">
        <f>AL$75*$E77/$E$75</f>
        <v/>
      </c>
      <c r="AM77" s="671">
        <f>AM$75*$E77/$E$75</f>
        <v/>
      </c>
      <c r="AN77" s="671">
        <f>AN$75*$E77/$E$75</f>
        <v/>
      </c>
      <c r="AO77" s="671">
        <f>AO$75*$E77/$E$75</f>
        <v/>
      </c>
    </row>
    <row r="78">
      <c r="A78" s="532" t="n"/>
      <c r="B78" s="464" t="inlineStr">
        <is>
          <t>Operational &amp; Support Areas</t>
        </is>
      </c>
      <c r="C78" s="468" t="n"/>
      <c r="D78" s="467" t="inlineStr">
        <is>
          <t>Baggage handling system, Staff areas, Technical rooms, Storage, Administrative offices, Building Systems</t>
        </is>
      </c>
      <c r="E78" s="413" t="n">
        <v>0.2</v>
      </c>
      <c r="F78" s="671">
        <f>F$75*$E78/$E$75</f>
        <v/>
      </c>
      <c r="G78" s="671">
        <f>G$75*$E78/$E$75</f>
        <v/>
      </c>
      <c r="H78" s="671">
        <f>H$75*$E78/$E$75</f>
        <v/>
      </c>
      <c r="I78" s="671">
        <f>I$75*$E78/$E$75</f>
        <v/>
      </c>
      <c r="J78" s="671">
        <f>J$75*$E78/$E$75</f>
        <v/>
      </c>
      <c r="K78" s="671">
        <f>K$75*$E78/$E$75</f>
        <v/>
      </c>
      <c r="L78" s="671">
        <f>L$75*$E78/$E$75</f>
        <v/>
      </c>
      <c r="M78" s="671">
        <f>M$75*$E78/$E$75</f>
        <v/>
      </c>
      <c r="N78" s="671">
        <f>N$75*$E78/$E$75</f>
        <v/>
      </c>
      <c r="O78" s="671">
        <f>O$75*$E78/$E$75</f>
        <v/>
      </c>
      <c r="P78" s="671">
        <f>P$75*$E78/$E$75</f>
        <v/>
      </c>
      <c r="Q78" s="671">
        <f>Q$75*$E78/$E$75</f>
        <v/>
      </c>
      <c r="R78" s="671">
        <f>R$75*$E78/$E$75</f>
        <v/>
      </c>
      <c r="S78" s="671">
        <f>S$75*$E78/$E$75</f>
        <v/>
      </c>
      <c r="T78" s="671">
        <f>T$75*$E78/$E$75</f>
        <v/>
      </c>
      <c r="U78" s="671">
        <f>U$75*$E78/$E$75</f>
        <v/>
      </c>
      <c r="V78" s="671">
        <f>V$75*$E78/$E$75</f>
        <v/>
      </c>
      <c r="W78" s="671">
        <f>W$75*$E78/$E$75</f>
        <v/>
      </c>
      <c r="X78" s="671">
        <f>X$75*$E78/$E$75</f>
        <v/>
      </c>
      <c r="Y78" s="671">
        <f>Y$75*$E78/$E$75</f>
        <v/>
      </c>
      <c r="Z78" s="671">
        <f>Z$75*$E78/$E$75</f>
        <v/>
      </c>
      <c r="AA78" s="671">
        <f>AA$75*$E78/$E$75</f>
        <v/>
      </c>
      <c r="AB78" s="671">
        <f>AB$75*$E78/$E$75</f>
        <v/>
      </c>
      <c r="AC78" s="671">
        <f>AC$75*$E78/$E$75</f>
        <v/>
      </c>
      <c r="AD78" s="671">
        <f>AD$75*$E78/$E$75</f>
        <v/>
      </c>
      <c r="AE78" s="671">
        <f>AE$75*$E78/$E$75</f>
        <v/>
      </c>
      <c r="AF78" s="671">
        <f>AF$75*$E78/$E$75</f>
        <v/>
      </c>
      <c r="AG78" s="671">
        <f>AG$75*$E78/$E$75</f>
        <v/>
      </c>
      <c r="AH78" s="671">
        <f>AH$75*$E78/$E$75</f>
        <v/>
      </c>
      <c r="AI78" s="671">
        <f>AI$75*$E78/$E$75</f>
        <v/>
      </c>
      <c r="AJ78" s="671">
        <f>AJ$75*$E78/$E$75</f>
        <v/>
      </c>
      <c r="AK78" s="671">
        <f>AK$75*$E78/$E$75</f>
        <v/>
      </c>
      <c r="AL78" s="671">
        <f>AL$75*$E78/$E$75</f>
        <v/>
      </c>
      <c r="AM78" s="671">
        <f>AM$75*$E78/$E$75</f>
        <v/>
      </c>
      <c r="AN78" s="671">
        <f>AN$75*$E78/$E$75</f>
        <v/>
      </c>
      <c r="AO78" s="671">
        <f>AO$75*$E78/$E$75</f>
        <v/>
      </c>
    </row>
    <row r="79">
      <c r="A79" s="533" t="n"/>
      <c r="B79" s="469" t="inlineStr">
        <is>
          <t>Total Terminal Area</t>
        </is>
      </c>
      <c r="C79" s="469" t="n"/>
      <c r="D79" s="470" t="inlineStr">
        <is>
          <t>Total Terminal Area(m2)</t>
        </is>
      </c>
      <c r="E79" s="471">
        <f>SUM(E75,E76:E78)</f>
        <v/>
      </c>
      <c r="F79" s="672">
        <f>SUM(F75:F78)</f>
        <v/>
      </c>
      <c r="G79" s="672">
        <f>SUM(G75:G78)</f>
        <v/>
      </c>
      <c r="H79" s="672">
        <f>SUM(H75:H78)</f>
        <v/>
      </c>
      <c r="I79" s="672">
        <f>SUM(I75:I78)</f>
        <v/>
      </c>
      <c r="J79" s="672">
        <f>SUM(J75:J78)</f>
        <v/>
      </c>
      <c r="K79" s="672">
        <f>SUM(K75:K78)</f>
        <v/>
      </c>
      <c r="L79" s="672">
        <f>SUM(L75:L78)</f>
        <v/>
      </c>
      <c r="M79" s="672">
        <f>SUM(M75:M78)</f>
        <v/>
      </c>
      <c r="N79" s="672">
        <f>SUM(N75:N78)</f>
        <v/>
      </c>
      <c r="O79" s="672">
        <f>SUM(O75:O78)</f>
        <v/>
      </c>
      <c r="P79" s="672">
        <f>SUM(P75:P78)</f>
        <v/>
      </c>
      <c r="Q79" s="672">
        <f>SUM(Q75:Q78)</f>
        <v/>
      </c>
      <c r="R79" s="672">
        <f>SUM(R75:R78)</f>
        <v/>
      </c>
      <c r="S79" s="672">
        <f>SUM(S75:S78)</f>
        <v/>
      </c>
      <c r="T79" s="672">
        <f>SUM(T75:T78)</f>
        <v/>
      </c>
      <c r="U79" s="672">
        <f>SUM(U75:U78)</f>
        <v/>
      </c>
      <c r="V79" s="672">
        <f>SUM(V75:V78)</f>
        <v/>
      </c>
      <c r="W79" s="672">
        <f>SUM(W75:W78)</f>
        <v/>
      </c>
      <c r="X79" s="672">
        <f>SUM(X75:X78)</f>
        <v/>
      </c>
      <c r="Y79" s="672">
        <f>SUM(Y75:Y78)</f>
        <v/>
      </c>
      <c r="Z79" s="672">
        <f>SUM(Z75:Z78)</f>
        <v/>
      </c>
      <c r="AA79" s="672">
        <f>SUM(AA75:AA78)</f>
        <v/>
      </c>
      <c r="AB79" s="672">
        <f>SUM(AB75:AB78)</f>
        <v/>
      </c>
      <c r="AC79" s="672">
        <f>SUM(AC75:AC78)</f>
        <v/>
      </c>
      <c r="AD79" s="672">
        <f>SUM(AD75:AD78)</f>
        <v/>
      </c>
      <c r="AE79" s="672">
        <f>SUM(AE75:AE78)</f>
        <v/>
      </c>
      <c r="AF79" s="672">
        <f>SUM(AF75:AF78)</f>
        <v/>
      </c>
      <c r="AG79" s="672">
        <f>SUM(AG75:AG78)</f>
        <v/>
      </c>
      <c r="AH79" s="672">
        <f>SUM(AH75:AH78)</f>
        <v/>
      </c>
      <c r="AI79" s="672">
        <f>SUM(AI75:AI78)</f>
        <v/>
      </c>
      <c r="AJ79" s="672">
        <f>SUM(AJ75:AJ78)</f>
        <v/>
      </c>
      <c r="AK79" s="672">
        <f>SUM(AK75:AK78)</f>
        <v/>
      </c>
      <c r="AL79" s="672">
        <f>SUM(AL75:AL78)</f>
        <v/>
      </c>
      <c r="AM79" s="672">
        <f>SUM(AM75:AM78)</f>
        <v/>
      </c>
      <c r="AN79" s="672">
        <f>SUM(AN75:AN78)</f>
        <v/>
      </c>
      <c r="AO79" s="672">
        <f>SUM(AO75:AO78)</f>
        <v/>
      </c>
    </row>
    <row r="80">
      <c r="A80" s="373" t="n"/>
    </row>
    <row r="81" ht="25" customHeight="1" s="1">
      <c r="A81" s="547" t="inlineStr">
        <is>
          <t>Landside Area Summary</t>
        </is>
      </c>
      <c r="B81" s="548" t="n"/>
      <c r="C81" s="548" t="n"/>
      <c r="D81" s="548" t="n"/>
      <c r="E81" s="548" t="n"/>
      <c r="F81" s="548" t="n"/>
    </row>
    <row r="82">
      <c r="A82" s="335" t="inlineStr">
        <is>
          <t>Main Category</t>
        </is>
      </c>
      <c r="B82" s="335" t="inlineStr">
        <is>
          <t>Category</t>
        </is>
      </c>
      <c r="C82" s="336" t="inlineStr">
        <is>
          <t>Acronym</t>
        </is>
      </c>
      <c r="D82" s="336" t="inlineStr">
        <is>
          <t>Definition</t>
        </is>
      </c>
      <c r="E82" s="336" t="inlineStr">
        <is>
          <t>Reference</t>
        </is>
      </c>
      <c r="F82" s="336">
        <f>F11</f>
        <v/>
      </c>
      <c r="G82" s="336">
        <f>G11</f>
        <v/>
      </c>
      <c r="H82" s="336">
        <f>H11</f>
        <v/>
      </c>
      <c r="I82" s="336">
        <f>I11</f>
        <v/>
      </c>
      <c r="J82" s="336">
        <f>J11</f>
        <v/>
      </c>
      <c r="K82" s="336">
        <f>K11</f>
        <v/>
      </c>
      <c r="L82" s="336">
        <f>L11</f>
        <v/>
      </c>
      <c r="M82" s="336">
        <f>M11</f>
        <v/>
      </c>
      <c r="N82" s="336">
        <f>N11</f>
        <v/>
      </c>
      <c r="O82" s="336">
        <f>O11</f>
        <v/>
      </c>
      <c r="P82" s="336">
        <f>P11</f>
        <v/>
      </c>
      <c r="Q82" s="336">
        <f>Q11</f>
        <v/>
      </c>
      <c r="R82" s="336">
        <f>R11</f>
        <v/>
      </c>
      <c r="S82" s="336">
        <f>S11</f>
        <v/>
      </c>
      <c r="T82" s="336">
        <f>T11</f>
        <v/>
      </c>
      <c r="U82" s="336">
        <f>U11</f>
        <v/>
      </c>
      <c r="V82" s="336">
        <f>V11</f>
        <v/>
      </c>
      <c r="W82" s="336">
        <f>W11</f>
        <v/>
      </c>
      <c r="X82" s="336">
        <f>X11</f>
        <v/>
      </c>
      <c r="Y82" s="336">
        <f>Y11</f>
        <v/>
      </c>
      <c r="Z82" s="336">
        <f>Z11</f>
        <v/>
      </c>
      <c r="AA82" s="336">
        <f>AA11</f>
        <v/>
      </c>
      <c r="AB82" s="336">
        <f>AB11</f>
        <v/>
      </c>
      <c r="AC82" s="336">
        <f>AC11</f>
        <v/>
      </c>
      <c r="AD82" s="336">
        <f>AD11</f>
        <v/>
      </c>
      <c r="AE82" s="336">
        <f>AE11</f>
        <v/>
      </c>
      <c r="AF82" s="336">
        <f>AF11</f>
        <v/>
      </c>
      <c r="AG82" s="336">
        <f>AG11</f>
        <v/>
      </c>
      <c r="AH82" s="336">
        <f>AH11</f>
        <v/>
      </c>
      <c r="AI82" s="336">
        <f>AI11</f>
        <v/>
      </c>
      <c r="AJ82" s="336">
        <f>AJ11</f>
        <v/>
      </c>
      <c r="AK82" s="336">
        <f>AK11</f>
        <v/>
      </c>
      <c r="AL82" s="336">
        <f>AL11</f>
        <v/>
      </c>
      <c r="AM82" s="336">
        <f>AM11</f>
        <v/>
      </c>
      <c r="AN82" s="336">
        <f>AN11</f>
        <v/>
      </c>
      <c r="AO82" s="336">
        <f>AO11</f>
        <v/>
      </c>
    </row>
    <row r="83">
      <c r="A83" s="673" t="inlineStr">
        <is>
          <t>Airside</t>
        </is>
      </c>
      <c r="B83" s="552" t="inlineStr">
        <is>
          <t>Passenger Apron</t>
        </is>
      </c>
      <c r="C83" s="328" t="inlineStr">
        <is>
          <t>PHM</t>
        </is>
      </c>
      <c r="D83" s="332" t="inlineStr">
        <is>
          <t>Apron_Peak_Movement</t>
        </is>
      </c>
      <c r="E83" s="328" t="n"/>
      <c r="F83" s="674">
        <f>ROUNDUP(F21,0)</f>
        <v/>
      </c>
      <c r="G83" s="674">
        <f>ROUNDUP(G21,0)</f>
        <v/>
      </c>
      <c r="H83" s="674">
        <f>ROUNDUP(H21,0)</f>
        <v/>
      </c>
      <c r="I83" s="674">
        <f>ROUNDUP(I21,0)</f>
        <v/>
      </c>
      <c r="J83" s="674">
        <f>ROUNDUP(J21,0)</f>
        <v/>
      </c>
      <c r="K83" s="674">
        <f>ROUNDUP(K21,0)</f>
        <v/>
      </c>
      <c r="L83" s="674">
        <f>ROUNDUP(L21,0)</f>
        <v/>
      </c>
      <c r="M83" s="674">
        <f>ROUNDUP(M21,0)</f>
        <v/>
      </c>
      <c r="N83" s="674">
        <f>ROUNDUP(N21,0)</f>
        <v/>
      </c>
      <c r="O83" s="674">
        <f>ROUNDUP(O21,0)</f>
        <v/>
      </c>
      <c r="P83" s="674">
        <f>ROUNDUP(P21,0)</f>
        <v/>
      </c>
      <c r="Q83" s="674">
        <f>ROUNDUP(Q21,0)</f>
        <v/>
      </c>
      <c r="R83" s="674">
        <f>ROUNDUP(R21,0)</f>
        <v/>
      </c>
      <c r="S83" s="674">
        <f>ROUNDUP(S21,0)</f>
        <v/>
      </c>
      <c r="T83" s="674">
        <f>ROUNDUP(T21,0)</f>
        <v/>
      </c>
      <c r="U83" s="674">
        <f>ROUNDUP(U21,0)</f>
        <v/>
      </c>
      <c r="V83" s="674">
        <f>ROUNDUP(V21,0)</f>
        <v/>
      </c>
      <c r="W83" s="674">
        <f>ROUNDUP(W21,0)</f>
        <v/>
      </c>
      <c r="X83" s="674">
        <f>ROUNDUP(X21,0)</f>
        <v/>
      </c>
      <c r="Y83" s="674">
        <f>ROUNDUP(Y21,0)</f>
        <v/>
      </c>
      <c r="Z83" s="674">
        <f>ROUNDUP(Z21,0)</f>
        <v/>
      </c>
      <c r="AA83" s="674">
        <f>ROUNDUP(AA21,0)</f>
        <v/>
      </c>
      <c r="AB83" s="674">
        <f>ROUNDUP(AB21,0)</f>
        <v/>
      </c>
      <c r="AC83" s="674">
        <f>ROUNDUP(AC21,0)</f>
        <v/>
      </c>
      <c r="AD83" s="674">
        <f>ROUNDUP(AD21,0)</f>
        <v/>
      </c>
      <c r="AE83" s="674">
        <f>ROUNDUP(AE21,0)</f>
        <v/>
      </c>
      <c r="AF83" s="674">
        <f>ROUNDUP(AF21,0)</f>
        <v/>
      </c>
      <c r="AG83" s="674">
        <f>ROUNDUP(AG21,0)</f>
        <v/>
      </c>
      <c r="AH83" s="674">
        <f>ROUNDUP(AH21,0)</f>
        <v/>
      </c>
      <c r="AI83" s="674">
        <f>ROUNDUP(AI21,0)</f>
        <v/>
      </c>
      <c r="AJ83" s="674">
        <f>ROUNDUP(AJ21,0)</f>
        <v/>
      </c>
      <c r="AK83" s="674">
        <f>ROUNDUP(AK21,0)</f>
        <v/>
      </c>
      <c r="AL83" s="674">
        <f>ROUNDUP(AL21,0)</f>
        <v/>
      </c>
      <c r="AM83" s="674">
        <f>ROUNDUP(AM21,0)</f>
        <v/>
      </c>
      <c r="AN83" s="674">
        <f>ROUNDUP(AN21,0)</f>
        <v/>
      </c>
      <c r="AO83" s="674">
        <f>ROUNDUP(AO21,0)</f>
        <v/>
      </c>
    </row>
    <row r="84">
      <c r="A84" s="532" t="n"/>
      <c r="B84" s="553" t="n"/>
      <c r="C84" s="328" t="inlineStr">
        <is>
          <t>PHDM</t>
        </is>
      </c>
      <c r="D84" s="332" t="inlineStr">
        <is>
          <t>Apron_Directional_Peak_Movement</t>
        </is>
      </c>
      <c r="E84" s="328" t="n"/>
      <c r="F84" s="674">
        <f>ROUNDUP(AVERAGE(F23:F24),1)</f>
        <v/>
      </c>
      <c r="G84" s="674">
        <f>ROUNDUP(AVERAGE(G23:G24),1)</f>
        <v/>
      </c>
      <c r="H84" s="674">
        <f>ROUNDUP(AVERAGE(H23:H24),1)</f>
        <v/>
      </c>
      <c r="I84" s="674">
        <f>ROUNDUP(AVERAGE(I23:I24),1)</f>
        <v/>
      </c>
      <c r="J84" s="674">
        <f>ROUNDUP(AVERAGE(J23:J24),1)</f>
        <v/>
      </c>
      <c r="K84" s="674">
        <f>ROUNDUP(AVERAGE(K23:K24),1)</f>
        <v/>
      </c>
      <c r="L84" s="674">
        <f>ROUNDUP(AVERAGE(L23:L24),1)</f>
        <v/>
      </c>
      <c r="M84" s="674">
        <f>ROUNDUP(AVERAGE(M23:M24),1)</f>
        <v/>
      </c>
      <c r="N84" s="674">
        <f>ROUNDUP(AVERAGE(N23:N24),1)</f>
        <v/>
      </c>
      <c r="O84" s="674">
        <f>ROUNDUP(AVERAGE(O23:O24),1)</f>
        <v/>
      </c>
      <c r="P84" s="674">
        <f>ROUNDUP(AVERAGE(P23:P24),1)</f>
        <v/>
      </c>
      <c r="Q84" s="674">
        <f>ROUNDUP(AVERAGE(Q23:Q24),1)</f>
        <v/>
      </c>
      <c r="R84" s="674">
        <f>ROUNDUP(AVERAGE(R23:R24),1)</f>
        <v/>
      </c>
      <c r="S84" s="674">
        <f>ROUNDUP(AVERAGE(S23:S24),1)</f>
        <v/>
      </c>
      <c r="T84" s="674">
        <f>ROUNDUP(AVERAGE(T23:T24),1)</f>
        <v/>
      </c>
      <c r="U84" s="674">
        <f>ROUNDUP(AVERAGE(U23:U24),1)</f>
        <v/>
      </c>
      <c r="V84" s="674">
        <f>ROUNDUP(AVERAGE(V23:V24),1)</f>
        <v/>
      </c>
      <c r="W84" s="674">
        <f>ROUNDUP(AVERAGE(W23:W24),1)</f>
        <v/>
      </c>
      <c r="X84" s="674">
        <f>ROUNDUP(AVERAGE(X23:X24),1)</f>
        <v/>
      </c>
      <c r="Y84" s="674">
        <f>ROUNDUP(AVERAGE(Y23:Y24),1)</f>
        <v/>
      </c>
      <c r="Z84" s="674">
        <f>ROUNDUP(AVERAGE(Z23:Z24),1)</f>
        <v/>
      </c>
      <c r="AA84" s="674">
        <f>ROUNDUP(AVERAGE(AA23:AA24),1)</f>
        <v/>
      </c>
      <c r="AB84" s="674">
        <f>ROUNDUP(AVERAGE(AB23:AB24),1)</f>
        <v/>
      </c>
      <c r="AC84" s="674">
        <f>ROUNDUP(AVERAGE(AC23:AC24),1)</f>
        <v/>
      </c>
      <c r="AD84" s="674">
        <f>ROUNDUP(AVERAGE(AD23:AD24),1)</f>
        <v/>
      </c>
      <c r="AE84" s="674">
        <f>ROUNDUP(AVERAGE(AE23:AE24),1)</f>
        <v/>
      </c>
      <c r="AF84" s="674">
        <f>ROUNDUP(AVERAGE(AF23:AF24),1)</f>
        <v/>
      </c>
      <c r="AG84" s="674">
        <f>ROUNDUP(AVERAGE(AG23:AG24),1)</f>
        <v/>
      </c>
      <c r="AH84" s="674">
        <f>ROUNDUP(AVERAGE(AH23:AH24),1)</f>
        <v/>
      </c>
      <c r="AI84" s="674">
        <f>ROUNDUP(AVERAGE(AI23:AI24),1)</f>
        <v/>
      </c>
      <c r="AJ84" s="674">
        <f>ROUNDUP(AVERAGE(AJ23:AJ24),1)</f>
        <v/>
      </c>
      <c r="AK84" s="674">
        <f>ROUNDUP(AVERAGE(AK23:AK24),1)</f>
        <v/>
      </c>
      <c r="AL84" s="674">
        <f>ROUNDUP(AVERAGE(AL23:AL24),1)</f>
        <v/>
      </c>
      <c r="AM84" s="674">
        <f>ROUNDUP(AVERAGE(AM23:AM24),1)</f>
        <v/>
      </c>
      <c r="AN84" s="674">
        <f>ROUNDUP(AVERAGE(AN23:AN24),1)</f>
        <v/>
      </c>
      <c r="AO84" s="674">
        <f>ROUNDUP(AVERAGE(AO23:AO24),1)</f>
        <v/>
      </c>
    </row>
    <row r="85">
      <c r="A85" s="532" t="n"/>
      <c r="B85" s="553" t="n"/>
      <c r="C85" s="409" t="n"/>
      <c r="D85" s="408" t="n"/>
      <c r="E85" s="409" t="n"/>
      <c r="F85" s="408" t="n"/>
      <c r="G85" s="408" t="n"/>
      <c r="H85" s="408" t="n"/>
      <c r="I85" s="408" t="n"/>
      <c r="J85" s="408" t="n"/>
      <c r="K85" s="408" t="n"/>
      <c r="L85" s="408" t="n"/>
      <c r="M85" s="408" t="n"/>
      <c r="N85" s="408" t="n"/>
      <c r="O85" s="408" t="n"/>
      <c r="P85" s="408" t="n"/>
      <c r="Q85" s="408" t="n"/>
      <c r="R85" s="408" t="n"/>
      <c r="S85" s="408" t="n"/>
      <c r="T85" s="408" t="n"/>
      <c r="U85" s="408" t="n"/>
      <c r="V85" s="408" t="n"/>
      <c r="W85" s="408" t="n"/>
      <c r="X85" s="408" t="n"/>
      <c r="Y85" s="408" t="n"/>
      <c r="Z85" s="408" t="n"/>
      <c r="AA85" s="408" t="n"/>
      <c r="AB85" s="408" t="n"/>
      <c r="AC85" s="408" t="n"/>
      <c r="AD85" s="408" t="n"/>
      <c r="AE85" s="408" t="n"/>
      <c r="AF85" s="408" t="n"/>
      <c r="AG85" s="408" t="n"/>
      <c r="AH85" s="408" t="n"/>
      <c r="AI85" s="408" t="n"/>
      <c r="AJ85" s="408" t="n"/>
      <c r="AK85" s="408" t="n"/>
      <c r="AL85" s="408" t="n"/>
      <c r="AM85" s="408" t="n"/>
      <c r="AN85" s="408" t="n"/>
      <c r="AO85" s="675" t="inlineStr">
        <is>
          <t>end</t>
        </is>
      </c>
    </row>
    <row r="86" ht="16" customHeight="1" s="1">
      <c r="A86" s="532" t="n"/>
      <c r="B86" s="553" t="n"/>
      <c r="C86" s="328" t="inlineStr">
        <is>
          <t>FMWB</t>
        </is>
      </c>
      <c r="D86" s="332" t="inlineStr">
        <is>
          <t>(Widebody Jets)FleetMix</t>
        </is>
      </c>
      <c r="E86" s="328" t="n"/>
      <c r="F86" s="676">
        <f>'Pax Demand'!H31</f>
        <v/>
      </c>
      <c r="G86" s="676">
        <f>'Pax Demand'!I31</f>
        <v/>
      </c>
      <c r="H86" s="676">
        <f>'Pax Demand'!J31</f>
        <v/>
      </c>
      <c r="I86" s="676">
        <f>'Pax Demand'!K31</f>
        <v/>
      </c>
      <c r="J86" s="676">
        <f>'Pax Demand'!L31</f>
        <v/>
      </c>
      <c r="K86" s="676">
        <f>'Pax Demand'!M31</f>
        <v/>
      </c>
      <c r="L86" s="676">
        <f>'Pax Demand'!N31</f>
        <v/>
      </c>
      <c r="M86" s="676">
        <f>'Pax Demand'!O31</f>
        <v/>
      </c>
      <c r="N86" s="676">
        <f>'Pax Demand'!P31</f>
        <v/>
      </c>
      <c r="O86" s="676">
        <f>'Pax Demand'!Q31</f>
        <v/>
      </c>
      <c r="P86" s="676">
        <f>'Pax Demand'!R31</f>
        <v/>
      </c>
      <c r="Q86" s="676">
        <f>'Pax Demand'!S31</f>
        <v/>
      </c>
      <c r="R86" s="676">
        <f>'Pax Demand'!T31</f>
        <v/>
      </c>
      <c r="S86" s="676">
        <f>'Pax Demand'!U31</f>
        <v/>
      </c>
      <c r="T86" s="676">
        <f>'Pax Demand'!V31</f>
        <v/>
      </c>
      <c r="U86" s="676">
        <f>'Pax Demand'!W31</f>
        <v/>
      </c>
      <c r="V86" s="676">
        <f>'Pax Demand'!X31</f>
        <v/>
      </c>
      <c r="W86" s="676">
        <f>'Pax Demand'!Y31</f>
        <v/>
      </c>
      <c r="X86" s="676">
        <f>'Pax Demand'!Z31</f>
        <v/>
      </c>
      <c r="Y86" s="676">
        <f>'Pax Demand'!AA31</f>
        <v/>
      </c>
      <c r="Z86" s="676">
        <f>'Pax Demand'!AB31</f>
        <v/>
      </c>
      <c r="AA86" s="676">
        <f>'Pax Demand'!AC31</f>
        <v/>
      </c>
      <c r="AB86" s="676">
        <f>'Pax Demand'!AD31</f>
        <v/>
      </c>
      <c r="AC86" s="676">
        <f>'Pax Demand'!AE31</f>
        <v/>
      </c>
      <c r="AD86" s="676">
        <f>'Pax Demand'!AF31</f>
        <v/>
      </c>
      <c r="AE86" s="676">
        <f>'Pax Demand'!AG31</f>
        <v/>
      </c>
      <c r="AF86" s="676">
        <f>'Pax Demand'!AH31</f>
        <v/>
      </c>
      <c r="AG86" s="676">
        <f>'Pax Demand'!AI31</f>
        <v/>
      </c>
      <c r="AH86" s="676">
        <f>'Pax Demand'!AJ31</f>
        <v/>
      </c>
      <c r="AI86" s="676">
        <f>'Pax Demand'!AK31</f>
        <v/>
      </c>
      <c r="AJ86" s="676">
        <f>'Pax Demand'!AL31</f>
        <v/>
      </c>
      <c r="AK86" s="676">
        <f>'Pax Demand'!AM31</f>
        <v/>
      </c>
      <c r="AL86" s="676">
        <f>'Pax Demand'!AN31</f>
        <v/>
      </c>
      <c r="AM86" s="676">
        <f>'Pax Demand'!AO31</f>
        <v/>
      </c>
      <c r="AN86" s="676">
        <f>'Pax Demand'!AP31</f>
        <v/>
      </c>
      <c r="AO86" s="676">
        <f>'Pax Demand'!AQ31</f>
        <v/>
      </c>
    </row>
    <row r="87" ht="16" customHeight="1" s="1">
      <c r="A87" s="532" t="n"/>
      <c r="B87" s="553" t="n"/>
      <c r="C87" s="328" t="inlineStr">
        <is>
          <t>FMNB</t>
        </is>
      </c>
      <c r="D87" s="332" t="inlineStr">
        <is>
          <t>(Narrowbody Jets)FleetMix</t>
        </is>
      </c>
      <c r="E87" s="328" t="n"/>
      <c r="F87" s="676">
        <f>'Pax Demand'!H32</f>
        <v/>
      </c>
      <c r="G87" s="676">
        <f>'Pax Demand'!I32</f>
        <v/>
      </c>
      <c r="H87" s="676">
        <f>'Pax Demand'!J32</f>
        <v/>
      </c>
      <c r="I87" s="676">
        <f>'Pax Demand'!K32</f>
        <v/>
      </c>
      <c r="J87" s="676">
        <f>'Pax Demand'!L32</f>
        <v/>
      </c>
      <c r="K87" s="676">
        <f>'Pax Demand'!M32</f>
        <v/>
      </c>
      <c r="L87" s="676">
        <f>'Pax Demand'!N32</f>
        <v/>
      </c>
      <c r="M87" s="676">
        <f>'Pax Demand'!O32</f>
        <v/>
      </c>
      <c r="N87" s="676">
        <f>'Pax Demand'!P32</f>
        <v/>
      </c>
      <c r="O87" s="676">
        <f>'Pax Demand'!Q32</f>
        <v/>
      </c>
      <c r="P87" s="676">
        <f>'Pax Demand'!R32</f>
        <v/>
      </c>
      <c r="Q87" s="676">
        <f>'Pax Demand'!S32</f>
        <v/>
      </c>
      <c r="R87" s="676">
        <f>'Pax Demand'!T32</f>
        <v/>
      </c>
      <c r="S87" s="676">
        <f>'Pax Demand'!U32</f>
        <v/>
      </c>
      <c r="T87" s="676">
        <f>'Pax Demand'!V32</f>
        <v/>
      </c>
      <c r="U87" s="676">
        <f>'Pax Demand'!W32</f>
        <v/>
      </c>
      <c r="V87" s="676">
        <f>'Pax Demand'!X32</f>
        <v/>
      </c>
      <c r="W87" s="676">
        <f>'Pax Demand'!Y32</f>
        <v/>
      </c>
      <c r="X87" s="676">
        <f>'Pax Demand'!Z32</f>
        <v/>
      </c>
      <c r="Y87" s="676">
        <f>'Pax Demand'!AA32</f>
        <v/>
      </c>
      <c r="Z87" s="676">
        <f>'Pax Demand'!AB32</f>
        <v/>
      </c>
      <c r="AA87" s="676">
        <f>'Pax Demand'!AC32</f>
        <v/>
      </c>
      <c r="AB87" s="676">
        <f>'Pax Demand'!AD32</f>
        <v/>
      </c>
      <c r="AC87" s="676">
        <f>'Pax Demand'!AE32</f>
        <v/>
      </c>
      <c r="AD87" s="676">
        <f>'Pax Demand'!AF32</f>
        <v/>
      </c>
      <c r="AE87" s="676">
        <f>'Pax Demand'!AG32</f>
        <v/>
      </c>
      <c r="AF87" s="676">
        <f>'Pax Demand'!AH32</f>
        <v/>
      </c>
      <c r="AG87" s="676">
        <f>'Pax Demand'!AI32</f>
        <v/>
      </c>
      <c r="AH87" s="676">
        <f>'Pax Demand'!AJ32</f>
        <v/>
      </c>
      <c r="AI87" s="676">
        <f>'Pax Demand'!AK32</f>
        <v/>
      </c>
      <c r="AJ87" s="676">
        <f>'Pax Demand'!AL32</f>
        <v/>
      </c>
      <c r="AK87" s="676">
        <f>'Pax Demand'!AM32</f>
        <v/>
      </c>
      <c r="AL87" s="676">
        <f>'Pax Demand'!AN32</f>
        <v/>
      </c>
      <c r="AM87" s="676">
        <f>'Pax Demand'!AO32</f>
        <v/>
      </c>
      <c r="AN87" s="676">
        <f>'Pax Demand'!AP32</f>
        <v/>
      </c>
      <c r="AO87" s="676">
        <f>'Pax Demand'!AQ32</f>
        <v/>
      </c>
    </row>
    <row r="88" ht="16" customHeight="1" s="1">
      <c r="A88" s="532" t="n"/>
      <c r="B88" s="553" t="n"/>
      <c r="C88" s="328" t="inlineStr">
        <is>
          <t>FMRJ</t>
        </is>
      </c>
      <c r="D88" s="332" t="inlineStr">
        <is>
          <t>(Regional Jets)FleetMix</t>
        </is>
      </c>
      <c r="E88" s="328" t="n"/>
      <c r="F88" s="676">
        <f>'Pax Demand'!H33</f>
        <v/>
      </c>
      <c r="G88" s="676">
        <f>'Pax Demand'!I33</f>
        <v/>
      </c>
      <c r="H88" s="676">
        <f>'Pax Demand'!J33</f>
        <v/>
      </c>
      <c r="I88" s="676">
        <f>'Pax Demand'!K33</f>
        <v/>
      </c>
      <c r="J88" s="676">
        <f>'Pax Demand'!L33</f>
        <v/>
      </c>
      <c r="K88" s="676">
        <f>'Pax Demand'!M33</f>
        <v/>
      </c>
      <c r="L88" s="676">
        <f>'Pax Demand'!N33</f>
        <v/>
      </c>
      <c r="M88" s="676">
        <f>'Pax Demand'!O33</f>
        <v/>
      </c>
      <c r="N88" s="676">
        <f>'Pax Demand'!P33</f>
        <v/>
      </c>
      <c r="O88" s="676">
        <f>'Pax Demand'!Q33</f>
        <v/>
      </c>
      <c r="P88" s="676">
        <f>'Pax Demand'!R33</f>
        <v/>
      </c>
      <c r="Q88" s="676">
        <f>'Pax Demand'!S33</f>
        <v/>
      </c>
      <c r="R88" s="676">
        <f>'Pax Demand'!T33</f>
        <v/>
      </c>
      <c r="S88" s="676">
        <f>'Pax Demand'!U33</f>
        <v/>
      </c>
      <c r="T88" s="676">
        <f>'Pax Demand'!V33</f>
        <v/>
      </c>
      <c r="U88" s="676">
        <f>'Pax Demand'!W33</f>
        <v/>
      </c>
      <c r="V88" s="676">
        <f>'Pax Demand'!X33</f>
        <v/>
      </c>
      <c r="W88" s="676">
        <f>'Pax Demand'!Y33</f>
        <v/>
      </c>
      <c r="X88" s="676">
        <f>'Pax Demand'!Z33</f>
        <v/>
      </c>
      <c r="Y88" s="676">
        <f>'Pax Demand'!AA33</f>
        <v/>
      </c>
      <c r="Z88" s="676">
        <f>'Pax Demand'!AB33</f>
        <v/>
      </c>
      <c r="AA88" s="676">
        <f>'Pax Demand'!AC33</f>
        <v/>
      </c>
      <c r="AB88" s="676">
        <f>'Pax Demand'!AD33</f>
        <v/>
      </c>
      <c r="AC88" s="676">
        <f>'Pax Demand'!AE33</f>
        <v/>
      </c>
      <c r="AD88" s="676">
        <f>'Pax Demand'!AF33</f>
        <v/>
      </c>
      <c r="AE88" s="676">
        <f>'Pax Demand'!AG33</f>
        <v/>
      </c>
      <c r="AF88" s="676">
        <f>'Pax Demand'!AH33</f>
        <v/>
      </c>
      <c r="AG88" s="676">
        <f>'Pax Demand'!AI33</f>
        <v/>
      </c>
      <c r="AH88" s="676">
        <f>'Pax Demand'!AJ33</f>
        <v/>
      </c>
      <c r="AI88" s="676">
        <f>'Pax Demand'!AK33</f>
        <v/>
      </c>
      <c r="AJ88" s="676">
        <f>'Pax Demand'!AL33</f>
        <v/>
      </c>
      <c r="AK88" s="676">
        <f>'Pax Demand'!AM33</f>
        <v/>
      </c>
      <c r="AL88" s="676">
        <f>'Pax Demand'!AN33</f>
        <v/>
      </c>
      <c r="AM88" s="676">
        <f>'Pax Demand'!AO33</f>
        <v/>
      </c>
      <c r="AN88" s="676">
        <f>'Pax Demand'!AP33</f>
        <v/>
      </c>
      <c r="AO88" s="676">
        <f>'Pax Demand'!AQ33</f>
        <v/>
      </c>
    </row>
    <row r="89" ht="16" customHeight="1" s="1">
      <c r="A89" s="532" t="n"/>
      <c r="B89" s="553" t="n"/>
      <c r="C89" s="328" t="inlineStr">
        <is>
          <t>FMBJ</t>
        </is>
      </c>
      <c r="D89" s="332" t="inlineStr">
        <is>
          <t>(Business Jets)FleetMix</t>
        </is>
      </c>
      <c r="E89" s="328" t="n"/>
      <c r="F89" s="676">
        <f>'Pax Demand'!H34</f>
        <v/>
      </c>
      <c r="G89" s="676">
        <f>'Pax Demand'!I34</f>
        <v/>
      </c>
      <c r="H89" s="676">
        <f>'Pax Demand'!J34</f>
        <v/>
      </c>
      <c r="I89" s="676">
        <f>'Pax Demand'!K34</f>
        <v/>
      </c>
      <c r="J89" s="676">
        <f>'Pax Demand'!L34</f>
        <v/>
      </c>
      <c r="K89" s="676">
        <f>'Pax Demand'!M34</f>
        <v/>
      </c>
      <c r="L89" s="676">
        <f>'Pax Demand'!N34</f>
        <v/>
      </c>
      <c r="M89" s="676">
        <f>'Pax Demand'!O34</f>
        <v/>
      </c>
      <c r="N89" s="676">
        <f>'Pax Demand'!P34</f>
        <v/>
      </c>
      <c r="O89" s="676">
        <f>'Pax Demand'!Q34</f>
        <v/>
      </c>
      <c r="P89" s="676">
        <f>'Pax Demand'!R34</f>
        <v/>
      </c>
      <c r="Q89" s="676">
        <f>'Pax Demand'!S34</f>
        <v/>
      </c>
      <c r="R89" s="676">
        <f>'Pax Demand'!T34</f>
        <v/>
      </c>
      <c r="S89" s="676">
        <f>'Pax Demand'!U34</f>
        <v/>
      </c>
      <c r="T89" s="676">
        <f>'Pax Demand'!V34</f>
        <v/>
      </c>
      <c r="U89" s="676">
        <f>'Pax Demand'!W34</f>
        <v/>
      </c>
      <c r="V89" s="676">
        <f>'Pax Demand'!X34</f>
        <v/>
      </c>
      <c r="W89" s="676">
        <f>'Pax Demand'!Y34</f>
        <v/>
      </c>
      <c r="X89" s="676">
        <f>'Pax Demand'!Z34</f>
        <v/>
      </c>
      <c r="Y89" s="676">
        <f>'Pax Demand'!AA34</f>
        <v/>
      </c>
      <c r="Z89" s="676">
        <f>'Pax Demand'!AB34</f>
        <v/>
      </c>
      <c r="AA89" s="676">
        <f>'Pax Demand'!AC34</f>
        <v/>
      </c>
      <c r="AB89" s="676">
        <f>'Pax Demand'!AD34</f>
        <v/>
      </c>
      <c r="AC89" s="676">
        <f>'Pax Demand'!AE34</f>
        <v/>
      </c>
      <c r="AD89" s="676">
        <f>'Pax Demand'!AF34</f>
        <v/>
      </c>
      <c r="AE89" s="676">
        <f>'Pax Demand'!AG34</f>
        <v/>
      </c>
      <c r="AF89" s="676">
        <f>'Pax Demand'!AH34</f>
        <v/>
      </c>
      <c r="AG89" s="676">
        <f>'Pax Demand'!AI34</f>
        <v/>
      </c>
      <c r="AH89" s="676">
        <f>'Pax Demand'!AJ34</f>
        <v/>
      </c>
      <c r="AI89" s="676">
        <f>'Pax Demand'!AK34</f>
        <v/>
      </c>
      <c r="AJ89" s="676">
        <f>'Pax Demand'!AL34</f>
        <v/>
      </c>
      <c r="AK89" s="676">
        <f>'Pax Demand'!AM34</f>
        <v/>
      </c>
      <c r="AL89" s="676">
        <f>'Pax Demand'!AN34</f>
        <v/>
      </c>
      <c r="AM89" s="676">
        <f>'Pax Demand'!AO34</f>
        <v/>
      </c>
      <c r="AN89" s="676">
        <f>'Pax Demand'!AP34</f>
        <v/>
      </c>
      <c r="AO89" s="676">
        <f>'Pax Demand'!AQ34</f>
        <v/>
      </c>
    </row>
    <row r="90">
      <c r="A90" s="532" t="n"/>
      <c r="B90" s="553" t="n"/>
      <c r="C90" s="409" t="n"/>
      <c r="D90" s="408" t="n"/>
      <c r="E90" s="409" t="n"/>
      <c r="F90" s="408" t="n"/>
      <c r="G90" s="408" t="n"/>
      <c r="H90" s="408" t="n"/>
      <c r="I90" s="408" t="n"/>
      <c r="J90" s="408" t="n"/>
      <c r="K90" s="408" t="n"/>
      <c r="L90" s="408" t="n"/>
      <c r="M90" s="408" t="n"/>
      <c r="N90" s="408" t="n"/>
      <c r="O90" s="408" t="n"/>
      <c r="P90" s="408" t="n"/>
      <c r="Q90" s="408" t="n"/>
      <c r="R90" s="408" t="n"/>
      <c r="S90" s="408" t="n"/>
      <c r="T90" s="408" t="n"/>
      <c r="U90" s="408" t="n"/>
      <c r="V90" s="408" t="n"/>
      <c r="W90" s="408" t="n"/>
      <c r="X90" s="408" t="n"/>
      <c r="Y90" s="408" t="n"/>
      <c r="Z90" s="408" t="n"/>
      <c r="AA90" s="408" t="n"/>
      <c r="AB90" s="408" t="n"/>
      <c r="AC90" s="408" t="n"/>
      <c r="AD90" s="408" t="n"/>
      <c r="AE90" s="408" t="n"/>
      <c r="AF90" s="408" t="n"/>
      <c r="AG90" s="408" t="n"/>
      <c r="AH90" s="408" t="n"/>
      <c r="AI90" s="408" t="n"/>
      <c r="AJ90" s="408" t="n"/>
      <c r="AK90" s="408" t="n"/>
      <c r="AL90" s="408" t="n"/>
      <c r="AM90" s="408" t="n"/>
      <c r="AN90" s="408" t="n"/>
      <c r="AO90" s="675" t="inlineStr">
        <is>
          <t>end</t>
        </is>
      </c>
    </row>
    <row r="91" ht="16" customHeight="1" s="1">
      <c r="A91" s="532" t="n"/>
      <c r="B91" s="553" t="n"/>
      <c r="C91" s="328" t="inlineStr">
        <is>
          <t>STWB</t>
        </is>
      </c>
      <c r="D91" s="332" t="inlineStr">
        <is>
          <t>(Widebody Jets)Standing(min)</t>
        </is>
      </c>
      <c r="E91" s="677">
        <f>IF('Pax Demand'!G47=0,120, 'Pax Demand'!G47)</f>
        <v/>
      </c>
      <c r="F91" s="678">
        <f>E91</f>
        <v/>
      </c>
      <c r="G91" s="678">
        <f>$F91</f>
        <v/>
      </c>
      <c r="H91" s="678">
        <f>$F91</f>
        <v/>
      </c>
      <c r="I91" s="678">
        <f>$F91</f>
        <v/>
      </c>
      <c r="J91" s="678">
        <f>$F91</f>
        <v/>
      </c>
      <c r="K91" s="678">
        <f>$F91</f>
        <v/>
      </c>
      <c r="L91" s="678">
        <f>$F91</f>
        <v/>
      </c>
      <c r="M91" s="678">
        <f>$F91</f>
        <v/>
      </c>
      <c r="N91" s="678">
        <f>$F91</f>
        <v/>
      </c>
      <c r="O91" s="678">
        <f>$F91</f>
        <v/>
      </c>
      <c r="P91" s="678">
        <f>$F91</f>
        <v/>
      </c>
      <c r="Q91" s="678">
        <f>$F91</f>
        <v/>
      </c>
      <c r="R91" s="678">
        <f>$F91</f>
        <v/>
      </c>
      <c r="S91" s="678">
        <f>$F91</f>
        <v/>
      </c>
      <c r="T91" s="678">
        <f>$F91</f>
        <v/>
      </c>
      <c r="U91" s="678">
        <f>$F91</f>
        <v/>
      </c>
      <c r="V91" s="678">
        <f>$F91</f>
        <v/>
      </c>
      <c r="W91" s="678">
        <f>$F91</f>
        <v/>
      </c>
      <c r="X91" s="678">
        <f>$F91</f>
        <v/>
      </c>
      <c r="Y91" s="678">
        <f>$F91</f>
        <v/>
      </c>
      <c r="Z91" s="678">
        <f>$F91</f>
        <v/>
      </c>
      <c r="AA91" s="678">
        <f>$F91</f>
        <v/>
      </c>
      <c r="AB91" s="678">
        <f>$F91</f>
        <v/>
      </c>
      <c r="AC91" s="678">
        <f>$F91</f>
        <v/>
      </c>
      <c r="AD91" s="678">
        <f>$F91</f>
        <v/>
      </c>
      <c r="AE91" s="678">
        <f>$F91</f>
        <v/>
      </c>
      <c r="AF91" s="678">
        <f>$F91</f>
        <v/>
      </c>
      <c r="AG91" s="678">
        <f>$F91</f>
        <v/>
      </c>
      <c r="AH91" s="678">
        <f>$F91</f>
        <v/>
      </c>
      <c r="AI91" s="678">
        <f>$F91</f>
        <v/>
      </c>
      <c r="AJ91" s="678">
        <f>$F91</f>
        <v/>
      </c>
      <c r="AK91" s="678">
        <f>$F91</f>
        <v/>
      </c>
      <c r="AL91" s="678">
        <f>$F91</f>
        <v/>
      </c>
      <c r="AM91" s="678">
        <f>$F91</f>
        <v/>
      </c>
      <c r="AN91" s="678">
        <f>$F91</f>
        <v/>
      </c>
      <c r="AO91" s="678">
        <f>$F91</f>
        <v/>
      </c>
    </row>
    <row r="92" ht="16" customHeight="1" s="1">
      <c r="A92" s="532" t="n"/>
      <c r="B92" s="553" t="n"/>
      <c r="C92" s="328" t="inlineStr">
        <is>
          <t>STNB</t>
        </is>
      </c>
      <c r="D92" s="332" t="inlineStr">
        <is>
          <t>(Narrowbody Jets)Standing(min)</t>
        </is>
      </c>
      <c r="E92" s="677">
        <f>IF('Pax Demand'!G48=0,90,'Pax Demand'!G48)</f>
        <v/>
      </c>
      <c r="F92" s="678">
        <f>E92</f>
        <v/>
      </c>
      <c r="G92" s="678">
        <f>$F92</f>
        <v/>
      </c>
      <c r="H92" s="678">
        <f>$F92</f>
        <v/>
      </c>
      <c r="I92" s="678">
        <f>$F92</f>
        <v/>
      </c>
      <c r="J92" s="678">
        <f>$F92</f>
        <v/>
      </c>
      <c r="K92" s="678">
        <f>$F92</f>
        <v/>
      </c>
      <c r="L92" s="678">
        <f>$F92</f>
        <v/>
      </c>
      <c r="M92" s="678">
        <f>$F92</f>
        <v/>
      </c>
      <c r="N92" s="678">
        <f>$F92</f>
        <v/>
      </c>
      <c r="O92" s="678">
        <f>$F92</f>
        <v/>
      </c>
      <c r="P92" s="678">
        <f>$F92</f>
        <v/>
      </c>
      <c r="Q92" s="678">
        <f>$F92</f>
        <v/>
      </c>
      <c r="R92" s="678">
        <f>$F92</f>
        <v/>
      </c>
      <c r="S92" s="678">
        <f>$F92</f>
        <v/>
      </c>
      <c r="T92" s="678">
        <f>$F92</f>
        <v/>
      </c>
      <c r="U92" s="678">
        <f>$F92</f>
        <v/>
      </c>
      <c r="V92" s="678">
        <f>$F92</f>
        <v/>
      </c>
      <c r="W92" s="678">
        <f>$F92</f>
        <v/>
      </c>
      <c r="X92" s="678">
        <f>$F92</f>
        <v/>
      </c>
      <c r="Y92" s="678">
        <f>$F92</f>
        <v/>
      </c>
      <c r="Z92" s="678">
        <f>$F92</f>
        <v/>
      </c>
      <c r="AA92" s="678">
        <f>$F92</f>
        <v/>
      </c>
      <c r="AB92" s="678">
        <f>$F92</f>
        <v/>
      </c>
      <c r="AC92" s="678">
        <f>$F92</f>
        <v/>
      </c>
      <c r="AD92" s="678">
        <f>$F92</f>
        <v/>
      </c>
      <c r="AE92" s="678">
        <f>$F92</f>
        <v/>
      </c>
      <c r="AF92" s="678">
        <f>$F92</f>
        <v/>
      </c>
      <c r="AG92" s="678">
        <f>$F92</f>
        <v/>
      </c>
      <c r="AH92" s="678">
        <f>$F92</f>
        <v/>
      </c>
      <c r="AI92" s="678">
        <f>$F92</f>
        <v/>
      </c>
      <c r="AJ92" s="678">
        <f>$F92</f>
        <v/>
      </c>
      <c r="AK92" s="678">
        <f>$F92</f>
        <v/>
      </c>
      <c r="AL92" s="678">
        <f>$F92</f>
        <v/>
      </c>
      <c r="AM92" s="678">
        <f>$F92</f>
        <v/>
      </c>
      <c r="AN92" s="678">
        <f>$F92</f>
        <v/>
      </c>
      <c r="AO92" s="678">
        <f>$F92</f>
        <v/>
      </c>
    </row>
    <row r="93" ht="16" customHeight="1" s="1">
      <c r="A93" s="532" t="n"/>
      <c r="B93" s="553" t="n"/>
      <c r="C93" s="328" t="inlineStr">
        <is>
          <t>STRJ</t>
        </is>
      </c>
      <c r="D93" s="332" t="inlineStr">
        <is>
          <t>(Regional Jets)Standing(min)</t>
        </is>
      </c>
      <c r="E93" s="677">
        <f>IF('Pax Demand'!G49=0,70,'Pax Demand'!G49)</f>
        <v/>
      </c>
      <c r="F93" s="678">
        <f>E93</f>
        <v/>
      </c>
      <c r="G93" s="678">
        <f>$F93</f>
        <v/>
      </c>
      <c r="H93" s="678">
        <f>$F93</f>
        <v/>
      </c>
      <c r="I93" s="678">
        <f>$F93</f>
        <v/>
      </c>
      <c r="J93" s="678">
        <f>$F93</f>
        <v/>
      </c>
      <c r="K93" s="678">
        <f>$F93</f>
        <v/>
      </c>
      <c r="L93" s="678">
        <f>$F93</f>
        <v/>
      </c>
      <c r="M93" s="678">
        <f>$F93</f>
        <v/>
      </c>
      <c r="N93" s="678">
        <f>$F93</f>
        <v/>
      </c>
      <c r="O93" s="678">
        <f>$F93</f>
        <v/>
      </c>
      <c r="P93" s="678">
        <f>$F93</f>
        <v/>
      </c>
      <c r="Q93" s="678">
        <f>$F93</f>
        <v/>
      </c>
      <c r="R93" s="678">
        <f>$F93</f>
        <v/>
      </c>
      <c r="S93" s="678">
        <f>$F93</f>
        <v/>
      </c>
      <c r="T93" s="678">
        <f>$F93</f>
        <v/>
      </c>
      <c r="U93" s="678">
        <f>$F93</f>
        <v/>
      </c>
      <c r="V93" s="678">
        <f>$F93</f>
        <v/>
      </c>
      <c r="W93" s="678">
        <f>$F93</f>
        <v/>
      </c>
      <c r="X93" s="678">
        <f>$F93</f>
        <v/>
      </c>
      <c r="Y93" s="678">
        <f>$F93</f>
        <v/>
      </c>
      <c r="Z93" s="678">
        <f>$F93</f>
        <v/>
      </c>
      <c r="AA93" s="678">
        <f>$F93</f>
        <v/>
      </c>
      <c r="AB93" s="678">
        <f>$F93</f>
        <v/>
      </c>
      <c r="AC93" s="678">
        <f>$F93</f>
        <v/>
      </c>
      <c r="AD93" s="678">
        <f>$F93</f>
        <v/>
      </c>
      <c r="AE93" s="678">
        <f>$F93</f>
        <v/>
      </c>
      <c r="AF93" s="678">
        <f>$F93</f>
        <v/>
      </c>
      <c r="AG93" s="678">
        <f>$F93</f>
        <v/>
      </c>
      <c r="AH93" s="678">
        <f>$F93</f>
        <v/>
      </c>
      <c r="AI93" s="678">
        <f>$F93</f>
        <v/>
      </c>
      <c r="AJ93" s="678">
        <f>$F93</f>
        <v/>
      </c>
      <c r="AK93" s="678">
        <f>$F93</f>
        <v/>
      </c>
      <c r="AL93" s="678">
        <f>$F93</f>
        <v/>
      </c>
      <c r="AM93" s="678">
        <f>$F93</f>
        <v/>
      </c>
      <c r="AN93" s="678">
        <f>$F93</f>
        <v/>
      </c>
      <c r="AO93" s="678">
        <f>$F93</f>
        <v/>
      </c>
    </row>
    <row r="94">
      <c r="A94" s="532" t="n"/>
      <c r="B94" s="553" t="n"/>
      <c r="C94" s="328" t="inlineStr">
        <is>
          <t>STBJ</t>
        </is>
      </c>
      <c r="D94" s="332" t="inlineStr">
        <is>
          <t>(Business Jets)Standing(min)</t>
        </is>
      </c>
      <c r="E94" s="677">
        <f>IF('Pax Demand'!G50=0,90,'Pax Demand'!G50)</f>
        <v/>
      </c>
      <c r="F94" s="678">
        <f>E94</f>
        <v/>
      </c>
      <c r="G94" s="678">
        <f>$F94</f>
        <v/>
      </c>
      <c r="H94" s="678">
        <f>$F94</f>
        <v/>
      </c>
      <c r="I94" s="678">
        <f>$F94</f>
        <v/>
      </c>
      <c r="J94" s="678">
        <f>$F94</f>
        <v/>
      </c>
      <c r="K94" s="678">
        <f>$F94</f>
        <v/>
      </c>
      <c r="L94" s="678">
        <f>$F94</f>
        <v/>
      </c>
      <c r="M94" s="678">
        <f>$F94</f>
        <v/>
      </c>
      <c r="N94" s="678">
        <f>$F94</f>
        <v/>
      </c>
      <c r="O94" s="678">
        <f>$F94</f>
        <v/>
      </c>
      <c r="P94" s="678">
        <f>$F94</f>
        <v/>
      </c>
      <c r="Q94" s="678">
        <f>$F94</f>
        <v/>
      </c>
      <c r="R94" s="678">
        <f>$F94</f>
        <v/>
      </c>
      <c r="S94" s="678">
        <f>$F94</f>
        <v/>
      </c>
      <c r="T94" s="678">
        <f>$F94</f>
        <v/>
      </c>
      <c r="U94" s="678">
        <f>$F94</f>
        <v/>
      </c>
      <c r="V94" s="678">
        <f>$F94</f>
        <v/>
      </c>
      <c r="W94" s="678">
        <f>$F94</f>
        <v/>
      </c>
      <c r="X94" s="678">
        <f>$F94</f>
        <v/>
      </c>
      <c r="Y94" s="678">
        <f>$F94</f>
        <v/>
      </c>
      <c r="Z94" s="678">
        <f>$F94</f>
        <v/>
      </c>
      <c r="AA94" s="678">
        <f>$F94</f>
        <v/>
      </c>
      <c r="AB94" s="678">
        <f>$F94</f>
        <v/>
      </c>
      <c r="AC94" s="678">
        <f>$F94</f>
        <v/>
      </c>
      <c r="AD94" s="678">
        <f>$F94</f>
        <v/>
      </c>
      <c r="AE94" s="678">
        <f>$F94</f>
        <v/>
      </c>
      <c r="AF94" s="678">
        <f>$F94</f>
        <v/>
      </c>
      <c r="AG94" s="678">
        <f>$F94</f>
        <v/>
      </c>
      <c r="AH94" s="678">
        <f>$F94</f>
        <v/>
      </c>
      <c r="AI94" s="678">
        <f>$F94</f>
        <v/>
      </c>
      <c r="AJ94" s="678">
        <f>$F94</f>
        <v/>
      </c>
      <c r="AK94" s="678">
        <f>$F94</f>
        <v/>
      </c>
      <c r="AL94" s="678">
        <f>$F94</f>
        <v/>
      </c>
      <c r="AM94" s="678">
        <f>$F94</f>
        <v/>
      </c>
      <c r="AN94" s="678">
        <f>$F94</f>
        <v/>
      </c>
      <c r="AO94" s="678">
        <f>$F94</f>
        <v/>
      </c>
    </row>
    <row r="95">
      <c r="A95" s="532" t="n"/>
      <c r="B95" s="553" t="n"/>
      <c r="C95" s="409" t="n"/>
      <c r="D95" s="408" t="n"/>
      <c r="E95" s="409" t="n"/>
      <c r="F95" s="408" t="n"/>
      <c r="G95" s="408" t="n"/>
      <c r="H95" s="408" t="n"/>
      <c r="I95" s="408" t="n"/>
      <c r="J95" s="408" t="n"/>
      <c r="K95" s="408" t="n"/>
      <c r="L95" s="408" t="n"/>
      <c r="M95" s="408" t="n"/>
      <c r="N95" s="408" t="n"/>
      <c r="O95" s="408" t="n"/>
      <c r="P95" s="408" t="n"/>
      <c r="Q95" s="408" t="n"/>
      <c r="R95" s="408" t="n"/>
      <c r="S95" s="408" t="n"/>
      <c r="T95" s="408" t="n"/>
      <c r="U95" s="408" t="n"/>
      <c r="V95" s="408" t="n"/>
      <c r="W95" s="408" t="n"/>
      <c r="X95" s="408" t="n"/>
      <c r="Y95" s="408" t="n"/>
      <c r="Z95" s="408" t="n"/>
      <c r="AA95" s="408" t="n"/>
      <c r="AB95" s="408" t="n"/>
      <c r="AC95" s="408" t="n"/>
      <c r="AD95" s="408" t="n"/>
      <c r="AE95" s="408" t="n"/>
      <c r="AF95" s="408" t="n"/>
      <c r="AG95" s="408" t="n"/>
      <c r="AH95" s="408" t="n"/>
      <c r="AI95" s="408" t="n"/>
      <c r="AJ95" s="408" t="n"/>
      <c r="AK95" s="408" t="n"/>
      <c r="AL95" s="408" t="n"/>
      <c r="AM95" s="408" t="n"/>
      <c r="AN95" s="408" t="n"/>
      <c r="AO95" s="675" t="inlineStr">
        <is>
          <t>end</t>
        </is>
      </c>
    </row>
    <row r="96">
      <c r="A96" s="532" t="n"/>
      <c r="B96" s="553" t="n"/>
      <c r="C96" s="328" t="inlineStr">
        <is>
          <t>SeatWB</t>
        </is>
      </c>
      <c r="D96" s="332" t="inlineStr">
        <is>
          <t>(Widebody Jets)Seats</t>
        </is>
      </c>
      <c r="E96" s="328" t="n"/>
      <c r="F96" s="679">
        <f>'Pax Demand'!H51</f>
        <v/>
      </c>
      <c r="G96" s="679">
        <f>'Pax Demand'!I51</f>
        <v/>
      </c>
      <c r="H96" s="679">
        <f>'Pax Demand'!J51</f>
        <v/>
      </c>
      <c r="I96" s="679">
        <f>'Pax Demand'!K51</f>
        <v/>
      </c>
      <c r="J96" s="679">
        <f>'Pax Demand'!L51</f>
        <v/>
      </c>
      <c r="K96" s="679">
        <f>'Pax Demand'!M51</f>
        <v/>
      </c>
      <c r="L96" s="679">
        <f>'Pax Demand'!N51</f>
        <v/>
      </c>
      <c r="M96" s="679">
        <f>'Pax Demand'!O51</f>
        <v/>
      </c>
      <c r="N96" s="679">
        <f>'Pax Demand'!P51</f>
        <v/>
      </c>
      <c r="O96" s="679">
        <f>'Pax Demand'!Q51</f>
        <v/>
      </c>
      <c r="P96" s="679">
        <f>'Pax Demand'!R51</f>
        <v/>
      </c>
      <c r="Q96" s="679">
        <f>'Pax Demand'!S51</f>
        <v/>
      </c>
      <c r="R96" s="679">
        <f>'Pax Demand'!T51</f>
        <v/>
      </c>
      <c r="S96" s="679">
        <f>'Pax Demand'!U51</f>
        <v/>
      </c>
      <c r="T96" s="679">
        <f>'Pax Demand'!V51</f>
        <v/>
      </c>
      <c r="U96" s="679">
        <f>'Pax Demand'!W51</f>
        <v/>
      </c>
      <c r="V96" s="679">
        <f>'Pax Demand'!X51</f>
        <v/>
      </c>
      <c r="W96" s="679">
        <f>'Pax Demand'!Y51</f>
        <v/>
      </c>
      <c r="X96" s="679">
        <f>'Pax Demand'!Z51</f>
        <v/>
      </c>
      <c r="Y96" s="679">
        <f>'Pax Demand'!AA51</f>
        <v/>
      </c>
      <c r="Z96" s="679">
        <f>'Pax Demand'!AB51</f>
        <v/>
      </c>
      <c r="AA96" s="679">
        <f>'Pax Demand'!AC51</f>
        <v/>
      </c>
      <c r="AB96" s="679">
        <f>'Pax Demand'!AD51</f>
        <v/>
      </c>
      <c r="AC96" s="679">
        <f>'Pax Demand'!AE51</f>
        <v/>
      </c>
      <c r="AD96" s="679">
        <f>'Pax Demand'!AF51</f>
        <v/>
      </c>
      <c r="AE96" s="679">
        <f>'Pax Demand'!AG51</f>
        <v/>
      </c>
      <c r="AF96" s="679">
        <f>'Pax Demand'!AH51</f>
        <v/>
      </c>
      <c r="AG96" s="679">
        <f>'Pax Demand'!AI51</f>
        <v/>
      </c>
      <c r="AH96" s="679">
        <f>'Pax Demand'!AJ51</f>
        <v/>
      </c>
      <c r="AI96" s="679">
        <f>'Pax Demand'!AK51</f>
        <v/>
      </c>
      <c r="AJ96" s="679">
        <f>'Pax Demand'!AL51</f>
        <v/>
      </c>
      <c r="AK96" s="679">
        <f>'Pax Demand'!AM51</f>
        <v/>
      </c>
      <c r="AL96" s="679">
        <f>'Pax Demand'!AN51</f>
        <v/>
      </c>
      <c r="AM96" s="679">
        <f>'Pax Demand'!AO51</f>
        <v/>
      </c>
      <c r="AN96" s="679">
        <f>'Pax Demand'!AP51</f>
        <v/>
      </c>
      <c r="AO96" s="679">
        <f>'Pax Demand'!AQ51</f>
        <v/>
      </c>
    </row>
    <row r="97">
      <c r="A97" s="532" t="n"/>
      <c r="B97" s="553" t="n"/>
      <c r="C97" s="328" t="inlineStr">
        <is>
          <t>SeatNB</t>
        </is>
      </c>
      <c r="D97" s="332" t="inlineStr">
        <is>
          <t>(Narrowbody Jets)Seats</t>
        </is>
      </c>
      <c r="E97" s="328" t="n"/>
      <c r="F97" s="679">
        <f>'Pax Demand'!H52</f>
        <v/>
      </c>
      <c r="G97" s="679">
        <f>'Pax Demand'!I52</f>
        <v/>
      </c>
      <c r="H97" s="679">
        <f>'Pax Demand'!J52</f>
        <v/>
      </c>
      <c r="I97" s="679">
        <f>'Pax Demand'!K52</f>
        <v/>
      </c>
      <c r="J97" s="679">
        <f>'Pax Demand'!L52</f>
        <v/>
      </c>
      <c r="K97" s="679">
        <f>'Pax Demand'!M52</f>
        <v/>
      </c>
      <c r="L97" s="679">
        <f>'Pax Demand'!N52</f>
        <v/>
      </c>
      <c r="M97" s="679">
        <f>'Pax Demand'!O52</f>
        <v/>
      </c>
      <c r="N97" s="679">
        <f>'Pax Demand'!P52</f>
        <v/>
      </c>
      <c r="O97" s="679">
        <f>'Pax Demand'!Q52</f>
        <v/>
      </c>
      <c r="P97" s="679">
        <f>'Pax Demand'!R52</f>
        <v/>
      </c>
      <c r="Q97" s="679">
        <f>'Pax Demand'!S52</f>
        <v/>
      </c>
      <c r="R97" s="679">
        <f>'Pax Demand'!T52</f>
        <v/>
      </c>
      <c r="S97" s="679">
        <f>'Pax Demand'!U52</f>
        <v/>
      </c>
      <c r="T97" s="679">
        <f>'Pax Demand'!V52</f>
        <v/>
      </c>
      <c r="U97" s="679">
        <f>'Pax Demand'!W52</f>
        <v/>
      </c>
      <c r="V97" s="679">
        <f>'Pax Demand'!X52</f>
        <v/>
      </c>
      <c r="W97" s="679">
        <f>'Pax Demand'!Y52</f>
        <v/>
      </c>
      <c r="X97" s="679">
        <f>'Pax Demand'!Z52</f>
        <v/>
      </c>
      <c r="Y97" s="679">
        <f>'Pax Demand'!AA52</f>
        <v/>
      </c>
      <c r="Z97" s="679">
        <f>'Pax Demand'!AB52</f>
        <v/>
      </c>
      <c r="AA97" s="679">
        <f>'Pax Demand'!AC52</f>
        <v/>
      </c>
      <c r="AB97" s="679">
        <f>'Pax Demand'!AD52</f>
        <v/>
      </c>
      <c r="AC97" s="679">
        <f>'Pax Demand'!AE52</f>
        <v/>
      </c>
      <c r="AD97" s="679">
        <f>'Pax Demand'!AF52</f>
        <v/>
      </c>
      <c r="AE97" s="679">
        <f>'Pax Demand'!AG52</f>
        <v/>
      </c>
      <c r="AF97" s="679">
        <f>'Pax Demand'!AH52</f>
        <v/>
      </c>
      <c r="AG97" s="679">
        <f>'Pax Demand'!AI52</f>
        <v/>
      </c>
      <c r="AH97" s="679">
        <f>'Pax Demand'!AJ52</f>
        <v/>
      </c>
      <c r="AI97" s="679">
        <f>'Pax Demand'!AK52</f>
        <v/>
      </c>
      <c r="AJ97" s="679">
        <f>'Pax Demand'!AL52</f>
        <v/>
      </c>
      <c r="AK97" s="679">
        <f>'Pax Demand'!AM52</f>
        <v/>
      </c>
      <c r="AL97" s="679">
        <f>'Pax Demand'!AN52</f>
        <v/>
      </c>
      <c r="AM97" s="679">
        <f>'Pax Demand'!AO52</f>
        <v/>
      </c>
      <c r="AN97" s="679">
        <f>'Pax Demand'!AP52</f>
        <v/>
      </c>
      <c r="AO97" s="679">
        <f>'Pax Demand'!AQ52</f>
        <v/>
      </c>
    </row>
    <row r="98">
      <c r="A98" s="532" t="n"/>
      <c r="B98" s="553" t="n"/>
      <c r="C98" s="328" t="inlineStr">
        <is>
          <t>SeatRJ</t>
        </is>
      </c>
      <c r="D98" s="332" t="inlineStr">
        <is>
          <t>(Regional Jets)Seats</t>
        </is>
      </c>
      <c r="E98" s="328" t="n"/>
      <c r="F98" s="679">
        <f>'Pax Demand'!H53</f>
        <v/>
      </c>
      <c r="G98" s="679">
        <f>'Pax Demand'!I53</f>
        <v/>
      </c>
      <c r="H98" s="679">
        <f>'Pax Demand'!J53</f>
        <v/>
      </c>
      <c r="I98" s="679">
        <f>'Pax Demand'!K53</f>
        <v/>
      </c>
      <c r="J98" s="679">
        <f>'Pax Demand'!L53</f>
        <v/>
      </c>
      <c r="K98" s="679">
        <f>'Pax Demand'!M53</f>
        <v/>
      </c>
      <c r="L98" s="679">
        <f>'Pax Demand'!N53</f>
        <v/>
      </c>
      <c r="M98" s="679">
        <f>'Pax Demand'!O53</f>
        <v/>
      </c>
      <c r="N98" s="679">
        <f>'Pax Demand'!P53</f>
        <v/>
      </c>
      <c r="O98" s="679">
        <f>'Pax Demand'!Q53</f>
        <v/>
      </c>
      <c r="P98" s="679">
        <f>'Pax Demand'!R53</f>
        <v/>
      </c>
      <c r="Q98" s="679">
        <f>'Pax Demand'!S53</f>
        <v/>
      </c>
      <c r="R98" s="679">
        <f>'Pax Demand'!T53</f>
        <v/>
      </c>
      <c r="S98" s="679">
        <f>'Pax Demand'!U53</f>
        <v/>
      </c>
      <c r="T98" s="679">
        <f>'Pax Demand'!V53</f>
        <v/>
      </c>
      <c r="U98" s="679">
        <f>'Pax Demand'!W53</f>
        <v/>
      </c>
      <c r="V98" s="679">
        <f>'Pax Demand'!X53</f>
        <v/>
      </c>
      <c r="W98" s="679">
        <f>'Pax Demand'!Y53</f>
        <v/>
      </c>
      <c r="X98" s="679">
        <f>'Pax Demand'!Z53</f>
        <v/>
      </c>
      <c r="Y98" s="679">
        <f>'Pax Demand'!AA53</f>
        <v/>
      </c>
      <c r="Z98" s="679">
        <f>'Pax Demand'!AB53</f>
        <v/>
      </c>
      <c r="AA98" s="679">
        <f>'Pax Demand'!AC53</f>
        <v/>
      </c>
      <c r="AB98" s="679">
        <f>'Pax Demand'!AD53</f>
        <v/>
      </c>
      <c r="AC98" s="679">
        <f>'Pax Demand'!AE53</f>
        <v/>
      </c>
      <c r="AD98" s="679">
        <f>'Pax Demand'!AF53</f>
        <v/>
      </c>
      <c r="AE98" s="679">
        <f>'Pax Demand'!AG53</f>
        <v/>
      </c>
      <c r="AF98" s="679">
        <f>'Pax Demand'!AH53</f>
        <v/>
      </c>
      <c r="AG98" s="679">
        <f>'Pax Demand'!AI53</f>
        <v/>
      </c>
      <c r="AH98" s="679">
        <f>'Pax Demand'!AJ53</f>
        <v/>
      </c>
      <c r="AI98" s="679">
        <f>'Pax Demand'!AK53</f>
        <v/>
      </c>
      <c r="AJ98" s="679">
        <f>'Pax Demand'!AL53</f>
        <v/>
      </c>
      <c r="AK98" s="679">
        <f>'Pax Demand'!AM53</f>
        <v/>
      </c>
      <c r="AL98" s="679">
        <f>'Pax Demand'!AN53</f>
        <v/>
      </c>
      <c r="AM98" s="679">
        <f>'Pax Demand'!AO53</f>
        <v/>
      </c>
      <c r="AN98" s="679">
        <f>'Pax Demand'!AP53</f>
        <v/>
      </c>
      <c r="AO98" s="679">
        <f>'Pax Demand'!AQ53</f>
        <v/>
      </c>
    </row>
    <row r="99">
      <c r="A99" s="532" t="n"/>
      <c r="B99" s="553" t="n"/>
      <c r="C99" s="328" t="inlineStr">
        <is>
          <t>SeatBJ</t>
        </is>
      </c>
      <c r="D99" s="332" t="inlineStr">
        <is>
          <t>(Business Jets)Seats</t>
        </is>
      </c>
      <c r="E99" s="328" t="n"/>
      <c r="F99" s="679">
        <f>'Pax Demand'!H54</f>
        <v/>
      </c>
      <c r="G99" s="679">
        <f>'Pax Demand'!I54</f>
        <v/>
      </c>
      <c r="H99" s="679">
        <f>'Pax Demand'!J54</f>
        <v/>
      </c>
      <c r="I99" s="679">
        <f>'Pax Demand'!K54</f>
        <v/>
      </c>
      <c r="J99" s="679">
        <f>'Pax Demand'!L54</f>
        <v/>
      </c>
      <c r="K99" s="679">
        <f>'Pax Demand'!M54</f>
        <v/>
      </c>
      <c r="L99" s="679">
        <f>'Pax Demand'!N54</f>
        <v/>
      </c>
      <c r="M99" s="679">
        <f>'Pax Demand'!O54</f>
        <v/>
      </c>
      <c r="N99" s="679">
        <f>'Pax Demand'!P54</f>
        <v/>
      </c>
      <c r="O99" s="679">
        <f>'Pax Demand'!Q54</f>
        <v/>
      </c>
      <c r="P99" s="679">
        <f>'Pax Demand'!R54</f>
        <v/>
      </c>
      <c r="Q99" s="679">
        <f>'Pax Demand'!S54</f>
        <v/>
      </c>
      <c r="R99" s="679">
        <f>'Pax Demand'!T54</f>
        <v/>
      </c>
      <c r="S99" s="679">
        <f>'Pax Demand'!U54</f>
        <v/>
      </c>
      <c r="T99" s="679">
        <f>'Pax Demand'!V54</f>
        <v/>
      </c>
      <c r="U99" s="679">
        <f>'Pax Demand'!W54</f>
        <v/>
      </c>
      <c r="V99" s="679">
        <f>'Pax Demand'!X54</f>
        <v/>
      </c>
      <c r="W99" s="679">
        <f>'Pax Demand'!Y54</f>
        <v/>
      </c>
      <c r="X99" s="679">
        <f>'Pax Demand'!Z54</f>
        <v/>
      </c>
      <c r="Y99" s="679">
        <f>'Pax Demand'!AA54</f>
        <v/>
      </c>
      <c r="Z99" s="679">
        <f>'Pax Demand'!AB54</f>
        <v/>
      </c>
      <c r="AA99" s="679">
        <f>'Pax Demand'!AC54</f>
        <v/>
      </c>
      <c r="AB99" s="679">
        <f>'Pax Demand'!AD54</f>
        <v/>
      </c>
      <c r="AC99" s="679">
        <f>'Pax Demand'!AE54</f>
        <v/>
      </c>
      <c r="AD99" s="679">
        <f>'Pax Demand'!AF54</f>
        <v/>
      </c>
      <c r="AE99" s="679">
        <f>'Pax Demand'!AG54</f>
        <v/>
      </c>
      <c r="AF99" s="679">
        <f>'Pax Demand'!AH54</f>
        <v/>
      </c>
      <c r="AG99" s="679">
        <f>'Pax Demand'!AI54</f>
        <v/>
      </c>
      <c r="AH99" s="679">
        <f>'Pax Demand'!AJ54</f>
        <v/>
      </c>
      <c r="AI99" s="679">
        <f>'Pax Demand'!AK54</f>
        <v/>
      </c>
      <c r="AJ99" s="679">
        <f>'Pax Demand'!AL54</f>
        <v/>
      </c>
      <c r="AK99" s="679">
        <f>'Pax Demand'!AM54</f>
        <v/>
      </c>
      <c r="AL99" s="679">
        <f>'Pax Demand'!AN54</f>
        <v/>
      </c>
      <c r="AM99" s="679">
        <f>'Pax Demand'!AO54</f>
        <v/>
      </c>
      <c r="AN99" s="679">
        <f>'Pax Demand'!AP54</f>
        <v/>
      </c>
      <c r="AO99" s="679">
        <f>'Pax Demand'!AQ54</f>
        <v/>
      </c>
    </row>
    <row r="100">
      <c r="A100" s="532" t="n"/>
      <c r="B100" s="553" t="n"/>
      <c r="C100" s="409" t="n"/>
      <c r="D100" s="408" t="n"/>
      <c r="E100" s="409" t="n"/>
      <c r="F100" s="408" t="n"/>
      <c r="G100" s="408" t="n"/>
      <c r="H100" s="408" t="n"/>
      <c r="I100" s="408" t="n"/>
      <c r="J100" s="408" t="n"/>
      <c r="K100" s="408" t="n"/>
      <c r="L100" s="408" t="n"/>
      <c r="M100" s="408" t="n"/>
      <c r="N100" s="408" t="n"/>
      <c r="O100" s="408" t="n"/>
      <c r="P100" s="408" t="n"/>
      <c r="Q100" s="408" t="n"/>
      <c r="R100" s="408" t="n"/>
      <c r="S100" s="408" t="n"/>
      <c r="T100" s="408" t="n"/>
      <c r="U100" s="408" t="n"/>
      <c r="V100" s="408" t="n"/>
      <c r="W100" s="408" t="n"/>
      <c r="X100" s="408" t="n"/>
      <c r="Y100" s="408" t="n"/>
      <c r="Z100" s="408" t="n"/>
      <c r="AA100" s="408" t="n"/>
      <c r="AB100" s="408" t="n"/>
      <c r="AC100" s="408" t="n"/>
      <c r="AD100" s="408" t="n"/>
      <c r="AE100" s="408" t="n"/>
      <c r="AF100" s="408" t="n"/>
      <c r="AG100" s="408" t="n"/>
      <c r="AH100" s="408" t="n"/>
      <c r="AI100" s="408" t="n"/>
      <c r="AJ100" s="408" t="n"/>
      <c r="AK100" s="408" t="n"/>
      <c r="AL100" s="408" t="n"/>
      <c r="AM100" s="408" t="n"/>
      <c r="AN100" s="408" t="n"/>
      <c r="AO100" s="675" t="inlineStr">
        <is>
          <t>end</t>
        </is>
      </c>
    </row>
    <row r="101">
      <c r="A101" s="532" t="n"/>
      <c r="B101" s="553" t="n"/>
      <c r="C101" s="328" t="inlineStr">
        <is>
          <t>AER</t>
        </is>
      </c>
      <c r="D101" s="332" t="inlineStr">
        <is>
          <t>Apron_Efficiency_ratio</t>
        </is>
      </c>
      <c r="E101" s="328" t="n"/>
      <c r="F101" s="377" t="n">
        <v>0.85</v>
      </c>
      <c r="G101" s="377" t="n">
        <v>0.85</v>
      </c>
      <c r="H101" s="377" t="n">
        <v>0.85</v>
      </c>
      <c r="I101" s="377" t="n">
        <v>0.85</v>
      </c>
      <c r="J101" s="377" t="n">
        <v>0.85</v>
      </c>
      <c r="K101" s="377" t="n">
        <v>0.85</v>
      </c>
      <c r="L101" s="377" t="n">
        <v>0.85</v>
      </c>
      <c r="M101" s="377" t="n">
        <v>0.85</v>
      </c>
      <c r="N101" s="377" t="n">
        <v>0.85</v>
      </c>
      <c r="O101" s="377" t="n">
        <v>0.85</v>
      </c>
      <c r="P101" s="377" t="n">
        <v>0.85</v>
      </c>
      <c r="Q101" s="377" t="n">
        <v>0.85</v>
      </c>
      <c r="R101" s="377" t="n">
        <v>0.85</v>
      </c>
      <c r="S101" s="377" t="n">
        <v>0.85</v>
      </c>
      <c r="T101" s="377" t="n">
        <v>0.85</v>
      </c>
      <c r="U101" s="377" t="n">
        <v>0.85</v>
      </c>
      <c r="V101" s="377" t="n">
        <v>0.85</v>
      </c>
      <c r="W101" s="377" t="n">
        <v>0.85</v>
      </c>
      <c r="X101" s="377" t="n">
        <v>0.85</v>
      </c>
      <c r="Y101" s="377" t="n">
        <v>0.85</v>
      </c>
      <c r="Z101" s="377" t="n">
        <v>0.85</v>
      </c>
      <c r="AA101" s="377" t="n">
        <v>0.85</v>
      </c>
      <c r="AB101" s="377" t="n">
        <v>0.85</v>
      </c>
      <c r="AC101" s="377" t="n">
        <v>0.85</v>
      </c>
      <c r="AD101" s="377" t="n">
        <v>0.85</v>
      </c>
      <c r="AE101" s="377" t="n">
        <v>0.85</v>
      </c>
      <c r="AF101" s="377" t="n">
        <v>0.85</v>
      </c>
      <c r="AG101" s="377" t="n">
        <v>0.85</v>
      </c>
      <c r="AH101" s="377" t="n">
        <v>0.85</v>
      </c>
      <c r="AI101" s="377" t="n">
        <v>0.85</v>
      </c>
      <c r="AJ101" s="377" t="n">
        <v>0.85</v>
      </c>
      <c r="AK101" s="377" t="n">
        <v>0.85</v>
      </c>
      <c r="AL101" s="377" t="n">
        <v>0.85</v>
      </c>
      <c r="AM101" s="377" t="n">
        <v>0.85</v>
      </c>
      <c r="AN101" s="377" t="n">
        <v>0.85</v>
      </c>
      <c r="AO101" s="377" t="n">
        <v>0.85</v>
      </c>
    </row>
    <row r="102" ht="16" customHeight="1" s="1">
      <c r="A102" s="532" t="n"/>
      <c r="B102" s="553" t="n"/>
      <c r="C102" s="337" t="inlineStr">
        <is>
          <t>WB_Apron</t>
        </is>
      </c>
      <c r="D102" s="338" t="inlineStr">
        <is>
          <t>(Widebody Jets)Required(EA)</t>
        </is>
      </c>
      <c r="E102" s="337" t="n"/>
      <c r="F102" s="680">
        <f>ROUNDUP(F$84*F86*F91/60/F$101,0)</f>
        <v/>
      </c>
      <c r="G102" s="680">
        <f>ROUNDUP(G$84*G86*G91/60/G$101,0)</f>
        <v/>
      </c>
      <c r="H102" s="680">
        <f>ROUNDUP(H$84*H86*H91/60/H$101,0)</f>
        <v/>
      </c>
      <c r="I102" s="680">
        <f>ROUNDUP(I$84*I86*I91/60/I$101,0)</f>
        <v/>
      </c>
      <c r="J102" s="680">
        <f>ROUNDUP(J$84*J86*J91/60/J$101,0)</f>
        <v/>
      </c>
      <c r="K102" s="680">
        <f>ROUNDUP(K$84*K86*K91/60/K$101,0)</f>
        <v/>
      </c>
      <c r="L102" s="680">
        <f>ROUNDUP(L$84*L86*L91/60/L$101,0)</f>
        <v/>
      </c>
      <c r="M102" s="680">
        <f>ROUNDUP(M$84*M86*M91/60/M$101,0)</f>
        <v/>
      </c>
      <c r="N102" s="680">
        <f>ROUNDUP(N$84*N86*N91/60/N$101,0)</f>
        <v/>
      </c>
      <c r="O102" s="680">
        <f>ROUNDUP(O$84*O86*O91/60/O$101,0)</f>
        <v/>
      </c>
      <c r="P102" s="680">
        <f>ROUNDUP(P$84*P86*P91/60/P$101,0)</f>
        <v/>
      </c>
      <c r="Q102" s="680">
        <f>ROUNDUP(Q$84*Q86*Q91/60/Q$101,0)</f>
        <v/>
      </c>
      <c r="R102" s="680">
        <f>ROUNDUP(R$84*R86*R91/60/R$101,0)</f>
        <v/>
      </c>
      <c r="S102" s="680">
        <f>ROUNDUP(S$84*S86*S91/60/S$101,0)</f>
        <v/>
      </c>
      <c r="T102" s="680">
        <f>ROUNDUP(T$84*T86*T91/60/T$101,0)</f>
        <v/>
      </c>
      <c r="U102" s="680">
        <f>ROUNDUP(U$84*U86*U91/60/U$101,0)</f>
        <v/>
      </c>
      <c r="V102" s="680">
        <f>ROUNDUP(V$84*V86*V91/60/V$101,0)</f>
        <v/>
      </c>
      <c r="W102" s="680">
        <f>ROUNDUP(W$84*W86*W91/60/W$101,0)</f>
        <v/>
      </c>
      <c r="X102" s="680">
        <f>ROUNDUP(X$84*X86*X91/60/X$101,0)</f>
        <v/>
      </c>
      <c r="Y102" s="680">
        <f>ROUNDUP(Y$84*Y86*Y91/60/Y$101,0)</f>
        <v/>
      </c>
      <c r="Z102" s="680">
        <f>ROUNDUP(Z$84*Z86*Z91/60/Z$101,0)</f>
        <v/>
      </c>
      <c r="AA102" s="680">
        <f>ROUNDUP(AA$84*AA86*AA91/60/AA$101,0)</f>
        <v/>
      </c>
      <c r="AB102" s="680">
        <f>ROUNDUP(AB$84*AB86*AB91/60/AB$101,0)</f>
        <v/>
      </c>
      <c r="AC102" s="680">
        <f>ROUNDUP(AC$84*AC86*AC91/60/AC$101,0)</f>
        <v/>
      </c>
      <c r="AD102" s="680">
        <f>ROUNDUP(AD$84*AD86*AD91/60/AD$101,0)</f>
        <v/>
      </c>
      <c r="AE102" s="680">
        <f>ROUNDUP(AE$84*AE86*AE91/60/AE$101,0)</f>
        <v/>
      </c>
      <c r="AF102" s="680">
        <f>ROUNDUP(AF$84*AF86*AF91/60/AF$101,0)</f>
        <v/>
      </c>
      <c r="AG102" s="680">
        <f>ROUNDUP(AG$84*AG86*AG91/60/AG$101,0)</f>
        <v/>
      </c>
      <c r="AH102" s="680">
        <f>ROUNDUP(AH$84*AH86*AH91/60/AH$101,0)</f>
        <v/>
      </c>
      <c r="AI102" s="680">
        <f>ROUNDUP(AI$84*AI86*AI91/60/AI$101,0)</f>
        <v/>
      </c>
      <c r="AJ102" s="680">
        <f>ROUNDUP(AJ$84*AJ86*AJ91/60/AJ$101,0)</f>
        <v/>
      </c>
      <c r="AK102" s="680">
        <f>ROUNDUP(AK$84*AK86*AK91/60/AK$101,0)</f>
        <v/>
      </c>
      <c r="AL102" s="680">
        <f>ROUNDUP(AL$84*AL86*AL91/60/AL$101,0)</f>
        <v/>
      </c>
      <c r="AM102" s="680">
        <f>ROUNDUP(AM$84*AM86*AM91/60/AM$101,0)</f>
        <v/>
      </c>
      <c r="AN102" s="680">
        <f>ROUNDUP(AN$84*AN86*AN91/60/AN$101,0)</f>
        <v/>
      </c>
      <c r="AO102" s="680">
        <f>ROUNDUP(AO$84*AO86*AO91/60/AO$101,0)</f>
        <v/>
      </c>
    </row>
    <row r="103" ht="16" customHeight="1" s="1">
      <c r="A103" s="532" t="n"/>
      <c r="B103" s="553" t="n"/>
      <c r="C103" s="337" t="inlineStr">
        <is>
          <t>NB_Apron</t>
        </is>
      </c>
      <c r="D103" s="338" t="inlineStr">
        <is>
          <t>(Narrowbody Jets)Required(EA)</t>
        </is>
      </c>
      <c r="E103" s="337" t="n"/>
      <c r="F103" s="680">
        <f>ROUNDUP(F$84*F87*F92/60/F$101,0)</f>
        <v/>
      </c>
      <c r="G103" s="680">
        <f>ROUNDUP(G$84*G87*G92/60/G$101,0)</f>
        <v/>
      </c>
      <c r="H103" s="680">
        <f>ROUNDUP(H$84*H87*H92/60/H$101,0)</f>
        <v/>
      </c>
      <c r="I103" s="680">
        <f>ROUNDUP(I$84*I87*I92/60/I$101,0)</f>
        <v/>
      </c>
      <c r="J103" s="680">
        <f>ROUNDUP(J$84*J87*J92/60/J$101,0)</f>
        <v/>
      </c>
      <c r="K103" s="680">
        <f>ROUNDUP(K$84*K87*K92/60/K$101,0)</f>
        <v/>
      </c>
      <c r="L103" s="680">
        <f>ROUNDUP(L$84*L87*L92/60/L$101,0)</f>
        <v/>
      </c>
      <c r="M103" s="680">
        <f>ROUNDUP(M$84*M87*M92/60/M$101,0)</f>
        <v/>
      </c>
      <c r="N103" s="680">
        <f>ROUNDUP(N$84*N87*N92/60/N$101,0)</f>
        <v/>
      </c>
      <c r="O103" s="680">
        <f>ROUNDUP(O$84*O87*O92/60/O$101,0)</f>
        <v/>
      </c>
      <c r="P103" s="680">
        <f>ROUNDUP(P$84*P87*P92/60/P$101,0)</f>
        <v/>
      </c>
      <c r="Q103" s="680">
        <f>ROUNDUP(Q$84*Q87*Q92/60/Q$101,0)</f>
        <v/>
      </c>
      <c r="R103" s="680">
        <f>ROUNDUP(R$84*R87*R92/60/R$101,0)</f>
        <v/>
      </c>
      <c r="S103" s="680">
        <f>ROUNDUP(S$84*S87*S92/60/S$101,0)</f>
        <v/>
      </c>
      <c r="T103" s="680">
        <f>ROUNDUP(T$84*T87*T92/60/T$101,0)</f>
        <v/>
      </c>
      <c r="U103" s="680">
        <f>ROUNDUP(U$84*U87*U92/60/U$101,0)</f>
        <v/>
      </c>
      <c r="V103" s="680">
        <f>ROUNDUP(V$84*V87*V92/60/V$101,0)</f>
        <v/>
      </c>
      <c r="W103" s="680">
        <f>ROUNDUP(W$84*W87*W92/60/W$101,0)</f>
        <v/>
      </c>
      <c r="X103" s="680">
        <f>ROUNDUP(X$84*X87*X92/60/X$101,0)</f>
        <v/>
      </c>
      <c r="Y103" s="680">
        <f>ROUNDUP(Y$84*Y87*Y92/60/Y$101,0)</f>
        <v/>
      </c>
      <c r="Z103" s="680">
        <f>ROUNDUP(Z$84*Z87*Z92/60/Z$101,0)</f>
        <v/>
      </c>
      <c r="AA103" s="680">
        <f>ROUNDUP(AA$84*AA87*AA92/60/AA$101,0)</f>
        <v/>
      </c>
      <c r="AB103" s="680">
        <f>ROUNDUP(AB$84*AB87*AB92/60/AB$101,0)</f>
        <v/>
      </c>
      <c r="AC103" s="680">
        <f>ROUNDUP(AC$84*AC87*AC92/60/AC$101,0)</f>
        <v/>
      </c>
      <c r="AD103" s="680">
        <f>ROUNDUP(AD$84*AD87*AD92/60/AD$101,0)</f>
        <v/>
      </c>
      <c r="AE103" s="680">
        <f>ROUNDUP(AE$84*AE87*AE92/60/AE$101,0)</f>
        <v/>
      </c>
      <c r="AF103" s="680">
        <f>ROUNDUP(AF$84*AF87*AF92/60/AF$101,0)</f>
        <v/>
      </c>
      <c r="AG103" s="680">
        <f>ROUNDUP(AG$84*AG87*AG92/60/AG$101,0)</f>
        <v/>
      </c>
      <c r="AH103" s="680">
        <f>ROUNDUP(AH$84*AH87*AH92/60/AH$101,0)</f>
        <v/>
      </c>
      <c r="AI103" s="680">
        <f>ROUNDUP(AI$84*AI87*AI92/60/AI$101,0)</f>
        <v/>
      </c>
      <c r="AJ103" s="680">
        <f>ROUNDUP(AJ$84*AJ87*AJ92/60/AJ$101,0)</f>
        <v/>
      </c>
      <c r="AK103" s="680">
        <f>ROUNDUP(AK$84*AK87*AK92/60/AK$101,0)</f>
        <v/>
      </c>
      <c r="AL103" s="680">
        <f>ROUNDUP(AL$84*AL87*AL92/60/AL$101,0)</f>
        <v/>
      </c>
      <c r="AM103" s="680">
        <f>ROUNDUP(AM$84*AM87*AM92/60/AM$101,0)</f>
        <v/>
      </c>
      <c r="AN103" s="680">
        <f>ROUNDUP(AN$84*AN87*AN92/60/AN$101,0)</f>
        <v/>
      </c>
      <c r="AO103" s="680">
        <f>ROUNDUP(AO$84*AO87*AO92/60/AO$101,0)</f>
        <v/>
      </c>
    </row>
    <row r="104" ht="16" customHeight="1" s="1">
      <c r="A104" s="532" t="n"/>
      <c r="B104" s="553" t="n"/>
      <c r="C104" s="337" t="inlineStr">
        <is>
          <t>RJ_Apron</t>
        </is>
      </c>
      <c r="D104" s="338" t="inlineStr">
        <is>
          <t>(Regional Jets)Required(EA)</t>
        </is>
      </c>
      <c r="E104" s="337" t="n"/>
      <c r="F104" s="680">
        <f>ROUNDUP(F$84*F88*F93/60/F$101,0)</f>
        <v/>
      </c>
      <c r="G104" s="680">
        <f>ROUNDUP(G$84*G88*G93/60/G$101,0)</f>
        <v/>
      </c>
      <c r="H104" s="680">
        <f>ROUNDUP(H$84*H88*H93/60/H$101,0)</f>
        <v/>
      </c>
      <c r="I104" s="680">
        <f>ROUNDUP(I$84*I88*I93/60/I$101,0)</f>
        <v/>
      </c>
      <c r="J104" s="680">
        <f>ROUNDUP(J$84*J88*J93/60/J$101,0)</f>
        <v/>
      </c>
      <c r="K104" s="680">
        <f>ROUNDUP(K$84*K88*K93/60/K$101,0)</f>
        <v/>
      </c>
      <c r="L104" s="680">
        <f>ROUNDUP(L$84*L88*L93/60/L$101,0)</f>
        <v/>
      </c>
      <c r="M104" s="680">
        <f>ROUNDUP(M$84*M88*M93/60/M$101,0)</f>
        <v/>
      </c>
      <c r="N104" s="680">
        <f>ROUNDUP(N$84*N88*N93/60/N$101,0)</f>
        <v/>
      </c>
      <c r="O104" s="680">
        <f>ROUNDUP(O$84*O88*O93/60/O$101,0)</f>
        <v/>
      </c>
      <c r="P104" s="680">
        <f>ROUNDUP(P$84*P88*P93/60/P$101,0)</f>
        <v/>
      </c>
      <c r="Q104" s="680">
        <f>ROUNDUP(Q$84*Q88*Q93/60/Q$101,0)</f>
        <v/>
      </c>
      <c r="R104" s="680">
        <f>ROUNDUP(R$84*R88*R93/60/R$101,0)</f>
        <v/>
      </c>
      <c r="S104" s="680">
        <f>ROUNDUP(S$84*S88*S93/60/S$101,0)</f>
        <v/>
      </c>
      <c r="T104" s="680">
        <f>ROUNDUP(T$84*T88*T93/60/T$101,0)</f>
        <v/>
      </c>
      <c r="U104" s="680">
        <f>ROUNDUP(U$84*U88*U93/60/U$101,0)</f>
        <v/>
      </c>
      <c r="V104" s="680">
        <f>ROUNDUP(V$84*V88*V93/60/V$101,0)</f>
        <v/>
      </c>
      <c r="W104" s="680">
        <f>ROUNDUP(W$84*W88*W93/60/W$101,0)</f>
        <v/>
      </c>
      <c r="X104" s="680">
        <f>ROUNDUP(X$84*X88*X93/60/X$101,0)</f>
        <v/>
      </c>
      <c r="Y104" s="680">
        <f>ROUNDUP(Y$84*Y88*Y93/60/Y$101,0)</f>
        <v/>
      </c>
      <c r="Z104" s="680">
        <f>ROUNDUP(Z$84*Z88*Z93/60/Z$101,0)</f>
        <v/>
      </c>
      <c r="AA104" s="680">
        <f>ROUNDUP(AA$84*AA88*AA93/60/AA$101,0)</f>
        <v/>
      </c>
      <c r="AB104" s="680">
        <f>ROUNDUP(AB$84*AB88*AB93/60/AB$101,0)</f>
        <v/>
      </c>
      <c r="AC104" s="680">
        <f>ROUNDUP(AC$84*AC88*AC93/60/AC$101,0)</f>
        <v/>
      </c>
      <c r="AD104" s="680">
        <f>ROUNDUP(AD$84*AD88*AD93/60/AD$101,0)</f>
        <v/>
      </c>
      <c r="AE104" s="680">
        <f>ROUNDUP(AE$84*AE88*AE93/60/AE$101,0)</f>
        <v/>
      </c>
      <c r="AF104" s="680">
        <f>ROUNDUP(AF$84*AF88*AF93/60/AF$101,0)</f>
        <v/>
      </c>
      <c r="AG104" s="680">
        <f>ROUNDUP(AG$84*AG88*AG93/60/AG$101,0)</f>
        <v/>
      </c>
      <c r="AH104" s="680">
        <f>ROUNDUP(AH$84*AH88*AH93/60/AH$101,0)</f>
        <v/>
      </c>
      <c r="AI104" s="680">
        <f>ROUNDUP(AI$84*AI88*AI93/60/AI$101,0)</f>
        <v/>
      </c>
      <c r="AJ104" s="680">
        <f>ROUNDUP(AJ$84*AJ88*AJ93/60/AJ$101,0)</f>
        <v/>
      </c>
      <c r="AK104" s="680">
        <f>ROUNDUP(AK$84*AK88*AK93/60/AK$101,0)</f>
        <v/>
      </c>
      <c r="AL104" s="680">
        <f>ROUNDUP(AL$84*AL88*AL93/60/AL$101,0)</f>
        <v/>
      </c>
      <c r="AM104" s="680">
        <f>ROUNDUP(AM$84*AM88*AM93/60/AM$101,0)</f>
        <v/>
      </c>
      <c r="AN104" s="680">
        <f>ROUNDUP(AN$84*AN88*AN93/60/AN$101,0)</f>
        <v/>
      </c>
      <c r="AO104" s="680">
        <f>ROUNDUP(AO$84*AO88*AO93/60/AO$101,0)</f>
        <v/>
      </c>
    </row>
    <row r="105" ht="16" customHeight="1" s="1">
      <c r="A105" s="532" t="n"/>
      <c r="B105" s="554" t="n"/>
      <c r="C105" s="337" t="inlineStr">
        <is>
          <t>BJ_Apron</t>
        </is>
      </c>
      <c r="D105" s="338" t="inlineStr">
        <is>
          <t>(Business Jet`s)Required(EA)</t>
        </is>
      </c>
      <c r="E105" s="337" t="n"/>
      <c r="F105" s="680">
        <f>ROUNDUP(F$84*F89*F94/60/F$101,0)</f>
        <v/>
      </c>
      <c r="G105" s="680">
        <f>ROUNDUP(G$84*G89*G94/60/G$101,0)</f>
        <v/>
      </c>
      <c r="H105" s="680">
        <f>ROUNDUP(H$84*H89*H94/60/H$101,0)</f>
        <v/>
      </c>
      <c r="I105" s="680">
        <f>ROUNDUP(I$84*I89*I94/60/I$101,0)</f>
        <v/>
      </c>
      <c r="J105" s="680">
        <f>ROUNDUP(J$84*J89*J94/60/J$101,0)</f>
        <v/>
      </c>
      <c r="K105" s="680">
        <f>ROUNDUP(K$84*K89*K94/60/K$101,0)</f>
        <v/>
      </c>
      <c r="L105" s="680">
        <f>ROUNDUP(L$84*L89*L94/60/L$101,0)</f>
        <v/>
      </c>
      <c r="M105" s="680">
        <f>ROUNDUP(M$84*M89*M94/60/M$101,0)</f>
        <v/>
      </c>
      <c r="N105" s="680">
        <f>ROUNDUP(N$84*N89*N94/60/N$101,0)</f>
        <v/>
      </c>
      <c r="O105" s="680">
        <f>ROUNDUP(O$84*O89*O94/60/O$101,0)</f>
        <v/>
      </c>
      <c r="P105" s="680">
        <f>ROUNDUP(P$84*P89*P94/60/P$101,0)</f>
        <v/>
      </c>
      <c r="Q105" s="680">
        <f>ROUNDUP(Q$84*Q89*Q94/60/Q$101,0)</f>
        <v/>
      </c>
      <c r="R105" s="680">
        <f>ROUNDUP(R$84*R89*R94/60/R$101,0)</f>
        <v/>
      </c>
      <c r="S105" s="680">
        <f>ROUNDUP(S$84*S89*S94/60/S$101,0)</f>
        <v/>
      </c>
      <c r="T105" s="680">
        <f>ROUNDUP(T$84*T89*T94/60/T$101,0)</f>
        <v/>
      </c>
      <c r="U105" s="680">
        <f>ROUNDUP(U$84*U89*U94/60/U$101,0)</f>
        <v/>
      </c>
      <c r="V105" s="680">
        <f>ROUNDUP(V$84*V89*V94/60/V$101,0)</f>
        <v/>
      </c>
      <c r="W105" s="680">
        <f>ROUNDUP(W$84*W89*W94/60/W$101,0)</f>
        <v/>
      </c>
      <c r="X105" s="680">
        <f>ROUNDUP(X$84*X89*X94/60/X$101,0)</f>
        <v/>
      </c>
      <c r="Y105" s="680">
        <f>ROUNDUP(Y$84*Y89*Y94/60/Y$101,0)</f>
        <v/>
      </c>
      <c r="Z105" s="680">
        <f>ROUNDUP(Z$84*Z89*Z94/60/Z$101,0)</f>
        <v/>
      </c>
      <c r="AA105" s="680">
        <f>ROUNDUP(AA$84*AA89*AA94/60/AA$101,0)</f>
        <v/>
      </c>
      <c r="AB105" s="680">
        <f>ROUNDUP(AB$84*AB89*AB94/60/AB$101,0)</f>
        <v/>
      </c>
      <c r="AC105" s="680">
        <f>ROUNDUP(AC$84*AC89*AC94/60/AC$101,0)</f>
        <v/>
      </c>
      <c r="AD105" s="680">
        <f>ROUNDUP(AD$84*AD89*AD94/60/AD$101,0)</f>
        <v/>
      </c>
      <c r="AE105" s="680">
        <f>ROUNDUP(AE$84*AE89*AE94/60/AE$101,0)</f>
        <v/>
      </c>
      <c r="AF105" s="680">
        <f>ROUNDUP(AF$84*AF89*AF94/60/AF$101,0)</f>
        <v/>
      </c>
      <c r="AG105" s="680">
        <f>ROUNDUP(AG$84*AG89*AG94/60/AG$101,0)</f>
        <v/>
      </c>
      <c r="AH105" s="680">
        <f>ROUNDUP(AH$84*AH89*AH94/60/AH$101,0)</f>
        <v/>
      </c>
      <c r="AI105" s="680">
        <f>ROUNDUP(AI$84*AI89*AI94/60/AI$101,0)</f>
        <v/>
      </c>
      <c r="AJ105" s="680">
        <f>ROUNDUP(AJ$84*AJ89*AJ94/60/AJ$101,0)</f>
        <v/>
      </c>
      <c r="AK105" s="680">
        <f>ROUNDUP(AK$84*AK89*AK94/60/AK$101,0)</f>
        <v/>
      </c>
      <c r="AL105" s="680">
        <f>ROUNDUP(AL$84*AL89*AL94/60/AL$101,0)</f>
        <v/>
      </c>
      <c r="AM105" s="680">
        <f>ROUNDUP(AM$84*AM89*AM94/60/AM$101,0)</f>
        <v/>
      </c>
      <c r="AN105" s="680">
        <f>ROUNDUP(AN$84*AN89*AN94/60/AN$101,0)</f>
        <v/>
      </c>
      <c r="AO105" s="680">
        <f>ROUNDUP(AO$84*AO89*AO94/60/AO$101,0)</f>
        <v/>
      </c>
    </row>
    <row r="106">
      <c r="A106" s="532" t="n"/>
      <c r="B106" s="335" t="inlineStr">
        <is>
          <t>Category</t>
        </is>
      </c>
      <c r="C106" s="336" t="inlineStr">
        <is>
          <t>Acronym</t>
        </is>
      </c>
      <c r="D106" s="336" t="inlineStr">
        <is>
          <t>Definition</t>
        </is>
      </c>
      <c r="E106" s="336" t="inlineStr">
        <is>
          <t>Reference</t>
        </is>
      </c>
      <c r="F106" s="336">
        <f>F11</f>
        <v/>
      </c>
      <c r="G106" s="336">
        <f>G11</f>
        <v/>
      </c>
      <c r="H106" s="336">
        <f>H11</f>
        <v/>
      </c>
      <c r="I106" s="336">
        <f>I11</f>
        <v/>
      </c>
      <c r="J106" s="336">
        <f>J11</f>
        <v/>
      </c>
      <c r="K106" s="336">
        <f>K11</f>
        <v/>
      </c>
      <c r="L106" s="336">
        <f>L11</f>
        <v/>
      </c>
      <c r="M106" s="336">
        <f>M11</f>
        <v/>
      </c>
      <c r="N106" s="336">
        <f>N11</f>
        <v/>
      </c>
      <c r="O106" s="336">
        <f>O11</f>
        <v/>
      </c>
      <c r="P106" s="336">
        <f>P11</f>
        <v/>
      </c>
      <c r="Q106" s="336">
        <f>Q11</f>
        <v/>
      </c>
      <c r="R106" s="336">
        <f>R11</f>
        <v/>
      </c>
      <c r="S106" s="336">
        <f>S11</f>
        <v/>
      </c>
      <c r="T106" s="336">
        <f>T11</f>
        <v/>
      </c>
      <c r="U106" s="336">
        <f>U11</f>
        <v/>
      </c>
      <c r="V106" s="336">
        <f>V11</f>
        <v/>
      </c>
      <c r="W106" s="336">
        <f>W11</f>
        <v/>
      </c>
      <c r="X106" s="336">
        <f>X11</f>
        <v/>
      </c>
      <c r="Y106" s="336">
        <f>Y11</f>
        <v/>
      </c>
      <c r="Z106" s="336">
        <f>Z11</f>
        <v/>
      </c>
      <c r="AA106" s="336">
        <f>AA11</f>
        <v/>
      </c>
      <c r="AB106" s="336">
        <f>AB11</f>
        <v/>
      </c>
      <c r="AC106" s="336">
        <f>AC11</f>
        <v/>
      </c>
      <c r="AD106" s="336">
        <f>AD11</f>
        <v/>
      </c>
      <c r="AE106" s="336">
        <f>AE11</f>
        <v/>
      </c>
      <c r="AF106" s="336">
        <f>AF11</f>
        <v/>
      </c>
      <c r="AG106" s="336">
        <f>AG11</f>
        <v/>
      </c>
      <c r="AH106" s="336">
        <f>AH11</f>
        <v/>
      </c>
      <c r="AI106" s="336">
        <f>AI11</f>
        <v/>
      </c>
      <c r="AJ106" s="336">
        <f>AJ11</f>
        <v/>
      </c>
      <c r="AK106" s="336">
        <f>AK11</f>
        <v/>
      </c>
      <c r="AL106" s="336">
        <f>AL11</f>
        <v/>
      </c>
      <c r="AM106" s="336">
        <f>AM11</f>
        <v/>
      </c>
      <c r="AN106" s="336">
        <f>AN11</f>
        <v/>
      </c>
      <c r="AO106" s="336">
        <f>AO11</f>
        <v/>
      </c>
    </row>
    <row r="107">
      <c r="A107" s="532" t="n"/>
      <c r="B107" s="562" t="inlineStr">
        <is>
          <t>Runway</t>
        </is>
      </c>
      <c r="C107" s="328" t="inlineStr">
        <is>
          <t>PHM</t>
        </is>
      </c>
      <c r="D107" s="332" t="inlineStr">
        <is>
          <t>Runway_Peak_Movement</t>
        </is>
      </c>
      <c r="E107" s="328" t="n"/>
      <c r="F107" s="674">
        <f>ROUNDUP(F13,0)</f>
        <v/>
      </c>
      <c r="G107" s="674">
        <f>ROUNDUP(G21,0)</f>
        <v/>
      </c>
      <c r="H107" s="674">
        <f>ROUNDUP(H21,0)</f>
        <v/>
      </c>
      <c r="I107" s="674">
        <f>ROUNDUP(I21,0)</f>
        <v/>
      </c>
      <c r="J107" s="674">
        <f>ROUNDUP(J21,0)</f>
        <v/>
      </c>
      <c r="K107" s="674">
        <f>ROUNDUP(K21,0)</f>
        <v/>
      </c>
      <c r="L107" s="674">
        <f>ROUNDUP(L21,0)</f>
        <v/>
      </c>
      <c r="M107" s="674">
        <f>ROUNDUP(M21,0)</f>
        <v/>
      </c>
      <c r="N107" s="674">
        <f>ROUNDUP(N21,0)</f>
        <v/>
      </c>
      <c r="O107" s="674">
        <f>ROUNDUP(O21,0)</f>
        <v/>
      </c>
      <c r="P107" s="674">
        <f>ROUNDUP(P21,0)</f>
        <v/>
      </c>
      <c r="Q107" s="674">
        <f>ROUNDUP(Q21,0)</f>
        <v/>
      </c>
      <c r="R107" s="674">
        <f>ROUNDUP(R21,0)</f>
        <v/>
      </c>
      <c r="S107" s="674">
        <f>ROUNDUP(S21,0)</f>
        <v/>
      </c>
      <c r="T107" s="674">
        <f>ROUNDUP(T21,0)</f>
        <v/>
      </c>
      <c r="U107" s="674">
        <f>ROUNDUP(U21,0)</f>
        <v/>
      </c>
      <c r="V107" s="674">
        <f>ROUNDUP(V21,0)</f>
        <v/>
      </c>
      <c r="W107" s="674">
        <f>ROUNDUP(W21,0)</f>
        <v/>
      </c>
      <c r="X107" s="674">
        <f>ROUNDUP(X21,0)</f>
        <v/>
      </c>
      <c r="Y107" s="674">
        <f>ROUNDUP(Y21,0)</f>
        <v/>
      </c>
      <c r="Z107" s="674">
        <f>ROUNDUP(Z21,0)</f>
        <v/>
      </c>
      <c r="AA107" s="674">
        <f>ROUNDUP(AA21,0)</f>
        <v/>
      </c>
      <c r="AB107" s="674">
        <f>ROUNDUP(AB21,0)</f>
        <v/>
      </c>
      <c r="AC107" s="674">
        <f>ROUNDUP(AC21,0)</f>
        <v/>
      </c>
      <c r="AD107" s="674">
        <f>ROUNDUP(AD21,0)</f>
        <v/>
      </c>
      <c r="AE107" s="674">
        <f>ROUNDUP(AE21,0)</f>
        <v/>
      </c>
      <c r="AF107" s="674">
        <f>ROUNDUP(AF21,0)</f>
        <v/>
      </c>
      <c r="AG107" s="674">
        <f>ROUNDUP(AG21,0)</f>
        <v/>
      </c>
      <c r="AH107" s="674">
        <f>ROUNDUP(AH21,0)</f>
        <v/>
      </c>
      <c r="AI107" s="674">
        <f>ROUNDUP(AI21,0)</f>
        <v/>
      </c>
      <c r="AJ107" s="674">
        <f>ROUNDUP(AJ21,0)</f>
        <v/>
      </c>
      <c r="AK107" s="674">
        <f>ROUNDUP(AK21,0)</f>
        <v/>
      </c>
      <c r="AL107" s="674">
        <f>ROUNDUP(AL21,0)</f>
        <v/>
      </c>
      <c r="AM107" s="674">
        <f>ROUNDUP(AM21,0)</f>
        <v/>
      </c>
      <c r="AN107" s="674">
        <f>ROUNDUP(AN21,0)</f>
        <v/>
      </c>
      <c r="AO107" s="674">
        <f>ROUNDUP(AO21,0)</f>
        <v/>
      </c>
    </row>
    <row r="108">
      <c r="A108" s="533" t="n"/>
      <c r="B108" s="551" t="n"/>
      <c r="C108" s="328" t="inlineStr">
        <is>
          <t>Runway</t>
        </is>
      </c>
      <c r="D108" s="332" t="inlineStr">
        <is>
          <t>Runway_Required(EA)</t>
        </is>
      </c>
      <c r="E108" s="328" t="n"/>
      <c r="F108" s="674">
        <f>ROUNDUP(F107/40,0)</f>
        <v/>
      </c>
      <c r="G108" s="674">
        <f>ROUNDUP(G107/40,0)</f>
        <v/>
      </c>
      <c r="H108" s="674">
        <f>ROUNDUP(H107/40,0)</f>
        <v/>
      </c>
      <c r="I108" s="674">
        <f>ROUNDUP(I107/40,0)</f>
        <v/>
      </c>
      <c r="J108" s="674">
        <f>ROUNDUP(J107/40,0)</f>
        <v/>
      </c>
      <c r="K108" s="674">
        <f>ROUNDUP(K107/40,0)</f>
        <v/>
      </c>
      <c r="L108" s="674">
        <f>ROUNDUP(L107/40,0)</f>
        <v/>
      </c>
      <c r="M108" s="674">
        <f>ROUNDUP(M107/40,0)</f>
        <v/>
      </c>
      <c r="N108" s="674">
        <f>ROUNDUP(N107/40,0)</f>
        <v/>
      </c>
      <c r="O108" s="674">
        <f>ROUNDUP(O107/40,0)</f>
        <v/>
      </c>
      <c r="P108" s="674">
        <f>ROUNDUP(P107/40,0)</f>
        <v/>
      </c>
      <c r="Q108" s="674">
        <f>ROUNDUP(Q107/40,0)</f>
        <v/>
      </c>
      <c r="R108" s="674">
        <f>ROUNDUP(R107/40,0)</f>
        <v/>
      </c>
      <c r="S108" s="674">
        <f>ROUNDUP(S107/40,0)</f>
        <v/>
      </c>
      <c r="T108" s="674">
        <f>ROUNDUP(T107/40,0)</f>
        <v/>
      </c>
      <c r="U108" s="674">
        <f>ROUNDUP(U107/40,0)</f>
        <v/>
      </c>
      <c r="V108" s="674">
        <f>ROUNDUP(V107/40,0)</f>
        <v/>
      </c>
      <c r="W108" s="674">
        <f>ROUNDUP(W107/40,0)</f>
        <v/>
      </c>
      <c r="X108" s="674">
        <f>ROUNDUP(X107/40,0)</f>
        <v/>
      </c>
      <c r="Y108" s="674">
        <f>ROUNDUP(Y107/40,0)</f>
        <v/>
      </c>
      <c r="Z108" s="674">
        <f>ROUNDUP(Z107/40,0)</f>
        <v/>
      </c>
      <c r="AA108" s="674">
        <f>ROUNDUP(AA107/40,0)</f>
        <v/>
      </c>
      <c r="AB108" s="674">
        <f>ROUNDUP(AB107/40,0)</f>
        <v/>
      </c>
      <c r="AC108" s="674">
        <f>ROUNDUP(AC107/40,0)</f>
        <v/>
      </c>
      <c r="AD108" s="674">
        <f>ROUNDUP(AD107/40,0)</f>
        <v/>
      </c>
      <c r="AE108" s="674">
        <f>ROUNDUP(AE107/40,0)</f>
        <v/>
      </c>
      <c r="AF108" s="674">
        <f>ROUNDUP(AF107/40,0)</f>
        <v/>
      </c>
      <c r="AG108" s="674">
        <f>ROUNDUP(AG107/40,0)</f>
        <v/>
      </c>
      <c r="AH108" s="674">
        <f>ROUNDUP(AH107/40,0)</f>
        <v/>
      </c>
      <c r="AI108" s="674">
        <f>ROUNDUP(AI107/40,0)</f>
        <v/>
      </c>
      <c r="AJ108" s="674">
        <f>ROUNDUP(AJ107/40,0)</f>
        <v/>
      </c>
      <c r="AK108" s="674">
        <f>ROUNDUP(AK107/40,0)</f>
        <v/>
      </c>
      <c r="AL108" s="674">
        <f>ROUNDUP(AL107/40,0)</f>
        <v/>
      </c>
      <c r="AM108" s="674">
        <f>ROUNDUP(AM107/40,0)</f>
        <v/>
      </c>
      <c r="AN108" s="674">
        <f>ROUNDUP(AN107/40,0)</f>
        <v/>
      </c>
      <c r="AO108" s="674">
        <f>ROUNDUP(AO107/40,0)</f>
        <v/>
      </c>
    </row>
    <row r="109">
      <c r="E109" s="334" t="n"/>
    </row>
    <row r="110">
      <c r="E110" s="334" t="n"/>
    </row>
    <row r="111">
      <c r="A111" s="335" t="inlineStr">
        <is>
          <t>Main Category</t>
        </is>
      </c>
      <c r="B111" s="336" t="inlineStr">
        <is>
          <t>Category</t>
        </is>
      </c>
      <c r="C111" s="336" t="inlineStr">
        <is>
          <t>Acronym</t>
        </is>
      </c>
      <c r="D111" s="336" t="inlineStr">
        <is>
          <t>Definition</t>
        </is>
      </c>
      <c r="E111" s="336" t="inlineStr">
        <is>
          <t>Reference</t>
        </is>
      </c>
      <c r="F111" s="336">
        <f>F11</f>
        <v/>
      </c>
      <c r="G111" s="336">
        <f>G11</f>
        <v/>
      </c>
      <c r="H111" s="336">
        <f>H11</f>
        <v/>
      </c>
      <c r="I111" s="336">
        <f>I11</f>
        <v/>
      </c>
      <c r="J111" s="336">
        <f>J11</f>
        <v/>
      </c>
      <c r="K111" s="336">
        <f>K11</f>
        <v/>
      </c>
      <c r="L111" s="336">
        <f>L11</f>
        <v/>
      </c>
      <c r="M111" s="336">
        <f>M11</f>
        <v/>
      </c>
      <c r="N111" s="336">
        <f>N11</f>
        <v/>
      </c>
      <c r="O111" s="336">
        <f>O11</f>
        <v/>
      </c>
      <c r="P111" s="336">
        <f>P11</f>
        <v/>
      </c>
      <c r="Q111" s="336">
        <f>Q11</f>
        <v/>
      </c>
      <c r="R111" s="336">
        <f>R11</f>
        <v/>
      </c>
      <c r="S111" s="336">
        <f>S11</f>
        <v/>
      </c>
      <c r="T111" s="336">
        <f>T11</f>
        <v/>
      </c>
      <c r="U111" s="336">
        <f>U11</f>
        <v/>
      </c>
      <c r="V111" s="336">
        <f>V11</f>
        <v/>
      </c>
      <c r="W111" s="336">
        <f>W11</f>
        <v/>
      </c>
      <c r="X111" s="336">
        <f>X11</f>
        <v/>
      </c>
      <c r="Y111" s="336">
        <f>Y11</f>
        <v/>
      </c>
      <c r="Z111" s="336">
        <f>Z11</f>
        <v/>
      </c>
      <c r="AA111" s="336">
        <f>AA11</f>
        <v/>
      </c>
      <c r="AB111" s="336">
        <f>AB11</f>
        <v/>
      </c>
      <c r="AC111" s="336">
        <f>AC11</f>
        <v/>
      </c>
      <c r="AD111" s="336">
        <f>AD11</f>
        <v/>
      </c>
      <c r="AE111" s="336">
        <f>AE11</f>
        <v/>
      </c>
      <c r="AF111" s="336">
        <f>AF11</f>
        <v/>
      </c>
      <c r="AG111" s="336">
        <f>AG11</f>
        <v/>
      </c>
      <c r="AH111" s="336">
        <f>AH11</f>
        <v/>
      </c>
      <c r="AI111" s="336">
        <f>AI11</f>
        <v/>
      </c>
      <c r="AJ111" s="336">
        <f>AJ11</f>
        <v/>
      </c>
      <c r="AK111" s="336">
        <f>AK11</f>
        <v/>
      </c>
      <c r="AL111" s="336">
        <f>AL11</f>
        <v/>
      </c>
      <c r="AM111" s="336">
        <f>AM11</f>
        <v/>
      </c>
      <c r="AN111" s="336">
        <f>AN11</f>
        <v/>
      </c>
      <c r="AO111" s="336">
        <f>AO11</f>
        <v/>
      </c>
    </row>
    <row r="112" ht="14.05" customHeight="1" s="1">
      <c r="A112" s="681" t="inlineStr">
        <is>
          <t>Landside</t>
        </is>
      </c>
      <c r="B112" s="549" t="inlineStr">
        <is>
          <t>Parking
(P-value)</t>
        </is>
      </c>
      <c r="C112" s="339" t="inlineStr">
        <is>
          <t>PHP(od-dep)</t>
        </is>
      </c>
      <c r="D112" s="451" t="inlineStr">
        <is>
          <t>Peak Hour Departing Passengers</t>
        </is>
      </c>
      <c r="E112" s="339" t="n"/>
      <c r="F112" s="682">
        <f>F33</f>
        <v/>
      </c>
      <c r="G112" s="682">
        <f>G33</f>
        <v/>
      </c>
      <c r="H112" s="682">
        <f>H33</f>
        <v/>
      </c>
      <c r="I112" s="682">
        <f>I33</f>
        <v/>
      </c>
      <c r="J112" s="682">
        <f>J33</f>
        <v/>
      </c>
      <c r="K112" s="682">
        <f>K33</f>
        <v/>
      </c>
      <c r="L112" s="682">
        <f>L33</f>
        <v/>
      </c>
      <c r="M112" s="682">
        <f>M33</f>
        <v/>
      </c>
      <c r="N112" s="682">
        <f>N33</f>
        <v/>
      </c>
      <c r="O112" s="682">
        <f>O33</f>
        <v/>
      </c>
      <c r="P112" s="682">
        <f>P33</f>
        <v/>
      </c>
      <c r="Q112" s="682">
        <f>Q33</f>
        <v/>
      </c>
      <c r="R112" s="682">
        <f>R33</f>
        <v/>
      </c>
      <c r="S112" s="682">
        <f>S33</f>
        <v/>
      </c>
      <c r="T112" s="682">
        <f>T33</f>
        <v/>
      </c>
      <c r="U112" s="682">
        <f>U33</f>
        <v/>
      </c>
      <c r="V112" s="682">
        <f>V33</f>
        <v/>
      </c>
      <c r="W112" s="682">
        <f>W33</f>
        <v/>
      </c>
      <c r="X112" s="682">
        <f>X33</f>
        <v/>
      </c>
      <c r="Y112" s="682">
        <f>Y33</f>
        <v/>
      </c>
      <c r="Z112" s="682">
        <f>Z33</f>
        <v/>
      </c>
      <c r="AA112" s="682">
        <f>AA33</f>
        <v/>
      </c>
      <c r="AB112" s="682">
        <f>AB33</f>
        <v/>
      </c>
      <c r="AC112" s="682">
        <f>AC33</f>
        <v/>
      </c>
      <c r="AD112" s="682">
        <f>AD33</f>
        <v/>
      </c>
      <c r="AE112" s="682">
        <f>AE33</f>
        <v/>
      </c>
      <c r="AF112" s="682">
        <f>AF33</f>
        <v/>
      </c>
      <c r="AG112" s="682">
        <f>AG33</f>
        <v/>
      </c>
      <c r="AH112" s="682">
        <f>AH33</f>
        <v/>
      </c>
      <c r="AI112" s="682">
        <f>AI33</f>
        <v/>
      </c>
      <c r="AJ112" s="682">
        <f>AJ33</f>
        <v/>
      </c>
      <c r="AK112" s="682">
        <f>AK33</f>
        <v/>
      </c>
      <c r="AL112" s="682">
        <f>AL33</f>
        <v/>
      </c>
      <c r="AM112" s="682">
        <f>AM33</f>
        <v/>
      </c>
      <c r="AN112" s="682">
        <f>AN33</f>
        <v/>
      </c>
      <c r="AO112" s="682">
        <f>AO33</f>
        <v/>
      </c>
    </row>
    <row r="113" ht="14.05" customHeight="1" s="1">
      <c r="A113" s="532" t="n"/>
      <c r="B113" s="550" t="n"/>
      <c r="C113" s="389" t="inlineStr">
        <is>
          <t>Car(%)</t>
        </is>
      </c>
      <c r="D113" s="452" t="inlineStr">
        <is>
          <t>Car Mode Share</t>
        </is>
      </c>
      <c r="E113" s="389" t="n"/>
      <c r="F113" s="443" t="n">
        <v>0.7</v>
      </c>
      <c r="G113" s="443" t="n">
        <v>0.7</v>
      </c>
      <c r="H113" s="443" t="n">
        <v>0.7</v>
      </c>
      <c r="I113" s="443" t="n">
        <v>0.7</v>
      </c>
      <c r="J113" s="443" t="n">
        <v>0.7</v>
      </c>
      <c r="K113" s="443" t="n">
        <v>0.7</v>
      </c>
      <c r="L113" s="443" t="n">
        <v>0.7</v>
      </c>
      <c r="M113" s="443" t="n">
        <v>0.7</v>
      </c>
      <c r="N113" s="443" t="n">
        <v>0.7</v>
      </c>
      <c r="O113" s="443" t="n">
        <v>0.7</v>
      </c>
      <c r="P113" s="443" t="n">
        <v>0.7</v>
      </c>
      <c r="Q113" s="443" t="n">
        <v>0.7</v>
      </c>
      <c r="R113" s="443" t="n">
        <v>0.7</v>
      </c>
      <c r="S113" s="443" t="n">
        <v>0.7</v>
      </c>
      <c r="T113" s="443" t="n">
        <v>0.7</v>
      </c>
      <c r="U113" s="443" t="n">
        <v>0.7</v>
      </c>
      <c r="V113" s="443" t="n">
        <v>0.7</v>
      </c>
      <c r="W113" s="443" t="n">
        <v>0.7</v>
      </c>
      <c r="X113" s="443" t="n">
        <v>0.7</v>
      </c>
      <c r="Y113" s="443" t="n">
        <v>0.7</v>
      </c>
      <c r="Z113" s="443" t="n">
        <v>0.7</v>
      </c>
      <c r="AA113" s="443" t="n">
        <v>0.7</v>
      </c>
      <c r="AB113" s="443" t="n">
        <v>0.7</v>
      </c>
      <c r="AC113" s="443" t="n">
        <v>0.7</v>
      </c>
      <c r="AD113" s="443" t="n">
        <v>0.7</v>
      </c>
      <c r="AE113" s="443" t="n">
        <v>0.7</v>
      </c>
      <c r="AF113" s="443" t="n">
        <v>0.7</v>
      </c>
      <c r="AG113" s="443" t="n">
        <v>0.7</v>
      </c>
      <c r="AH113" s="443" t="n">
        <v>0.7</v>
      </c>
      <c r="AI113" s="443" t="n">
        <v>0.7</v>
      </c>
      <c r="AJ113" s="443" t="n">
        <v>0.7</v>
      </c>
      <c r="AK113" s="443" t="n">
        <v>0.7</v>
      </c>
      <c r="AL113" s="443" t="n">
        <v>0.7</v>
      </c>
      <c r="AM113" s="443" t="n">
        <v>0.7</v>
      </c>
      <c r="AN113" s="443" t="n">
        <v>0.7</v>
      </c>
      <c r="AO113" s="443" t="n">
        <v>0.7</v>
      </c>
    </row>
    <row r="114" ht="14.05" customHeight="1" s="1">
      <c r="A114" s="532" t="n"/>
      <c r="B114" s="550" t="n"/>
      <c r="C114" s="328" t="inlineStr">
        <is>
          <t>Parking(%)</t>
        </is>
      </c>
      <c r="D114" s="453" t="inlineStr">
        <is>
          <t>Parking Ratio</t>
        </is>
      </c>
      <c r="E114" s="328" t="n"/>
      <c r="F114" s="332" t="n">
        <v>0.75</v>
      </c>
      <c r="G114" s="332" t="n">
        <v>0.75</v>
      </c>
      <c r="H114" s="332" t="n">
        <v>0.75</v>
      </c>
      <c r="I114" s="332" t="n">
        <v>0.75</v>
      </c>
      <c r="J114" s="332" t="n">
        <v>0.75</v>
      </c>
      <c r="K114" s="332" t="n">
        <v>0.75</v>
      </c>
      <c r="L114" s="332" t="n">
        <v>0.75</v>
      </c>
      <c r="M114" s="332" t="n">
        <v>0.75</v>
      </c>
      <c r="N114" s="332" t="n">
        <v>0.75</v>
      </c>
      <c r="O114" s="332" t="n">
        <v>0.75</v>
      </c>
      <c r="P114" s="332" t="n">
        <v>0.75</v>
      </c>
      <c r="Q114" s="332" t="n">
        <v>0.75</v>
      </c>
      <c r="R114" s="332" t="n">
        <v>0.75</v>
      </c>
      <c r="S114" s="332" t="n">
        <v>0.75</v>
      </c>
      <c r="T114" s="332" t="n">
        <v>0.75</v>
      </c>
      <c r="U114" s="332" t="n">
        <v>0.75</v>
      </c>
      <c r="V114" s="332" t="n">
        <v>0.75</v>
      </c>
      <c r="W114" s="332" t="n">
        <v>0.75</v>
      </c>
      <c r="X114" s="332" t="n">
        <v>0.75</v>
      </c>
      <c r="Y114" s="332" t="n">
        <v>0.75</v>
      </c>
      <c r="Z114" s="332" t="n">
        <v>0.75</v>
      </c>
      <c r="AA114" s="332" t="n">
        <v>0.75</v>
      </c>
      <c r="AB114" s="332" t="n">
        <v>0.75</v>
      </c>
      <c r="AC114" s="332" t="n">
        <v>0.75</v>
      </c>
      <c r="AD114" s="332" t="n">
        <v>0.75</v>
      </c>
      <c r="AE114" s="332" t="n">
        <v>0.75</v>
      </c>
      <c r="AF114" s="332" t="n">
        <v>0.75</v>
      </c>
      <c r="AG114" s="332" t="n">
        <v>0.75</v>
      </c>
      <c r="AH114" s="332" t="n">
        <v>0.75</v>
      </c>
      <c r="AI114" s="332" t="n">
        <v>0.75</v>
      </c>
      <c r="AJ114" s="332" t="n">
        <v>0.75</v>
      </c>
      <c r="AK114" s="332" t="n">
        <v>0.75</v>
      </c>
      <c r="AL114" s="332" t="n">
        <v>0.75</v>
      </c>
      <c r="AM114" s="332" t="n">
        <v>0.75</v>
      </c>
      <c r="AN114" s="332" t="n">
        <v>0.75</v>
      </c>
      <c r="AO114" s="332" t="n">
        <v>0.75</v>
      </c>
    </row>
    <row r="115" ht="14.05" customHeight="1" s="1">
      <c r="A115" s="532" t="n"/>
      <c r="B115" s="550" t="n"/>
      <c r="C115" s="328" t="n"/>
      <c r="D115" s="453" t="inlineStr">
        <is>
          <t>Car Occupancy</t>
        </is>
      </c>
      <c r="E115" s="328" t="n"/>
      <c r="F115" s="332" t="n">
        <v>2.1</v>
      </c>
      <c r="G115" s="332" t="n">
        <v>2.1</v>
      </c>
      <c r="H115" s="332" t="n">
        <v>2.1</v>
      </c>
      <c r="I115" s="332" t="n">
        <v>2.1</v>
      </c>
      <c r="J115" s="332" t="n">
        <v>2.1</v>
      </c>
      <c r="K115" s="332" t="n">
        <v>2.1</v>
      </c>
      <c r="L115" s="332" t="n">
        <v>2.1</v>
      </c>
      <c r="M115" s="332" t="n">
        <v>2.1</v>
      </c>
      <c r="N115" s="332" t="n">
        <v>2.1</v>
      </c>
      <c r="O115" s="332" t="n">
        <v>2.1</v>
      </c>
      <c r="P115" s="332" t="n">
        <v>2.1</v>
      </c>
      <c r="Q115" s="332" t="n">
        <v>2.1</v>
      </c>
      <c r="R115" s="332" t="n">
        <v>2.1</v>
      </c>
      <c r="S115" s="332" t="n">
        <v>2.1</v>
      </c>
      <c r="T115" s="332" t="n">
        <v>2.1</v>
      </c>
      <c r="U115" s="332" t="n">
        <v>2.1</v>
      </c>
      <c r="V115" s="332" t="n">
        <v>2.1</v>
      </c>
      <c r="W115" s="332" t="n">
        <v>2.1</v>
      </c>
      <c r="X115" s="332" t="n">
        <v>2.1</v>
      </c>
      <c r="Y115" s="332" t="n">
        <v>2.1</v>
      </c>
      <c r="Z115" s="332" t="n">
        <v>2.1</v>
      </c>
      <c r="AA115" s="332" t="n">
        <v>2.1</v>
      </c>
      <c r="AB115" s="332" t="n">
        <v>2.1</v>
      </c>
      <c r="AC115" s="332" t="n">
        <v>2.1</v>
      </c>
      <c r="AD115" s="332" t="n">
        <v>2.1</v>
      </c>
      <c r="AE115" s="332" t="n">
        <v>2.1</v>
      </c>
      <c r="AF115" s="332" t="n">
        <v>2.1</v>
      </c>
      <c r="AG115" s="332" t="n">
        <v>2.1</v>
      </c>
      <c r="AH115" s="332" t="n">
        <v>2.1</v>
      </c>
      <c r="AI115" s="332" t="n">
        <v>2.1</v>
      </c>
      <c r="AJ115" s="332" t="n">
        <v>2.1</v>
      </c>
      <c r="AK115" s="332" t="n">
        <v>2.1</v>
      </c>
      <c r="AL115" s="332" t="n">
        <v>2.1</v>
      </c>
      <c r="AM115" s="332" t="n">
        <v>2.1</v>
      </c>
      <c r="AN115" s="332" t="n">
        <v>2.1</v>
      </c>
      <c r="AO115" s="332" t="n">
        <v>2.1</v>
      </c>
    </row>
    <row r="116" ht="14.05" customHeight="1" s="1">
      <c r="A116" s="532" t="n"/>
      <c r="B116" s="550" t="n"/>
      <c r="C116" s="328" t="inlineStr">
        <is>
          <t>P1</t>
        </is>
      </c>
      <c r="D116" s="453" t="inlineStr">
        <is>
          <t>P1 Parking Spaces</t>
        </is>
      </c>
      <c r="E116" s="328" t="n"/>
      <c r="F116" s="332">
        <f>ROUNDUP(F112*F113*F114/F115,0)</f>
        <v/>
      </c>
      <c r="G116" s="332">
        <f>ROUNDUP(G112*G113*G114/G115,0)</f>
        <v/>
      </c>
      <c r="H116" s="332">
        <f>ROUNDUP(H112*H113*H114/H115,0)</f>
        <v/>
      </c>
      <c r="I116" s="332">
        <f>ROUNDUP(I112*I113*I114/I115,0)</f>
        <v/>
      </c>
      <c r="J116" s="332">
        <f>ROUNDUP(J112*J113*J114/J115,0)</f>
        <v/>
      </c>
      <c r="K116" s="332">
        <f>ROUNDUP(K112*K113*K114/K115,0)</f>
        <v/>
      </c>
      <c r="L116" s="332">
        <f>ROUNDUP(L112*L113*L114/L115,0)</f>
        <v/>
      </c>
      <c r="M116" s="332">
        <f>ROUNDUP(M112*M113*M114/M115,0)</f>
        <v/>
      </c>
      <c r="N116" s="332">
        <f>ROUNDUP(N112*N113*N114/N115,0)</f>
        <v/>
      </c>
      <c r="O116" s="332">
        <f>ROUNDUP(O112*O113*O114/O115,0)</f>
        <v/>
      </c>
      <c r="P116" s="332">
        <f>ROUNDUP(P112*P113*P114/P115,0)</f>
        <v/>
      </c>
      <c r="Q116" s="332">
        <f>ROUNDUP(Q112*Q113*Q114/Q115,0)</f>
        <v/>
      </c>
      <c r="R116" s="332">
        <f>ROUNDUP(R112*R113*R114/R115,0)</f>
        <v/>
      </c>
      <c r="S116" s="332">
        <f>ROUNDUP(S112*S113*S114/S115,0)</f>
        <v/>
      </c>
      <c r="T116" s="332">
        <f>ROUNDUP(T112*T113*T114/T115,0)</f>
        <v/>
      </c>
      <c r="U116" s="332">
        <f>ROUNDUP(U112*U113*U114/U115,0)</f>
        <v/>
      </c>
      <c r="V116" s="332">
        <f>ROUNDUP(V112*V113*V114/V115,0)</f>
        <v/>
      </c>
      <c r="W116" s="332">
        <f>ROUNDUP(W112*W113*W114/W115,0)</f>
        <v/>
      </c>
      <c r="X116" s="332">
        <f>ROUNDUP(X112*X113*X114/X115,0)</f>
        <v/>
      </c>
      <c r="Y116" s="332">
        <f>ROUNDUP(Y112*Y113*Y114/Y115,0)</f>
        <v/>
      </c>
      <c r="Z116" s="332">
        <f>ROUNDUP(Z112*Z113*Z114/Z115,0)</f>
        <v/>
      </c>
      <c r="AA116" s="332">
        <f>ROUNDUP(AA112*AA113*AA114/AA115,0)</f>
        <v/>
      </c>
      <c r="AB116" s="332">
        <f>ROUNDUP(AB112*AB113*AB114/AB115,0)</f>
        <v/>
      </c>
      <c r="AC116" s="332">
        <f>ROUNDUP(AC112*AC113*AC114/AC115,0)</f>
        <v/>
      </c>
      <c r="AD116" s="332">
        <f>ROUNDUP(AD112*AD113*AD114/AD115,0)</f>
        <v/>
      </c>
      <c r="AE116" s="332">
        <f>ROUNDUP(AE112*AE113*AE114/AE115,0)</f>
        <v/>
      </c>
      <c r="AF116" s="332">
        <f>ROUNDUP(AF112*AF113*AF114/AF115,0)</f>
        <v/>
      </c>
      <c r="AG116" s="332">
        <f>ROUNDUP(AG112*AG113*AG114/AG115,0)</f>
        <v/>
      </c>
      <c r="AH116" s="332">
        <f>ROUNDUP(AH112*AH113*AH114/AH115,0)</f>
        <v/>
      </c>
      <c r="AI116" s="332">
        <f>ROUNDUP(AI112*AI113*AI114/AI115,0)</f>
        <v/>
      </c>
      <c r="AJ116" s="332">
        <f>ROUNDUP(AJ112*AJ113*AJ114/AJ115,0)</f>
        <v/>
      </c>
      <c r="AK116" s="332">
        <f>ROUNDUP(AK112*AK113*AK114/AK115,0)</f>
        <v/>
      </c>
      <c r="AL116" s="332">
        <f>ROUNDUP(AL112*AL113*AL114/AL115,0)</f>
        <v/>
      </c>
      <c r="AM116" s="332">
        <f>ROUNDUP(AM112*AM113*AM114/AM115,0)</f>
        <v/>
      </c>
      <c r="AN116" s="332">
        <f>ROUNDUP(AN112*AN113*AN114/AN115,0)</f>
        <v/>
      </c>
      <c r="AO116" s="332">
        <f>ROUNDUP(AO112*AO113*AO114/AO115,0)</f>
        <v/>
      </c>
    </row>
    <row r="117" ht="13" customHeight="1" s="1">
      <c r="A117" s="532" t="n"/>
      <c r="B117" s="550" t="n"/>
      <c r="C117" s="409" t="n"/>
      <c r="D117" s="408" t="n"/>
      <c r="E117" s="409" t="n"/>
      <c r="F117" s="408" t="n"/>
      <c r="G117" s="408" t="n"/>
      <c r="H117" s="408" t="n"/>
      <c r="I117" s="408" t="n"/>
      <c r="J117" s="408" t="n"/>
      <c r="K117" s="408" t="n"/>
      <c r="L117" s="408" t="n"/>
      <c r="M117" s="408" t="n"/>
      <c r="N117" s="408" t="n"/>
      <c r="O117" s="408" t="n"/>
      <c r="P117" s="408" t="n"/>
      <c r="Q117" s="408" t="n"/>
      <c r="R117" s="408" t="n"/>
      <c r="S117" s="408" t="n"/>
      <c r="T117" s="408" t="n"/>
      <c r="U117" s="408" t="n"/>
      <c r="V117" s="408" t="n"/>
      <c r="W117" s="408" t="n"/>
      <c r="X117" s="408" t="n"/>
      <c r="Y117" s="408" t="n"/>
      <c r="Z117" s="408" t="n"/>
      <c r="AA117" s="408" t="n"/>
      <c r="AB117" s="408" t="n"/>
      <c r="AC117" s="408" t="n"/>
      <c r="AD117" s="408" t="n"/>
      <c r="AE117" s="408" t="n"/>
      <c r="AF117" s="408" t="n"/>
      <c r="AG117" s="408" t="n"/>
      <c r="AH117" s="408" t="n"/>
      <c r="AI117" s="408" t="n"/>
      <c r="AJ117" s="408" t="n"/>
      <c r="AK117" s="408" t="n"/>
      <c r="AL117" s="408" t="n"/>
      <c r="AM117" s="408" t="n"/>
      <c r="AN117" s="408" t="n"/>
      <c r="AO117" s="675" t="inlineStr">
        <is>
          <t>end</t>
        </is>
      </c>
    </row>
    <row r="118" ht="14.05" customHeight="1" s="1">
      <c r="A118" s="532" t="n"/>
      <c r="B118" s="550" t="n"/>
      <c r="C118" s="328" t="inlineStr">
        <is>
          <t>Employee(%)</t>
        </is>
      </c>
      <c r="D118" s="453" t="inlineStr">
        <is>
          <t>Employee Ratio</t>
        </is>
      </c>
      <c r="E118" s="328" t="n"/>
      <c r="F118" s="332" t="n">
        <v>1.1</v>
      </c>
      <c r="G118" s="332" t="n">
        <v>1.1</v>
      </c>
      <c r="H118" s="332" t="n">
        <v>1.1</v>
      </c>
      <c r="I118" s="332" t="n">
        <v>1.1</v>
      </c>
      <c r="J118" s="332" t="n">
        <v>1.1</v>
      </c>
      <c r="K118" s="332" t="n">
        <v>1.1</v>
      </c>
      <c r="L118" s="332" t="n">
        <v>1.1</v>
      </c>
      <c r="M118" s="332" t="n">
        <v>1.1</v>
      </c>
      <c r="N118" s="332" t="n">
        <v>1.1</v>
      </c>
      <c r="O118" s="332" t="n">
        <v>1.1</v>
      </c>
      <c r="P118" s="332" t="n">
        <v>1.1</v>
      </c>
      <c r="Q118" s="332" t="n">
        <v>1.1</v>
      </c>
      <c r="R118" s="332" t="n">
        <v>1.1</v>
      </c>
      <c r="S118" s="332" t="n">
        <v>1.1</v>
      </c>
      <c r="T118" s="332" t="n">
        <v>1.1</v>
      </c>
      <c r="U118" s="332" t="n">
        <v>1.1</v>
      </c>
      <c r="V118" s="332" t="n">
        <v>1.1</v>
      </c>
      <c r="W118" s="332" t="n">
        <v>1.1</v>
      </c>
      <c r="X118" s="332" t="n">
        <v>1.1</v>
      </c>
      <c r="Y118" s="332" t="n">
        <v>1.1</v>
      </c>
      <c r="Z118" s="332" t="n">
        <v>1.1</v>
      </c>
      <c r="AA118" s="332" t="n">
        <v>1.1</v>
      </c>
      <c r="AB118" s="332" t="n">
        <v>1.1</v>
      </c>
      <c r="AC118" s="332" t="n">
        <v>1.1</v>
      </c>
      <c r="AD118" s="332" t="n">
        <v>1.1</v>
      </c>
      <c r="AE118" s="332" t="n">
        <v>1.1</v>
      </c>
      <c r="AF118" s="332" t="n">
        <v>1.1</v>
      </c>
      <c r="AG118" s="332" t="n">
        <v>1.1</v>
      </c>
      <c r="AH118" s="332" t="n">
        <v>1.1</v>
      </c>
      <c r="AI118" s="332" t="n">
        <v>1.1</v>
      </c>
      <c r="AJ118" s="332" t="n">
        <v>1.1</v>
      </c>
      <c r="AK118" s="332" t="n">
        <v>1.1</v>
      </c>
      <c r="AL118" s="332" t="n">
        <v>1.1</v>
      </c>
      <c r="AM118" s="332" t="n">
        <v>1.1</v>
      </c>
      <c r="AN118" s="332" t="n">
        <v>1.1</v>
      </c>
      <c r="AO118" s="332" t="n">
        <v>1.1</v>
      </c>
    </row>
    <row r="119" ht="14.05" customHeight="1" s="1">
      <c r="A119" s="532" t="n"/>
      <c r="B119" s="550" t="n"/>
      <c r="C119" s="328" t="inlineStr">
        <is>
          <t>Num of Em</t>
        </is>
      </c>
      <c r="D119" s="453" t="inlineStr">
        <is>
          <t>Number of Employees</t>
        </is>
      </c>
      <c r="E119" s="328" t="n"/>
      <c r="F119" s="678">
        <f>F112*F118</f>
        <v/>
      </c>
      <c r="G119" s="678">
        <f>G112*G118</f>
        <v/>
      </c>
      <c r="H119" s="678">
        <f>H112*H118</f>
        <v/>
      </c>
      <c r="I119" s="678">
        <f>I112*I118</f>
        <v/>
      </c>
      <c r="J119" s="678">
        <f>J112*J118</f>
        <v/>
      </c>
      <c r="K119" s="678">
        <f>K112*K118</f>
        <v/>
      </c>
      <c r="L119" s="678">
        <f>L112*L118</f>
        <v/>
      </c>
      <c r="M119" s="678">
        <f>M112*M118</f>
        <v/>
      </c>
      <c r="N119" s="678">
        <f>N112*N118</f>
        <v/>
      </c>
      <c r="O119" s="678">
        <f>O112*O118</f>
        <v/>
      </c>
      <c r="P119" s="678">
        <f>P112*P118</f>
        <v/>
      </c>
      <c r="Q119" s="678">
        <f>Q112*Q118</f>
        <v/>
      </c>
      <c r="R119" s="678">
        <f>R112*R118</f>
        <v/>
      </c>
      <c r="S119" s="678">
        <f>S112*S118</f>
        <v/>
      </c>
      <c r="T119" s="678">
        <f>T112*T118</f>
        <v/>
      </c>
      <c r="U119" s="678">
        <f>U112*U118</f>
        <v/>
      </c>
      <c r="V119" s="678">
        <f>V112*V118</f>
        <v/>
      </c>
      <c r="W119" s="678">
        <f>W112*W118</f>
        <v/>
      </c>
      <c r="X119" s="678">
        <f>X112*X118</f>
        <v/>
      </c>
      <c r="Y119" s="678">
        <f>Y112*Y118</f>
        <v/>
      </c>
      <c r="Z119" s="678">
        <f>Z112*Z118</f>
        <v/>
      </c>
      <c r="AA119" s="678">
        <f>AA112*AA118</f>
        <v/>
      </c>
      <c r="AB119" s="678">
        <f>AB112*AB118</f>
        <v/>
      </c>
      <c r="AC119" s="678">
        <f>AC112*AC118</f>
        <v/>
      </c>
      <c r="AD119" s="678">
        <f>AD112*AD118</f>
        <v/>
      </c>
      <c r="AE119" s="678">
        <f>AE112*AE118</f>
        <v/>
      </c>
      <c r="AF119" s="678">
        <f>AF112*AF118</f>
        <v/>
      </c>
      <c r="AG119" s="678">
        <f>AG112*AG118</f>
        <v/>
      </c>
      <c r="AH119" s="678">
        <f>AH112*AH118</f>
        <v/>
      </c>
      <c r="AI119" s="678">
        <f>AI112*AI118</f>
        <v/>
      </c>
      <c r="AJ119" s="678">
        <f>AJ112*AJ118</f>
        <v/>
      </c>
      <c r="AK119" s="678">
        <f>AK112*AK118</f>
        <v/>
      </c>
      <c r="AL119" s="678">
        <f>AL112*AL118</f>
        <v/>
      </c>
      <c r="AM119" s="678">
        <f>AM112*AM118</f>
        <v/>
      </c>
      <c r="AN119" s="678">
        <f>AN112*AN118</f>
        <v/>
      </c>
      <c r="AO119" s="678">
        <f>AO112*AO118</f>
        <v/>
      </c>
    </row>
    <row r="120" ht="14.05" customHeight="1" s="1">
      <c r="A120" s="532" t="n"/>
      <c r="B120" s="550" t="n"/>
      <c r="C120" s="328" t="inlineStr">
        <is>
          <t>Car(%)</t>
        </is>
      </c>
      <c r="D120" s="453" t="inlineStr">
        <is>
          <t>Car Mode Share</t>
        </is>
      </c>
      <c r="E120" s="328" t="n"/>
      <c r="F120" s="332" t="n">
        <v>0.6</v>
      </c>
      <c r="G120" s="332" t="n">
        <v>0.6</v>
      </c>
      <c r="H120" s="332" t="n">
        <v>0.6</v>
      </c>
      <c r="I120" s="332" t="n">
        <v>0.6</v>
      </c>
      <c r="J120" s="332" t="n">
        <v>0.6</v>
      </c>
      <c r="K120" s="332" t="n">
        <v>0.6</v>
      </c>
      <c r="L120" s="332" t="n">
        <v>0.6</v>
      </c>
      <c r="M120" s="332" t="n">
        <v>0.6</v>
      </c>
      <c r="N120" s="332" t="n">
        <v>0.6</v>
      </c>
      <c r="O120" s="332" t="n">
        <v>0.6</v>
      </c>
      <c r="P120" s="332" t="n">
        <v>0.6</v>
      </c>
      <c r="Q120" s="332" t="n">
        <v>0.6</v>
      </c>
      <c r="R120" s="332" t="n">
        <v>0.6</v>
      </c>
      <c r="S120" s="332" t="n">
        <v>0.6</v>
      </c>
      <c r="T120" s="332" t="n">
        <v>0.6</v>
      </c>
      <c r="U120" s="332" t="n">
        <v>0.6</v>
      </c>
      <c r="V120" s="332" t="n">
        <v>0.6</v>
      </c>
      <c r="W120" s="332" t="n">
        <v>0.6</v>
      </c>
      <c r="X120" s="332" t="n">
        <v>0.6</v>
      </c>
      <c r="Y120" s="332" t="n">
        <v>0.6</v>
      </c>
      <c r="Z120" s="332" t="n">
        <v>0.6</v>
      </c>
      <c r="AA120" s="332" t="n">
        <v>0.6</v>
      </c>
      <c r="AB120" s="332" t="n">
        <v>0.6</v>
      </c>
      <c r="AC120" s="332" t="n">
        <v>0.6</v>
      </c>
      <c r="AD120" s="332" t="n">
        <v>0.6</v>
      </c>
      <c r="AE120" s="332" t="n">
        <v>0.6</v>
      </c>
      <c r="AF120" s="332" t="n">
        <v>0.6</v>
      </c>
      <c r="AG120" s="332" t="n">
        <v>0.6</v>
      </c>
      <c r="AH120" s="332" t="n">
        <v>0.6</v>
      </c>
      <c r="AI120" s="332" t="n">
        <v>0.6</v>
      </c>
      <c r="AJ120" s="332" t="n">
        <v>0.6</v>
      </c>
      <c r="AK120" s="332" t="n">
        <v>0.6</v>
      </c>
      <c r="AL120" s="332" t="n">
        <v>0.6</v>
      </c>
      <c r="AM120" s="332" t="n">
        <v>0.6</v>
      </c>
      <c r="AN120" s="332" t="n">
        <v>0.6</v>
      </c>
      <c r="AO120" s="332" t="n">
        <v>0.6</v>
      </c>
    </row>
    <row r="121" ht="14.05" customHeight="1" s="1">
      <c r="A121" s="532" t="n"/>
      <c r="B121" s="550" t="n"/>
      <c r="C121" s="328" t="n"/>
      <c r="D121" s="453" t="inlineStr">
        <is>
          <t>Simultaneous Occupancy Rate (Considering Shift Work)</t>
        </is>
      </c>
      <c r="E121" s="328" t="n"/>
      <c r="F121" s="332" t="n">
        <v>0.65</v>
      </c>
      <c r="G121" s="332" t="n">
        <v>0.65</v>
      </c>
      <c r="H121" s="332" t="n">
        <v>0.65</v>
      </c>
      <c r="I121" s="332" t="n">
        <v>0.65</v>
      </c>
      <c r="J121" s="332" t="n">
        <v>0.65</v>
      </c>
      <c r="K121" s="332" t="n">
        <v>0.65</v>
      </c>
      <c r="L121" s="332" t="n">
        <v>0.65</v>
      </c>
      <c r="M121" s="332" t="n">
        <v>0.65</v>
      </c>
      <c r="N121" s="332" t="n">
        <v>0.65</v>
      </c>
      <c r="O121" s="332" t="n">
        <v>0.65</v>
      </c>
      <c r="P121" s="332" t="n">
        <v>0.65</v>
      </c>
      <c r="Q121" s="332" t="n">
        <v>0.65</v>
      </c>
      <c r="R121" s="332" t="n">
        <v>0.65</v>
      </c>
      <c r="S121" s="332" t="n">
        <v>0.65</v>
      </c>
      <c r="T121" s="332" t="n">
        <v>0.65</v>
      </c>
      <c r="U121" s="332" t="n">
        <v>0.65</v>
      </c>
      <c r="V121" s="332" t="n">
        <v>0.65</v>
      </c>
      <c r="W121" s="332" t="n">
        <v>0.65</v>
      </c>
      <c r="X121" s="332" t="n">
        <v>0.65</v>
      </c>
      <c r="Y121" s="332" t="n">
        <v>0.65</v>
      </c>
      <c r="Z121" s="332" t="n">
        <v>0.65</v>
      </c>
      <c r="AA121" s="332" t="n">
        <v>0.65</v>
      </c>
      <c r="AB121" s="332" t="n">
        <v>0.65</v>
      </c>
      <c r="AC121" s="332" t="n">
        <v>0.65</v>
      </c>
      <c r="AD121" s="332" t="n">
        <v>0.65</v>
      </c>
      <c r="AE121" s="332" t="n">
        <v>0.65</v>
      </c>
      <c r="AF121" s="332" t="n">
        <v>0.65</v>
      </c>
      <c r="AG121" s="332" t="n">
        <v>0.65</v>
      </c>
      <c r="AH121" s="332" t="n">
        <v>0.65</v>
      </c>
      <c r="AI121" s="332" t="n">
        <v>0.65</v>
      </c>
      <c r="AJ121" s="332" t="n">
        <v>0.65</v>
      </c>
      <c r="AK121" s="332" t="n">
        <v>0.65</v>
      </c>
      <c r="AL121" s="332" t="n">
        <v>0.65</v>
      </c>
      <c r="AM121" s="332" t="n">
        <v>0.65</v>
      </c>
      <c r="AN121" s="332" t="n">
        <v>0.65</v>
      </c>
      <c r="AO121" s="332" t="n">
        <v>0.65</v>
      </c>
    </row>
    <row r="122" ht="14.05" customHeight="1" s="1">
      <c r="A122" s="532" t="n"/>
      <c r="B122" s="550" t="n"/>
      <c r="C122" s="328" t="inlineStr">
        <is>
          <t>P2</t>
        </is>
      </c>
      <c r="D122" s="453" t="inlineStr">
        <is>
          <t>P2 Parking Spaces</t>
        </is>
      </c>
      <c r="E122" s="328" t="n"/>
      <c r="F122" s="332">
        <f>ROUNDUP(F119*F120*F121,0)</f>
        <v/>
      </c>
      <c r="G122" s="332">
        <f>ROUNDUP(G119*G120*G121,0)</f>
        <v/>
      </c>
      <c r="H122" s="332">
        <f>ROUNDUP(H119*H120*H121,0)</f>
        <v/>
      </c>
      <c r="I122" s="332">
        <f>ROUNDUP(I119*I120*I121,0)</f>
        <v/>
      </c>
      <c r="J122" s="332">
        <f>ROUNDUP(J119*J120*J121,0)</f>
        <v/>
      </c>
      <c r="K122" s="332">
        <f>ROUNDUP(K119*K120*K121,0)</f>
        <v/>
      </c>
      <c r="L122" s="332">
        <f>ROUNDUP(L119*L120*L121,0)</f>
        <v/>
      </c>
      <c r="M122" s="332">
        <f>ROUNDUP(M119*M120*M121,0)</f>
        <v/>
      </c>
      <c r="N122" s="332">
        <f>ROUNDUP(N119*N120*N121,0)</f>
        <v/>
      </c>
      <c r="O122" s="332">
        <f>ROUNDUP(O119*O120*O121,0)</f>
        <v/>
      </c>
      <c r="P122" s="332">
        <f>ROUNDUP(P119*P120*P121,0)</f>
        <v/>
      </c>
      <c r="Q122" s="332">
        <f>ROUNDUP(Q119*Q120*Q121,0)</f>
        <v/>
      </c>
      <c r="R122" s="332">
        <f>ROUNDUP(R119*R120*R121,0)</f>
        <v/>
      </c>
      <c r="S122" s="332">
        <f>ROUNDUP(S119*S120*S121,0)</f>
        <v/>
      </c>
      <c r="T122" s="332">
        <f>ROUNDUP(T119*T120*T121,0)</f>
        <v/>
      </c>
      <c r="U122" s="332">
        <f>ROUNDUP(U119*U120*U121,0)</f>
        <v/>
      </c>
      <c r="V122" s="332">
        <f>ROUNDUP(V119*V120*V121,0)</f>
        <v/>
      </c>
      <c r="W122" s="332">
        <f>ROUNDUP(W119*W120*W121,0)</f>
        <v/>
      </c>
      <c r="X122" s="332">
        <f>ROUNDUP(X119*X120*X121,0)</f>
        <v/>
      </c>
      <c r="Y122" s="332">
        <f>ROUNDUP(Y119*Y120*Y121,0)</f>
        <v/>
      </c>
      <c r="Z122" s="332">
        <f>ROUNDUP(Z119*Z120*Z121,0)</f>
        <v/>
      </c>
      <c r="AA122" s="332">
        <f>ROUNDUP(AA119*AA120*AA121,0)</f>
        <v/>
      </c>
      <c r="AB122" s="332">
        <f>ROUNDUP(AB119*AB120*AB121,0)</f>
        <v/>
      </c>
      <c r="AC122" s="332">
        <f>ROUNDUP(AC119*AC120*AC121,0)</f>
        <v/>
      </c>
      <c r="AD122" s="332">
        <f>ROUNDUP(AD119*AD120*AD121,0)</f>
        <v/>
      </c>
      <c r="AE122" s="332">
        <f>ROUNDUP(AE119*AE120*AE121,0)</f>
        <v/>
      </c>
      <c r="AF122" s="332">
        <f>ROUNDUP(AF119*AF120*AF121,0)</f>
        <v/>
      </c>
      <c r="AG122" s="332">
        <f>ROUNDUP(AG119*AG120*AG121,0)</f>
        <v/>
      </c>
      <c r="AH122" s="332">
        <f>ROUNDUP(AH119*AH120*AH121,0)</f>
        <v/>
      </c>
      <c r="AI122" s="332">
        <f>ROUNDUP(AI119*AI120*AI121,0)</f>
        <v/>
      </c>
      <c r="AJ122" s="332">
        <f>ROUNDUP(AJ119*AJ120*AJ121,0)</f>
        <v/>
      </c>
      <c r="AK122" s="332">
        <f>ROUNDUP(AK119*AK120*AK121,0)</f>
        <v/>
      </c>
      <c r="AL122" s="332">
        <f>ROUNDUP(AL119*AL120*AL121,0)</f>
        <v/>
      </c>
      <c r="AM122" s="332">
        <f>ROUNDUP(AM119*AM120*AM121,0)</f>
        <v/>
      </c>
      <c r="AN122" s="332">
        <f>ROUNDUP(AN119*AN120*AN121,0)</f>
        <v/>
      </c>
      <c r="AO122" s="332">
        <f>ROUNDUP(AO119*AO120*AO121,0)</f>
        <v/>
      </c>
    </row>
    <row r="123" ht="13" customHeight="1" s="1">
      <c r="A123" s="532" t="n"/>
      <c r="B123" s="550" t="n"/>
      <c r="C123" s="409" t="n"/>
      <c r="D123" s="408" t="n"/>
      <c r="E123" s="409" t="n"/>
      <c r="F123" s="408" t="n"/>
      <c r="G123" s="408" t="n"/>
      <c r="H123" s="408" t="n"/>
      <c r="I123" s="408" t="n"/>
      <c r="J123" s="408" t="n"/>
      <c r="K123" s="408" t="n"/>
      <c r="L123" s="408" t="n"/>
      <c r="M123" s="408" t="n"/>
      <c r="N123" s="408" t="n"/>
      <c r="O123" s="408" t="n"/>
      <c r="P123" s="408" t="n"/>
      <c r="Q123" s="408" t="n"/>
      <c r="R123" s="408" t="n"/>
      <c r="S123" s="408" t="n"/>
      <c r="T123" s="408" t="n"/>
      <c r="U123" s="408" t="n"/>
      <c r="V123" s="408" t="n"/>
      <c r="W123" s="408" t="n"/>
      <c r="X123" s="408" t="n"/>
      <c r="Y123" s="408" t="n"/>
      <c r="Z123" s="408" t="n"/>
      <c r="AA123" s="408" t="n"/>
      <c r="AB123" s="408" t="n"/>
      <c r="AC123" s="408" t="n"/>
      <c r="AD123" s="408" t="n"/>
      <c r="AE123" s="408" t="n"/>
      <c r="AF123" s="408" t="n"/>
      <c r="AG123" s="408" t="n"/>
      <c r="AH123" s="408" t="n"/>
      <c r="AI123" s="408" t="n"/>
      <c r="AJ123" s="408" t="n"/>
      <c r="AK123" s="408" t="n"/>
      <c r="AL123" s="408" t="n"/>
      <c r="AM123" s="408" t="n"/>
      <c r="AN123" s="408" t="n"/>
      <c r="AO123" s="675" t="inlineStr">
        <is>
          <t>end</t>
        </is>
      </c>
    </row>
    <row r="124" ht="14.05" customHeight="1" s="1">
      <c r="A124" s="532" t="n"/>
      <c r="B124" s="550" t="n"/>
      <c r="C124" s="328" t="inlineStr">
        <is>
          <t>Rant(%)</t>
        </is>
      </c>
      <c r="D124" s="453" t="inlineStr">
        <is>
          <t>Rent a Car Mode Share</t>
        </is>
      </c>
      <c r="E124" s="328" t="n"/>
      <c r="F124" s="332" t="n">
        <v>0.05</v>
      </c>
      <c r="G124" s="332" t="n">
        <v>0.05</v>
      </c>
      <c r="H124" s="332" t="n">
        <v>0.05</v>
      </c>
      <c r="I124" s="332" t="n">
        <v>0.05</v>
      </c>
      <c r="J124" s="332" t="n">
        <v>0.05</v>
      </c>
      <c r="K124" s="332" t="n">
        <v>0.05</v>
      </c>
      <c r="L124" s="332" t="n">
        <v>0.05</v>
      </c>
      <c r="M124" s="332" t="n">
        <v>0.05</v>
      </c>
      <c r="N124" s="332" t="n">
        <v>0.05</v>
      </c>
      <c r="O124" s="332" t="n">
        <v>0.05</v>
      </c>
      <c r="P124" s="332" t="n">
        <v>0.05</v>
      </c>
      <c r="Q124" s="332" t="n">
        <v>0.05</v>
      </c>
      <c r="R124" s="332" t="n">
        <v>0.05</v>
      </c>
      <c r="S124" s="332" t="n">
        <v>0.05</v>
      </c>
      <c r="T124" s="332" t="n">
        <v>0.05</v>
      </c>
      <c r="U124" s="332" t="n">
        <v>0.05</v>
      </c>
      <c r="V124" s="332" t="n">
        <v>0.05</v>
      </c>
      <c r="W124" s="332" t="n">
        <v>0.05</v>
      </c>
      <c r="X124" s="332" t="n">
        <v>0.05</v>
      </c>
      <c r="Y124" s="332" t="n">
        <v>0.05</v>
      </c>
      <c r="Z124" s="332" t="n">
        <v>0.05</v>
      </c>
      <c r="AA124" s="332" t="n">
        <v>0.05</v>
      </c>
      <c r="AB124" s="332" t="n">
        <v>0.05</v>
      </c>
      <c r="AC124" s="332" t="n">
        <v>0.05</v>
      </c>
      <c r="AD124" s="332" t="n">
        <v>0.05</v>
      </c>
      <c r="AE124" s="332" t="n">
        <v>0.05</v>
      </c>
      <c r="AF124" s="332" t="n">
        <v>0.05</v>
      </c>
      <c r="AG124" s="332" t="n">
        <v>0.05</v>
      </c>
      <c r="AH124" s="332" t="n">
        <v>0.05</v>
      </c>
      <c r="AI124" s="332" t="n">
        <v>0.05</v>
      </c>
      <c r="AJ124" s="332" t="n">
        <v>0.05</v>
      </c>
      <c r="AK124" s="332" t="n">
        <v>0.05</v>
      </c>
      <c r="AL124" s="332" t="n">
        <v>0.05</v>
      </c>
      <c r="AM124" s="332" t="n">
        <v>0.05</v>
      </c>
      <c r="AN124" s="332" t="n">
        <v>0.05</v>
      </c>
      <c r="AO124" s="332" t="n">
        <v>0.05</v>
      </c>
    </row>
    <row r="125" ht="14.05" customHeight="1" s="1">
      <c r="A125" s="532" t="n"/>
      <c r="B125" s="550" t="n"/>
      <c r="C125" s="328" t="inlineStr">
        <is>
          <t>Parking index</t>
        </is>
      </c>
      <c r="D125" s="453" t="inlineStr">
        <is>
          <t>Parking index</t>
        </is>
      </c>
      <c r="E125" s="328" t="n"/>
      <c r="F125" s="332" t="n">
        <v>1.25</v>
      </c>
      <c r="G125" s="332" t="n">
        <v>1.25</v>
      </c>
      <c r="H125" s="332" t="n">
        <v>1.25</v>
      </c>
      <c r="I125" s="332" t="n">
        <v>1.25</v>
      </c>
      <c r="J125" s="332" t="n">
        <v>1.25</v>
      </c>
      <c r="K125" s="332" t="n">
        <v>1.25</v>
      </c>
      <c r="L125" s="332" t="n">
        <v>1.25</v>
      </c>
      <c r="M125" s="332" t="n">
        <v>1.25</v>
      </c>
      <c r="N125" s="332" t="n">
        <v>1.25</v>
      </c>
      <c r="O125" s="332" t="n">
        <v>1.25</v>
      </c>
      <c r="P125" s="332" t="n">
        <v>1.25</v>
      </c>
      <c r="Q125" s="332" t="n">
        <v>1.25</v>
      </c>
      <c r="R125" s="332" t="n">
        <v>1.25</v>
      </c>
      <c r="S125" s="332" t="n">
        <v>1.25</v>
      </c>
      <c r="T125" s="332" t="n">
        <v>1.25</v>
      </c>
      <c r="U125" s="332" t="n">
        <v>1.25</v>
      </c>
      <c r="V125" s="332" t="n">
        <v>1.25</v>
      </c>
      <c r="W125" s="332" t="n">
        <v>1.25</v>
      </c>
      <c r="X125" s="332" t="n">
        <v>1.25</v>
      </c>
      <c r="Y125" s="332" t="n">
        <v>1.25</v>
      </c>
      <c r="Z125" s="332" t="n">
        <v>1.25</v>
      </c>
      <c r="AA125" s="332" t="n">
        <v>1.25</v>
      </c>
      <c r="AB125" s="332" t="n">
        <v>1.25</v>
      </c>
      <c r="AC125" s="332" t="n">
        <v>1.25</v>
      </c>
      <c r="AD125" s="332" t="n">
        <v>1.25</v>
      </c>
      <c r="AE125" s="332" t="n">
        <v>1.25</v>
      </c>
      <c r="AF125" s="332" t="n">
        <v>1.25</v>
      </c>
      <c r="AG125" s="332" t="n">
        <v>1.25</v>
      </c>
      <c r="AH125" s="332" t="n">
        <v>1.25</v>
      </c>
      <c r="AI125" s="332" t="n">
        <v>1.25</v>
      </c>
      <c r="AJ125" s="332" t="n">
        <v>1.25</v>
      </c>
      <c r="AK125" s="332" t="n">
        <v>1.25</v>
      </c>
      <c r="AL125" s="332" t="n">
        <v>1.25</v>
      </c>
      <c r="AM125" s="332" t="n">
        <v>1.25</v>
      </c>
      <c r="AN125" s="332" t="n">
        <v>1.25</v>
      </c>
      <c r="AO125" s="332" t="n">
        <v>1.25</v>
      </c>
    </row>
    <row r="126" ht="14.05" customHeight="1" s="1">
      <c r="A126" s="532" t="n"/>
      <c r="B126" s="550" t="n"/>
      <c r="C126" s="328" t="inlineStr">
        <is>
          <t>P3</t>
        </is>
      </c>
      <c r="D126" s="453" t="inlineStr">
        <is>
          <t>P3 Parking Spaces</t>
        </is>
      </c>
      <c r="E126" s="328" t="n"/>
      <c r="F126" s="332">
        <f>ROUNDUP(F112*F124*F125,0)</f>
        <v/>
      </c>
      <c r="G126" s="332">
        <f>ROUNDUP(G112*G124*G125,0)</f>
        <v/>
      </c>
      <c r="H126" s="332">
        <f>ROUNDUP(H112*H124*H125,0)</f>
        <v/>
      </c>
      <c r="I126" s="332">
        <f>ROUNDUP(I112*I124*I125,0)</f>
        <v/>
      </c>
      <c r="J126" s="332">
        <f>ROUNDUP(J112*J124*J125,0)</f>
        <v/>
      </c>
      <c r="K126" s="332">
        <f>ROUNDUP(K112*K124*K125,0)</f>
        <v/>
      </c>
      <c r="L126" s="332">
        <f>ROUNDUP(L112*L124*L125,0)</f>
        <v/>
      </c>
      <c r="M126" s="332">
        <f>ROUNDUP(M112*M124*M125,0)</f>
        <v/>
      </c>
      <c r="N126" s="332">
        <f>ROUNDUP(N112*N124*N125,0)</f>
        <v/>
      </c>
      <c r="O126" s="332">
        <f>ROUNDUP(O112*O124*O125,0)</f>
        <v/>
      </c>
      <c r="P126" s="332">
        <f>ROUNDUP(P112*P124*P125,0)</f>
        <v/>
      </c>
      <c r="Q126" s="332">
        <f>ROUNDUP(Q112*Q124*Q125,0)</f>
        <v/>
      </c>
      <c r="R126" s="332">
        <f>ROUNDUP(R112*R124*R125,0)</f>
        <v/>
      </c>
      <c r="S126" s="332">
        <f>ROUNDUP(S112*S124*S125,0)</f>
        <v/>
      </c>
      <c r="T126" s="332">
        <f>ROUNDUP(T112*T124*T125,0)</f>
        <v/>
      </c>
      <c r="U126" s="332">
        <f>ROUNDUP(U112*U124*U125,0)</f>
        <v/>
      </c>
      <c r="V126" s="332">
        <f>ROUNDUP(V112*V124*V125,0)</f>
        <v/>
      </c>
      <c r="W126" s="332">
        <f>ROUNDUP(W112*W124*W125,0)</f>
        <v/>
      </c>
      <c r="X126" s="332">
        <f>ROUNDUP(X112*X124*X125,0)</f>
        <v/>
      </c>
      <c r="Y126" s="332">
        <f>ROUNDUP(Y112*Y124*Y125,0)</f>
        <v/>
      </c>
      <c r="Z126" s="332">
        <f>ROUNDUP(Z112*Z124*Z125,0)</f>
        <v/>
      </c>
      <c r="AA126" s="332">
        <f>ROUNDUP(AA112*AA124*AA125,0)</f>
        <v/>
      </c>
      <c r="AB126" s="332">
        <f>ROUNDUP(AB112*AB124*AB125,0)</f>
        <v/>
      </c>
      <c r="AC126" s="332">
        <f>ROUNDUP(AC112*AC124*AC125,0)</f>
        <v/>
      </c>
      <c r="AD126" s="332">
        <f>ROUNDUP(AD112*AD124*AD125,0)</f>
        <v/>
      </c>
      <c r="AE126" s="332">
        <f>ROUNDUP(AE112*AE124*AE125,0)</f>
        <v/>
      </c>
      <c r="AF126" s="332">
        <f>ROUNDUP(AF112*AF124*AF125,0)</f>
        <v/>
      </c>
      <c r="AG126" s="332">
        <f>ROUNDUP(AG112*AG124*AG125,0)</f>
        <v/>
      </c>
      <c r="AH126" s="332">
        <f>ROUNDUP(AH112*AH124*AH125,0)</f>
        <v/>
      </c>
      <c r="AI126" s="332">
        <f>ROUNDUP(AI112*AI124*AI125,0)</f>
        <v/>
      </c>
      <c r="AJ126" s="332">
        <f>ROUNDUP(AJ112*AJ124*AJ125,0)</f>
        <v/>
      </c>
      <c r="AK126" s="332">
        <f>ROUNDUP(AK112*AK124*AK125,0)</f>
        <v/>
      </c>
      <c r="AL126" s="332">
        <f>ROUNDUP(AL112*AL124*AL125,0)</f>
        <v/>
      </c>
      <c r="AM126" s="332">
        <f>ROUNDUP(AM112*AM124*AM125,0)</f>
        <v/>
      </c>
      <c r="AN126" s="332">
        <f>ROUNDUP(AN112*AN124*AN125,0)</f>
        <v/>
      </c>
      <c r="AO126" s="332">
        <f>ROUNDUP(AO112*AO124*AO125,0)</f>
        <v/>
      </c>
    </row>
    <row r="127" ht="13" customHeight="1" s="1">
      <c r="A127" s="532" t="n"/>
      <c r="B127" s="550" t="n"/>
      <c r="C127" s="409" t="n"/>
      <c r="D127" s="408" t="n"/>
      <c r="E127" s="409" t="n"/>
      <c r="F127" s="408" t="n"/>
      <c r="G127" s="408" t="n"/>
      <c r="H127" s="408" t="n"/>
      <c r="I127" s="408" t="n"/>
      <c r="J127" s="408" t="n"/>
      <c r="K127" s="408" t="n"/>
      <c r="L127" s="408" t="n"/>
      <c r="M127" s="408" t="n"/>
      <c r="N127" s="408" t="n"/>
      <c r="O127" s="408" t="n"/>
      <c r="P127" s="408" t="n"/>
      <c r="Q127" s="408" t="n"/>
      <c r="R127" s="408" t="n"/>
      <c r="S127" s="408" t="n"/>
      <c r="T127" s="408" t="n"/>
      <c r="U127" s="408" t="n"/>
      <c r="V127" s="408" t="n"/>
      <c r="W127" s="408" t="n"/>
      <c r="X127" s="408" t="n"/>
      <c r="Y127" s="408" t="n"/>
      <c r="Z127" s="408" t="n"/>
      <c r="AA127" s="408" t="n"/>
      <c r="AB127" s="408" t="n"/>
      <c r="AC127" s="408" t="n"/>
      <c r="AD127" s="408" t="n"/>
      <c r="AE127" s="408" t="n"/>
      <c r="AF127" s="408" t="n"/>
      <c r="AG127" s="408" t="n"/>
      <c r="AH127" s="408" t="n"/>
      <c r="AI127" s="408" t="n"/>
      <c r="AJ127" s="408" t="n"/>
      <c r="AK127" s="408" t="n"/>
      <c r="AL127" s="408" t="n"/>
      <c r="AM127" s="408" t="n"/>
      <c r="AN127" s="408" t="n"/>
      <c r="AO127" s="675" t="inlineStr">
        <is>
          <t>end</t>
        </is>
      </c>
    </row>
    <row r="128" ht="13" customHeight="1" s="1">
      <c r="A128" s="532" t="n"/>
      <c r="B128" s="550" t="n"/>
      <c r="C128" s="337" t="inlineStr">
        <is>
          <t>P1+P2+P3</t>
        </is>
      </c>
      <c r="D128" s="338" t="inlineStr">
        <is>
          <t>P1+P2+P3 Parking Spaces</t>
        </is>
      </c>
      <c r="E128" s="337" t="n"/>
      <c r="F128" s="338">
        <f>F116+F122+F126</f>
        <v/>
      </c>
      <c r="G128" s="338">
        <f>G116+G122+G126</f>
        <v/>
      </c>
      <c r="H128" s="338">
        <f>H116+H122+H126</f>
        <v/>
      </c>
      <c r="I128" s="338">
        <f>I116+I122+I126</f>
        <v/>
      </c>
      <c r="J128" s="338">
        <f>J116+J122+J126</f>
        <v/>
      </c>
      <c r="K128" s="338">
        <f>K116+K122+K126</f>
        <v/>
      </c>
      <c r="L128" s="338">
        <f>L116+L122+L126</f>
        <v/>
      </c>
      <c r="M128" s="338">
        <f>M116+M122+M126</f>
        <v/>
      </c>
      <c r="N128" s="338">
        <f>N116+N122+N126</f>
        <v/>
      </c>
      <c r="O128" s="338">
        <f>O116+O122+O126</f>
        <v/>
      </c>
      <c r="P128" s="338">
        <f>P116+P122+P126</f>
        <v/>
      </c>
      <c r="Q128" s="338">
        <f>Q116+Q122+Q126</f>
        <v/>
      </c>
      <c r="R128" s="338">
        <f>R116+R122+R126</f>
        <v/>
      </c>
      <c r="S128" s="338">
        <f>S116+S122+S126</f>
        <v/>
      </c>
      <c r="T128" s="338">
        <f>T116+T122+T126</f>
        <v/>
      </c>
      <c r="U128" s="338">
        <f>U116+U122+U126</f>
        <v/>
      </c>
      <c r="V128" s="338">
        <f>V116+V122+V126</f>
        <v/>
      </c>
      <c r="W128" s="338">
        <f>W116+W122+W126</f>
        <v/>
      </c>
      <c r="X128" s="338">
        <f>X116+X122+X126</f>
        <v/>
      </c>
      <c r="Y128" s="338">
        <f>Y116+Y122+Y126</f>
        <v/>
      </c>
      <c r="Z128" s="338">
        <f>Z116+Z122+Z126</f>
        <v/>
      </c>
      <c r="AA128" s="338">
        <f>AA116+AA122+AA126</f>
        <v/>
      </c>
      <c r="AB128" s="338">
        <f>AB116+AB122+AB126</f>
        <v/>
      </c>
      <c r="AC128" s="338">
        <f>AC116+AC122+AC126</f>
        <v/>
      </c>
      <c r="AD128" s="338">
        <f>AD116+AD122+AD126</f>
        <v/>
      </c>
      <c r="AE128" s="338">
        <f>AE116+AE122+AE126</f>
        <v/>
      </c>
      <c r="AF128" s="338">
        <f>AF116+AF122+AF126</f>
        <v/>
      </c>
      <c r="AG128" s="338">
        <f>AG116+AG122+AG126</f>
        <v/>
      </c>
      <c r="AH128" s="338">
        <f>AH116+AH122+AH126</f>
        <v/>
      </c>
      <c r="AI128" s="338">
        <f>AI116+AI122+AI126</f>
        <v/>
      </c>
      <c r="AJ128" s="338">
        <f>AJ116+AJ122+AJ126</f>
        <v/>
      </c>
      <c r="AK128" s="338">
        <f>AK116+AK122+AK126</f>
        <v/>
      </c>
      <c r="AL128" s="338">
        <f>AL116+AL122+AL126</f>
        <v/>
      </c>
      <c r="AM128" s="338">
        <f>AM116+AM122+AM126</f>
        <v/>
      </c>
      <c r="AN128" s="338">
        <f>AN116+AN122+AN126</f>
        <v/>
      </c>
      <c r="AO128" s="338">
        <f>AO116+AO122+AO126</f>
        <v/>
      </c>
    </row>
    <row r="129" ht="13" customHeight="1" s="1">
      <c r="A129" s="532" t="n"/>
      <c r="B129" s="550" t="n"/>
      <c r="C129" s="328" t="inlineStr">
        <is>
          <t>Unit Area(m2)</t>
        </is>
      </c>
      <c r="D129" s="332" t="inlineStr">
        <is>
          <t>Unit Parking Area(1Car)</t>
        </is>
      </c>
      <c r="E129" s="328" t="n"/>
      <c r="F129" s="332" t="n">
        <v>25</v>
      </c>
      <c r="G129" s="332" t="n">
        <v>25</v>
      </c>
      <c r="H129" s="332" t="n">
        <v>25</v>
      </c>
      <c r="I129" s="332" t="n">
        <v>25</v>
      </c>
      <c r="J129" s="332" t="n">
        <v>25</v>
      </c>
      <c r="K129" s="332" t="n">
        <v>25</v>
      </c>
      <c r="L129" s="332" t="n">
        <v>25</v>
      </c>
      <c r="M129" s="332" t="n">
        <v>25</v>
      </c>
      <c r="N129" s="332" t="n">
        <v>25</v>
      </c>
      <c r="O129" s="332" t="n">
        <v>25</v>
      </c>
      <c r="P129" s="332" t="n">
        <v>25</v>
      </c>
      <c r="Q129" s="332" t="n">
        <v>25</v>
      </c>
      <c r="R129" s="332" t="n">
        <v>25</v>
      </c>
      <c r="S129" s="332" t="n">
        <v>25</v>
      </c>
      <c r="T129" s="332" t="n">
        <v>25</v>
      </c>
      <c r="U129" s="332" t="n">
        <v>25</v>
      </c>
      <c r="V129" s="332" t="n">
        <v>25</v>
      </c>
      <c r="W129" s="332" t="n">
        <v>25</v>
      </c>
      <c r="X129" s="332" t="n">
        <v>25</v>
      </c>
      <c r="Y129" s="332" t="n">
        <v>25</v>
      </c>
      <c r="Z129" s="332" t="n">
        <v>25</v>
      </c>
      <c r="AA129" s="332" t="n">
        <v>25</v>
      </c>
      <c r="AB129" s="332" t="n">
        <v>25</v>
      </c>
      <c r="AC129" s="332" t="n">
        <v>25</v>
      </c>
      <c r="AD129" s="332" t="n">
        <v>25</v>
      </c>
      <c r="AE129" s="332" t="n">
        <v>25</v>
      </c>
      <c r="AF129" s="332" t="n">
        <v>25</v>
      </c>
      <c r="AG129" s="332" t="n">
        <v>25</v>
      </c>
      <c r="AH129" s="332" t="n">
        <v>25</v>
      </c>
      <c r="AI129" s="332" t="n">
        <v>25</v>
      </c>
      <c r="AJ129" s="332" t="n">
        <v>25</v>
      </c>
      <c r="AK129" s="332" t="n">
        <v>25</v>
      </c>
      <c r="AL129" s="332" t="n">
        <v>25</v>
      </c>
      <c r="AM129" s="332" t="n">
        <v>25</v>
      </c>
      <c r="AN129" s="332" t="n">
        <v>25</v>
      </c>
      <c r="AO129" s="332" t="n">
        <v>25</v>
      </c>
    </row>
    <row r="130" ht="13" customHeight="1" s="1">
      <c r="A130" s="532" t="n"/>
      <c r="B130" s="551" t="n"/>
      <c r="C130" s="337" t="inlineStr">
        <is>
          <t>Total Area</t>
        </is>
      </c>
      <c r="D130" s="338" t="inlineStr">
        <is>
          <t>Total Parking Area</t>
        </is>
      </c>
      <c r="E130" s="337" t="n"/>
      <c r="F130" s="683">
        <f>F128*F129</f>
        <v/>
      </c>
      <c r="G130" s="683">
        <f>G128*G129</f>
        <v/>
      </c>
      <c r="H130" s="683">
        <f>H128*H129</f>
        <v/>
      </c>
      <c r="I130" s="683">
        <f>I128*I129</f>
        <v/>
      </c>
      <c r="J130" s="683">
        <f>J128*J129</f>
        <v/>
      </c>
      <c r="K130" s="683">
        <f>K128*K129</f>
        <v/>
      </c>
      <c r="L130" s="683">
        <f>L128*L129</f>
        <v/>
      </c>
      <c r="M130" s="683">
        <f>M128*M129</f>
        <v/>
      </c>
      <c r="N130" s="683">
        <f>N128*N129</f>
        <v/>
      </c>
      <c r="O130" s="683">
        <f>O128*O129</f>
        <v/>
      </c>
      <c r="P130" s="683">
        <f>P128*P129</f>
        <v/>
      </c>
      <c r="Q130" s="683">
        <f>Q128*Q129</f>
        <v/>
      </c>
      <c r="R130" s="683">
        <f>R128*R129</f>
        <v/>
      </c>
      <c r="S130" s="683">
        <f>S128*S129</f>
        <v/>
      </c>
      <c r="T130" s="683">
        <f>T128*T129</f>
        <v/>
      </c>
      <c r="U130" s="683">
        <f>U128*U129</f>
        <v/>
      </c>
      <c r="V130" s="683">
        <f>V128*V129</f>
        <v/>
      </c>
      <c r="W130" s="683">
        <f>W128*W129</f>
        <v/>
      </c>
      <c r="X130" s="683">
        <f>X128*X129</f>
        <v/>
      </c>
      <c r="Y130" s="683">
        <f>Y128*Y129</f>
        <v/>
      </c>
      <c r="Z130" s="683">
        <f>Z128*Z129</f>
        <v/>
      </c>
      <c r="AA130" s="683">
        <f>AA128*AA129</f>
        <v/>
      </c>
      <c r="AB130" s="683">
        <f>AB128*AB129</f>
        <v/>
      </c>
      <c r="AC130" s="683">
        <f>AC128*AC129</f>
        <v/>
      </c>
      <c r="AD130" s="683">
        <f>AD128*AD129</f>
        <v/>
      </c>
      <c r="AE130" s="683">
        <f>AE128*AE129</f>
        <v/>
      </c>
      <c r="AF130" s="683">
        <f>AF128*AF129</f>
        <v/>
      </c>
      <c r="AG130" s="683">
        <f>AG128*AG129</f>
        <v/>
      </c>
      <c r="AH130" s="683">
        <f>AH128*AH129</f>
        <v/>
      </c>
      <c r="AI130" s="683">
        <f>AI128*AI129</f>
        <v/>
      </c>
      <c r="AJ130" s="683">
        <f>AJ128*AJ129</f>
        <v/>
      </c>
      <c r="AK130" s="683">
        <f>AK128*AK129</f>
        <v/>
      </c>
      <c r="AL130" s="683">
        <f>AL128*AL129</f>
        <v/>
      </c>
      <c r="AM130" s="683">
        <f>AM128*AM129</f>
        <v/>
      </c>
      <c r="AN130" s="683">
        <f>AN128*AN129</f>
        <v/>
      </c>
      <c r="AO130" s="683">
        <f>AO128*AO129</f>
        <v/>
      </c>
    </row>
    <row r="131" ht="13" customHeight="1" s="1">
      <c r="A131" s="532" t="n"/>
      <c r="B131" s="336" t="inlineStr">
        <is>
          <t>Category</t>
        </is>
      </c>
      <c r="C131" s="336" t="inlineStr">
        <is>
          <t>Acronym</t>
        </is>
      </c>
      <c r="D131" s="336" t="inlineStr">
        <is>
          <t>Definition</t>
        </is>
      </c>
      <c r="E131" s="336" t="inlineStr">
        <is>
          <t>Reference</t>
        </is>
      </c>
      <c r="F131" s="336">
        <f>F11</f>
        <v/>
      </c>
      <c r="G131" s="336">
        <f>G11</f>
        <v/>
      </c>
      <c r="H131" s="336">
        <f>H11</f>
        <v/>
      </c>
      <c r="I131" s="336">
        <f>I11</f>
        <v/>
      </c>
      <c r="J131" s="336">
        <f>J11</f>
        <v/>
      </c>
      <c r="K131" s="336">
        <f>K11</f>
        <v/>
      </c>
      <c r="L131" s="336">
        <f>L11</f>
        <v/>
      </c>
      <c r="M131" s="336">
        <f>M11</f>
        <v/>
      </c>
      <c r="N131" s="336">
        <f>N11</f>
        <v/>
      </c>
      <c r="O131" s="336">
        <f>O11</f>
        <v/>
      </c>
      <c r="P131" s="336">
        <f>P11</f>
        <v/>
      </c>
      <c r="Q131" s="336">
        <f>Q11</f>
        <v/>
      </c>
      <c r="R131" s="336">
        <f>R11</f>
        <v/>
      </c>
      <c r="S131" s="336">
        <f>S11</f>
        <v/>
      </c>
      <c r="T131" s="336">
        <f>T11</f>
        <v/>
      </c>
      <c r="U131" s="336">
        <f>U11</f>
        <v/>
      </c>
      <c r="V131" s="336">
        <f>V11</f>
        <v/>
      </c>
      <c r="W131" s="336">
        <f>W11</f>
        <v/>
      </c>
      <c r="X131" s="336">
        <f>X11</f>
        <v/>
      </c>
      <c r="Y131" s="336">
        <f>Y11</f>
        <v/>
      </c>
      <c r="Z131" s="336">
        <f>Z11</f>
        <v/>
      </c>
      <c r="AA131" s="336">
        <f>AA11</f>
        <v/>
      </c>
      <c r="AB131" s="336">
        <f>AB11</f>
        <v/>
      </c>
      <c r="AC131" s="336">
        <f>AC11</f>
        <v/>
      </c>
      <c r="AD131" s="336">
        <f>AD11</f>
        <v/>
      </c>
      <c r="AE131" s="336">
        <f>AE11</f>
        <v/>
      </c>
      <c r="AF131" s="336">
        <f>AF11</f>
        <v/>
      </c>
      <c r="AG131" s="336">
        <f>AG11</f>
        <v/>
      </c>
      <c r="AH131" s="336">
        <f>AH11</f>
        <v/>
      </c>
      <c r="AI131" s="336">
        <f>AI11</f>
        <v/>
      </c>
      <c r="AJ131" s="336">
        <f>AJ11</f>
        <v/>
      </c>
      <c r="AK131" s="336">
        <f>AK11</f>
        <v/>
      </c>
      <c r="AL131" s="336">
        <f>AL11</f>
        <v/>
      </c>
      <c r="AM131" s="336">
        <f>AM11</f>
        <v/>
      </c>
      <c r="AN131" s="336">
        <f>AN11</f>
        <v/>
      </c>
      <c r="AO131" s="336">
        <f>AO11</f>
        <v/>
      </c>
    </row>
    <row r="132" ht="13" customHeight="1" s="1">
      <c r="A132" s="532" t="n"/>
      <c r="B132" s="566" t="inlineStr">
        <is>
          <t>Parking
(La, Magna)</t>
        </is>
      </c>
      <c r="C132" s="339">
        <f>C30</f>
        <v/>
      </c>
      <c r="D132" s="406">
        <f>D30</f>
        <v/>
      </c>
      <c r="E132" s="339" t="n"/>
      <c r="F132" s="684">
        <f>F30</f>
        <v/>
      </c>
      <c r="G132" s="684">
        <f>G30</f>
        <v/>
      </c>
      <c r="H132" s="684">
        <f>H30</f>
        <v/>
      </c>
      <c r="I132" s="684">
        <f>I30</f>
        <v/>
      </c>
      <c r="J132" s="684">
        <f>J30</f>
        <v/>
      </c>
      <c r="K132" s="684">
        <f>K30</f>
        <v/>
      </c>
      <c r="L132" s="684">
        <f>L30</f>
        <v/>
      </c>
      <c r="M132" s="684">
        <f>M30</f>
        <v/>
      </c>
      <c r="N132" s="684">
        <f>N30</f>
        <v/>
      </c>
      <c r="O132" s="684">
        <f>O30</f>
        <v/>
      </c>
      <c r="P132" s="684">
        <f>P30</f>
        <v/>
      </c>
      <c r="Q132" s="684">
        <f>Q30</f>
        <v/>
      </c>
      <c r="R132" s="684">
        <f>R30</f>
        <v/>
      </c>
      <c r="S132" s="684">
        <f>S30</f>
        <v/>
      </c>
      <c r="T132" s="684">
        <f>T30</f>
        <v/>
      </c>
      <c r="U132" s="684">
        <f>U30</f>
        <v/>
      </c>
      <c r="V132" s="684">
        <f>V30</f>
        <v/>
      </c>
      <c r="W132" s="684">
        <f>W30</f>
        <v/>
      </c>
      <c r="X132" s="684">
        <f>X30</f>
        <v/>
      </c>
      <c r="Y132" s="684">
        <f>Y30</f>
        <v/>
      </c>
      <c r="Z132" s="684">
        <f>Z30</f>
        <v/>
      </c>
      <c r="AA132" s="684">
        <f>AA30</f>
        <v/>
      </c>
      <c r="AB132" s="684">
        <f>AB30</f>
        <v/>
      </c>
      <c r="AC132" s="684">
        <f>AC30</f>
        <v/>
      </c>
      <c r="AD132" s="684">
        <f>AD30</f>
        <v/>
      </c>
      <c r="AE132" s="684">
        <f>AE30</f>
        <v/>
      </c>
      <c r="AF132" s="684">
        <f>AF30</f>
        <v/>
      </c>
      <c r="AG132" s="684">
        <f>AG30</f>
        <v/>
      </c>
      <c r="AH132" s="684">
        <f>AH30</f>
        <v/>
      </c>
      <c r="AI132" s="684">
        <f>AI30</f>
        <v/>
      </c>
      <c r="AJ132" s="684">
        <f>AJ30</f>
        <v/>
      </c>
      <c r="AK132" s="684">
        <f>AK30</f>
        <v/>
      </c>
      <c r="AL132" s="684">
        <f>AL30</f>
        <v/>
      </c>
      <c r="AM132" s="684">
        <f>AM30</f>
        <v/>
      </c>
      <c r="AN132" s="684">
        <f>AN30</f>
        <v/>
      </c>
      <c r="AO132" s="684">
        <f>AO30</f>
        <v/>
      </c>
    </row>
    <row r="133" ht="13" customHeight="1" s="1">
      <c r="A133" s="532" t="n"/>
      <c r="B133" s="553" t="n"/>
      <c r="C133" s="412" t="n"/>
      <c r="D133" s="329" t="inlineStr">
        <is>
          <t>Annual OD Passengers(Departure)</t>
        </is>
      </c>
      <c r="E133" s="328" t="n"/>
      <c r="F133" s="685">
        <f>F132/2</f>
        <v/>
      </c>
      <c r="G133" s="685">
        <f>G132/2</f>
        <v/>
      </c>
      <c r="H133" s="685">
        <f>H132/2</f>
        <v/>
      </c>
      <c r="I133" s="685">
        <f>I132/2</f>
        <v/>
      </c>
      <c r="J133" s="685">
        <f>J132/2</f>
        <v/>
      </c>
      <c r="K133" s="685">
        <f>K132/2</f>
        <v/>
      </c>
      <c r="L133" s="685">
        <f>L132/2</f>
        <v/>
      </c>
      <c r="M133" s="685">
        <f>M132/2</f>
        <v/>
      </c>
      <c r="N133" s="685">
        <f>N132/2</f>
        <v/>
      </c>
      <c r="O133" s="685">
        <f>O132/2</f>
        <v/>
      </c>
      <c r="P133" s="685">
        <f>P132/2</f>
        <v/>
      </c>
      <c r="Q133" s="685">
        <f>Q132/2</f>
        <v/>
      </c>
      <c r="R133" s="685">
        <f>R132/2</f>
        <v/>
      </c>
      <c r="S133" s="685">
        <f>S132/2</f>
        <v/>
      </c>
      <c r="T133" s="685">
        <f>T132/2</f>
        <v/>
      </c>
      <c r="U133" s="685">
        <f>U132/2</f>
        <v/>
      </c>
      <c r="V133" s="685">
        <f>V132/2</f>
        <v/>
      </c>
      <c r="W133" s="685">
        <f>W132/2</f>
        <v/>
      </c>
      <c r="X133" s="685">
        <f>X132/2</f>
        <v/>
      </c>
      <c r="Y133" s="685">
        <f>Y132/2</f>
        <v/>
      </c>
      <c r="Z133" s="685">
        <f>Z132/2</f>
        <v/>
      </c>
      <c r="AA133" s="685">
        <f>AA132/2</f>
        <v/>
      </c>
      <c r="AB133" s="685">
        <f>AB132/2</f>
        <v/>
      </c>
      <c r="AC133" s="685">
        <f>AC132/2</f>
        <v/>
      </c>
      <c r="AD133" s="685">
        <f>AD132/2</f>
        <v/>
      </c>
      <c r="AE133" s="685">
        <f>AE132/2</f>
        <v/>
      </c>
      <c r="AF133" s="685">
        <f>AF132/2</f>
        <v/>
      </c>
      <c r="AG133" s="685">
        <f>AG132/2</f>
        <v/>
      </c>
      <c r="AH133" s="685">
        <f>AH132/2</f>
        <v/>
      </c>
      <c r="AI133" s="685">
        <f>AI132/2</f>
        <v/>
      </c>
      <c r="AJ133" s="685">
        <f>AJ132/2</f>
        <v/>
      </c>
      <c r="AK133" s="685">
        <f>AK132/2</f>
        <v/>
      </c>
      <c r="AL133" s="685">
        <f>AL132/2</f>
        <v/>
      </c>
      <c r="AM133" s="685">
        <f>AM132/2</f>
        <v/>
      </c>
      <c r="AN133" s="685">
        <f>AN132/2</f>
        <v/>
      </c>
      <c r="AO133" s="685">
        <f>AO132/2</f>
        <v/>
      </c>
    </row>
    <row r="134" ht="13" customHeight="1" s="1">
      <c r="A134" s="532" t="n"/>
      <c r="B134" s="553" t="n"/>
      <c r="C134" s="328" t="n"/>
      <c r="D134" s="329" t="inlineStr">
        <is>
          <t>Long-Term Parking Spaces</t>
        </is>
      </c>
      <c r="E134" s="328" t="n"/>
      <c r="F134" s="454">
        <f>VLOOKUP(F133,$H$424:$I$531,2,TRUE)</f>
        <v/>
      </c>
      <c r="G134" s="454">
        <f>VLOOKUP(G133,$H$424:$I$531,2,TRUE)</f>
        <v/>
      </c>
      <c r="H134" s="454">
        <f>VLOOKUP(H133,$H$424:$I$531,2,TRUE)</f>
        <v/>
      </c>
      <c r="I134" s="454">
        <f>VLOOKUP(I133,$H$424:$I$531,2,TRUE)</f>
        <v/>
      </c>
      <c r="J134" s="454">
        <f>VLOOKUP(J133,$H$424:$I$531,2,TRUE)</f>
        <v/>
      </c>
      <c r="K134" s="454">
        <f>VLOOKUP(K133,$H$424:$I$531,2,TRUE)</f>
        <v/>
      </c>
      <c r="L134" s="454">
        <f>VLOOKUP(L133,$H$424:$I$531,2,TRUE)</f>
        <v/>
      </c>
      <c r="M134" s="454">
        <f>VLOOKUP(M133,$H$424:$I$531,2,TRUE)</f>
        <v/>
      </c>
      <c r="N134" s="454">
        <f>VLOOKUP(N133,$H$424:$I$531,2,TRUE)</f>
        <v/>
      </c>
      <c r="O134" s="454">
        <f>VLOOKUP(O133,$H$424:$I$531,2,TRUE)</f>
        <v/>
      </c>
      <c r="P134" s="454">
        <f>VLOOKUP(P133,$H$424:$I$531,2,TRUE)</f>
        <v/>
      </c>
      <c r="Q134" s="454">
        <f>VLOOKUP(Q133,$H$424:$I$531,2,TRUE)</f>
        <v/>
      </c>
      <c r="R134" s="454">
        <f>VLOOKUP(R133,$H$424:$I$531,2,TRUE)</f>
        <v/>
      </c>
      <c r="S134" s="454">
        <f>VLOOKUP(S133,$H$424:$I$531,2,TRUE)</f>
        <v/>
      </c>
      <c r="T134" s="454">
        <f>VLOOKUP(T133,$H$424:$I$531,2,TRUE)</f>
        <v/>
      </c>
      <c r="U134" s="454">
        <f>VLOOKUP(U133,$H$424:$I$531,2,TRUE)</f>
        <v/>
      </c>
      <c r="V134" s="454">
        <f>VLOOKUP(V133,$H$424:$I$531,2,TRUE)</f>
        <v/>
      </c>
      <c r="W134" s="454">
        <f>VLOOKUP(W133,$H$424:$I$531,2,TRUE)</f>
        <v/>
      </c>
      <c r="X134" s="454">
        <f>VLOOKUP(X133,$H$424:$I$531,2,TRUE)</f>
        <v/>
      </c>
      <c r="Y134" s="454">
        <f>VLOOKUP(Y133,$H$424:$I$531,2,TRUE)</f>
        <v/>
      </c>
      <c r="Z134" s="454">
        <f>VLOOKUP(Z133,$H$424:$I$531,2,TRUE)</f>
        <v/>
      </c>
      <c r="AA134" s="454">
        <f>VLOOKUP(AA133,$H$424:$I$531,2,TRUE)</f>
        <v/>
      </c>
      <c r="AB134" s="454">
        <f>VLOOKUP(AB133,$H$424:$I$531,2,TRUE)</f>
        <v/>
      </c>
      <c r="AC134" s="454">
        <f>VLOOKUP(AC133,$H$424:$I$531,2,TRUE)</f>
        <v/>
      </c>
      <c r="AD134" s="454">
        <f>VLOOKUP(AD133,$H$424:$I$531,2,TRUE)</f>
        <v/>
      </c>
      <c r="AE134" s="454">
        <f>VLOOKUP(AE133,$H$424:$I$531,2,TRUE)</f>
        <v/>
      </c>
      <c r="AF134" s="454">
        <f>VLOOKUP(AF133,$H$424:$I$531,2,TRUE)</f>
        <v/>
      </c>
      <c r="AG134" s="454">
        <f>VLOOKUP(AG133,$H$424:$I$531,2,TRUE)</f>
        <v/>
      </c>
      <c r="AH134" s="454">
        <f>VLOOKUP(AH133,$H$424:$I$531,2,TRUE)</f>
        <v/>
      </c>
      <c r="AI134" s="454">
        <f>VLOOKUP(AI133,$H$424:$I$531,2,TRUE)</f>
        <v/>
      </c>
      <c r="AJ134" s="454">
        <f>VLOOKUP(AJ133,$H$424:$I$531,2,TRUE)</f>
        <v/>
      </c>
      <c r="AK134" s="454">
        <f>VLOOKUP(AK133,$H$424:$I$531,2,TRUE)</f>
        <v/>
      </c>
      <c r="AL134" s="454">
        <f>VLOOKUP(AL133,$H$424:$I$531,2,TRUE)</f>
        <v/>
      </c>
      <c r="AM134" s="454">
        <f>VLOOKUP(AM133,$H$424:$I$531,2,TRUE)</f>
        <v/>
      </c>
      <c r="AN134" s="454">
        <f>VLOOKUP(AN133,$H$424:$I$531,2,TRUE)</f>
        <v/>
      </c>
      <c r="AO134" s="454">
        <f>VLOOKUP(AO133,$H$424:$I$531,2,TRUE)</f>
        <v/>
      </c>
    </row>
    <row r="135" ht="13" customHeight="1" s="1">
      <c r="A135" s="532" t="n"/>
      <c r="B135" s="553" t="n"/>
      <c r="C135" s="339" t="inlineStr">
        <is>
          <t>PHP(od-dep)</t>
        </is>
      </c>
      <c r="D135" s="406" t="inlineStr">
        <is>
          <t xml:space="preserve"> Peak Hour Passengers</t>
        </is>
      </c>
      <c r="E135" s="448" t="n"/>
      <c r="F135" s="455">
        <f>F33</f>
        <v/>
      </c>
      <c r="G135" s="455">
        <f>G33</f>
        <v/>
      </c>
      <c r="H135" s="455">
        <f>H33</f>
        <v/>
      </c>
      <c r="I135" s="455">
        <f>I33</f>
        <v/>
      </c>
      <c r="J135" s="455">
        <f>J33</f>
        <v/>
      </c>
      <c r="K135" s="455">
        <f>K33</f>
        <v/>
      </c>
      <c r="L135" s="455">
        <f>L33</f>
        <v/>
      </c>
      <c r="M135" s="455">
        <f>M33</f>
        <v/>
      </c>
      <c r="N135" s="455">
        <f>N33</f>
        <v/>
      </c>
      <c r="O135" s="455">
        <f>O33</f>
        <v/>
      </c>
      <c r="P135" s="455">
        <f>P33</f>
        <v/>
      </c>
      <c r="Q135" s="455">
        <f>Q33</f>
        <v/>
      </c>
      <c r="R135" s="455">
        <f>R33</f>
        <v/>
      </c>
      <c r="S135" s="455">
        <f>S33</f>
        <v/>
      </c>
      <c r="T135" s="455">
        <f>T33</f>
        <v/>
      </c>
      <c r="U135" s="455">
        <f>U33</f>
        <v/>
      </c>
      <c r="V135" s="455">
        <f>V33</f>
        <v/>
      </c>
      <c r="W135" s="455">
        <f>W33</f>
        <v/>
      </c>
      <c r="X135" s="455">
        <f>X33</f>
        <v/>
      </c>
      <c r="Y135" s="455">
        <f>Y33</f>
        <v/>
      </c>
      <c r="Z135" s="455">
        <f>Z33</f>
        <v/>
      </c>
      <c r="AA135" s="455">
        <f>AA33</f>
        <v/>
      </c>
      <c r="AB135" s="455">
        <f>AB33</f>
        <v/>
      </c>
      <c r="AC135" s="455">
        <f>AC33</f>
        <v/>
      </c>
      <c r="AD135" s="455">
        <f>AD33</f>
        <v/>
      </c>
      <c r="AE135" s="455">
        <f>AE33</f>
        <v/>
      </c>
      <c r="AF135" s="455">
        <f>AF33</f>
        <v/>
      </c>
      <c r="AG135" s="455">
        <f>AG33</f>
        <v/>
      </c>
      <c r="AH135" s="455">
        <f>AH33</f>
        <v/>
      </c>
      <c r="AI135" s="455">
        <f>AI33</f>
        <v/>
      </c>
      <c r="AJ135" s="455">
        <f>AJ33</f>
        <v/>
      </c>
      <c r="AK135" s="455">
        <f>AK33</f>
        <v/>
      </c>
      <c r="AL135" s="455">
        <f>AL33</f>
        <v/>
      </c>
      <c r="AM135" s="455">
        <f>AM33</f>
        <v/>
      </c>
      <c r="AN135" s="455">
        <f>AN33</f>
        <v/>
      </c>
      <c r="AO135" s="455">
        <f>AO33</f>
        <v/>
      </c>
    </row>
    <row r="136" ht="13" customHeight="1" s="1">
      <c r="A136" s="532" t="n"/>
      <c r="B136" s="553" t="n"/>
      <c r="C136" s="328" t="n"/>
      <c r="D136" s="329" t="inlineStr">
        <is>
          <t>Short-Term Parking Spaces</t>
        </is>
      </c>
      <c r="E136" s="432" t="n"/>
      <c r="F136" s="454">
        <f>VLOOKUP(F134,$J$424:$K$531,2,TRUE)</f>
        <v/>
      </c>
      <c r="G136" s="454">
        <f>VLOOKUP(G134,$J$424:$K$531,2,TRUE)</f>
        <v/>
      </c>
      <c r="H136" s="454">
        <f>VLOOKUP(H134,$J$424:$K$531,2,TRUE)</f>
        <v/>
      </c>
      <c r="I136" s="454">
        <f>VLOOKUP(I134,$J$424:$K$531,2,TRUE)</f>
        <v/>
      </c>
      <c r="J136" s="454">
        <f>VLOOKUP(J134,$J$424:$K$531,2,TRUE)</f>
        <v/>
      </c>
      <c r="K136" s="454">
        <f>VLOOKUP(K134,$J$424:$K$531,2,TRUE)</f>
        <v/>
      </c>
      <c r="L136" s="454">
        <f>VLOOKUP(L134,$J$424:$K$531,2,TRUE)</f>
        <v/>
      </c>
      <c r="M136" s="454">
        <f>VLOOKUP(M134,$J$424:$K$531,2,TRUE)</f>
        <v/>
      </c>
      <c r="N136" s="454">
        <f>VLOOKUP(N134,$J$424:$K$531,2,TRUE)</f>
        <v/>
      </c>
      <c r="O136" s="454">
        <f>VLOOKUP(O134,$J$424:$K$531,2,TRUE)</f>
        <v/>
      </c>
      <c r="P136" s="454">
        <f>VLOOKUP(P134,$J$424:$K$531,2,TRUE)</f>
        <v/>
      </c>
      <c r="Q136" s="454">
        <f>VLOOKUP(Q134,$J$424:$K$531,2,TRUE)</f>
        <v/>
      </c>
      <c r="R136" s="454">
        <f>VLOOKUP(R134,$J$424:$K$531,2,TRUE)</f>
        <v/>
      </c>
      <c r="S136" s="454">
        <f>VLOOKUP(S134,$J$424:$K$531,2,TRUE)</f>
        <v/>
      </c>
      <c r="T136" s="454">
        <f>VLOOKUP(T134,$J$424:$K$531,2,TRUE)</f>
        <v/>
      </c>
      <c r="U136" s="454">
        <f>VLOOKUP(U134,$J$424:$K$531,2,TRUE)</f>
        <v/>
      </c>
      <c r="V136" s="454">
        <f>VLOOKUP(V134,$J$424:$K$531,2,TRUE)</f>
        <v/>
      </c>
      <c r="W136" s="454">
        <f>VLOOKUP(W134,$J$424:$K$531,2,TRUE)</f>
        <v/>
      </c>
      <c r="X136" s="454">
        <f>VLOOKUP(X134,$J$424:$K$531,2,TRUE)</f>
        <v/>
      </c>
      <c r="Y136" s="454">
        <f>VLOOKUP(Y134,$J$424:$K$531,2,TRUE)</f>
        <v/>
      </c>
      <c r="Z136" s="454">
        <f>VLOOKUP(Z134,$J$424:$K$531,2,TRUE)</f>
        <v/>
      </c>
      <c r="AA136" s="454">
        <f>VLOOKUP(AA134,$J$424:$K$531,2,TRUE)</f>
        <v/>
      </c>
      <c r="AB136" s="454">
        <f>VLOOKUP(AB134,$J$424:$K$531,2,TRUE)</f>
        <v/>
      </c>
      <c r="AC136" s="454">
        <f>VLOOKUP(AC134,$J$424:$K$531,2,TRUE)</f>
        <v/>
      </c>
      <c r="AD136" s="454">
        <f>VLOOKUP(AD134,$J$424:$K$531,2,TRUE)</f>
        <v/>
      </c>
      <c r="AE136" s="454">
        <f>VLOOKUP(AE134,$J$424:$K$531,2,TRUE)</f>
        <v/>
      </c>
      <c r="AF136" s="454">
        <f>VLOOKUP(AF134,$J$424:$K$531,2,TRUE)</f>
        <v/>
      </c>
      <c r="AG136" s="454">
        <f>VLOOKUP(AG134,$J$424:$K$531,2,TRUE)</f>
        <v/>
      </c>
      <c r="AH136" s="454">
        <f>VLOOKUP(AH134,$J$424:$K$531,2,TRUE)</f>
        <v/>
      </c>
      <c r="AI136" s="454">
        <f>VLOOKUP(AI134,$J$424:$K$531,2,TRUE)</f>
        <v/>
      </c>
      <c r="AJ136" s="454">
        <f>VLOOKUP(AJ134,$J$424:$K$531,2,TRUE)</f>
        <v/>
      </c>
      <c r="AK136" s="454">
        <f>VLOOKUP(AK134,$J$424:$K$531,2,TRUE)</f>
        <v/>
      </c>
      <c r="AL136" s="454">
        <f>VLOOKUP(AL134,$J$424:$K$531,2,TRUE)</f>
        <v/>
      </c>
      <c r="AM136" s="454">
        <f>VLOOKUP(AM134,$J$424:$K$531,2,TRUE)</f>
        <v/>
      </c>
      <c r="AN136" s="454">
        <f>VLOOKUP(AN134,$J$424:$K$531,2,TRUE)</f>
        <v/>
      </c>
      <c r="AO136" s="454">
        <f>VLOOKUP(AO134,$J$424:$K$531,2,TRUE)</f>
        <v/>
      </c>
    </row>
    <row r="137" ht="13" customHeight="1" s="1">
      <c r="A137" s="532" t="n"/>
      <c r="B137" s="553" t="n"/>
      <c r="C137" s="328" t="inlineStr">
        <is>
          <t>Unit Area(m2)</t>
        </is>
      </c>
      <c r="D137" s="332" t="inlineStr">
        <is>
          <t>Unit Parking Area(1Car)</t>
        </is>
      </c>
      <c r="E137" s="432" t="n"/>
      <c r="F137" s="332" t="n">
        <v>25</v>
      </c>
      <c r="G137" s="332" t="n">
        <v>25</v>
      </c>
      <c r="H137" s="332" t="n">
        <v>25</v>
      </c>
      <c r="I137" s="332" t="n">
        <v>25</v>
      </c>
      <c r="J137" s="332" t="n">
        <v>25</v>
      </c>
      <c r="K137" s="332" t="n">
        <v>25</v>
      </c>
      <c r="L137" s="332" t="n">
        <v>25</v>
      </c>
      <c r="M137" s="332" t="n">
        <v>25</v>
      </c>
      <c r="N137" s="332" t="n">
        <v>25</v>
      </c>
      <c r="O137" s="332" t="n">
        <v>25</v>
      </c>
      <c r="P137" s="332" t="n">
        <v>25</v>
      </c>
      <c r="Q137" s="332" t="n">
        <v>25</v>
      </c>
      <c r="R137" s="332" t="n">
        <v>25</v>
      </c>
      <c r="S137" s="332" t="n">
        <v>25</v>
      </c>
      <c r="T137" s="332" t="n">
        <v>25</v>
      </c>
      <c r="U137" s="332" t="n">
        <v>25</v>
      </c>
      <c r="V137" s="332" t="n">
        <v>25</v>
      </c>
      <c r="W137" s="332" t="n">
        <v>25</v>
      </c>
      <c r="X137" s="332" t="n">
        <v>25</v>
      </c>
      <c r="Y137" s="332" t="n">
        <v>25</v>
      </c>
      <c r="Z137" s="332" t="n">
        <v>25</v>
      </c>
      <c r="AA137" s="332" t="n">
        <v>25</v>
      </c>
      <c r="AB137" s="332" t="n">
        <v>25</v>
      </c>
      <c r="AC137" s="332" t="n">
        <v>25</v>
      </c>
      <c r="AD137" s="332" t="n">
        <v>25</v>
      </c>
      <c r="AE137" s="332" t="n">
        <v>25</v>
      </c>
      <c r="AF137" s="332" t="n">
        <v>25</v>
      </c>
      <c r="AG137" s="332" t="n">
        <v>25</v>
      </c>
      <c r="AH137" s="332" t="n">
        <v>25</v>
      </c>
      <c r="AI137" s="332" t="n">
        <v>25</v>
      </c>
      <c r="AJ137" s="332" t="n">
        <v>25</v>
      </c>
      <c r="AK137" s="332" t="n">
        <v>25</v>
      </c>
      <c r="AL137" s="332" t="n">
        <v>25</v>
      </c>
      <c r="AM137" s="332" t="n">
        <v>25</v>
      </c>
      <c r="AN137" s="332" t="n">
        <v>25</v>
      </c>
      <c r="AO137" s="332" t="n">
        <v>25</v>
      </c>
    </row>
    <row r="138" ht="13" customHeight="1" s="1">
      <c r="A138" s="532" t="n"/>
      <c r="B138" s="553" t="n"/>
      <c r="C138" s="337" t="n"/>
      <c r="D138" s="425" t="inlineStr">
        <is>
          <t>Total Parking Spaces</t>
        </is>
      </c>
      <c r="E138" s="446" t="n"/>
      <c r="F138" s="456">
        <f>F137+F134</f>
        <v/>
      </c>
      <c r="G138" s="456">
        <f>G137+G134</f>
        <v/>
      </c>
      <c r="H138" s="456">
        <f>H137+H134</f>
        <v/>
      </c>
      <c r="I138" s="456">
        <f>I137+I134</f>
        <v/>
      </c>
      <c r="J138" s="456">
        <f>J137+J134</f>
        <v/>
      </c>
      <c r="K138" s="456">
        <f>K137+K134</f>
        <v/>
      </c>
      <c r="L138" s="456">
        <f>L137+L134</f>
        <v/>
      </c>
      <c r="M138" s="456">
        <f>M137+M134</f>
        <v/>
      </c>
      <c r="N138" s="456">
        <f>N137+N134</f>
        <v/>
      </c>
      <c r="O138" s="456">
        <f>O137+O134</f>
        <v/>
      </c>
      <c r="P138" s="456">
        <f>P137+P134</f>
        <v/>
      </c>
      <c r="Q138" s="456">
        <f>Q137+Q134</f>
        <v/>
      </c>
      <c r="R138" s="456">
        <f>R137+R134</f>
        <v/>
      </c>
      <c r="S138" s="456">
        <f>S137+S134</f>
        <v/>
      </c>
      <c r="T138" s="456">
        <f>T137+T134</f>
        <v/>
      </c>
      <c r="U138" s="456">
        <f>U137+U134</f>
        <v/>
      </c>
      <c r="V138" s="456">
        <f>V137+V134</f>
        <v/>
      </c>
      <c r="W138" s="456">
        <f>W137+W134</f>
        <v/>
      </c>
      <c r="X138" s="456">
        <f>X137+X134</f>
        <v/>
      </c>
      <c r="Y138" s="456">
        <f>Y137+Y134</f>
        <v/>
      </c>
      <c r="Z138" s="456">
        <f>Z137+Z134</f>
        <v/>
      </c>
      <c r="AA138" s="456">
        <f>AA137+AA134</f>
        <v/>
      </c>
      <c r="AB138" s="456">
        <f>AB137+AB134</f>
        <v/>
      </c>
      <c r="AC138" s="456">
        <f>AC137+AC134</f>
        <v/>
      </c>
      <c r="AD138" s="456">
        <f>AD137+AD134</f>
        <v/>
      </c>
      <c r="AE138" s="456">
        <f>AE137+AE134</f>
        <v/>
      </c>
      <c r="AF138" s="456">
        <f>AF137+AF134</f>
        <v/>
      </c>
      <c r="AG138" s="456">
        <f>AG137+AG134</f>
        <v/>
      </c>
      <c r="AH138" s="456">
        <f>AH137+AH134</f>
        <v/>
      </c>
      <c r="AI138" s="456">
        <f>AI137+AI134</f>
        <v/>
      </c>
      <c r="AJ138" s="456">
        <f>AJ137+AJ134</f>
        <v/>
      </c>
      <c r="AK138" s="456">
        <f>AK137+AK134</f>
        <v/>
      </c>
      <c r="AL138" s="456">
        <f>AL137+AL134</f>
        <v/>
      </c>
      <c r="AM138" s="456">
        <f>AM137+AM134</f>
        <v/>
      </c>
      <c r="AN138" s="456">
        <f>AN137+AN134</f>
        <v/>
      </c>
      <c r="AO138" s="456">
        <f>AO137+AO134</f>
        <v/>
      </c>
    </row>
    <row r="139" ht="13" customHeight="1" s="1">
      <c r="A139" s="532" t="n"/>
      <c r="B139" s="554" t="n"/>
      <c r="C139" s="337" t="inlineStr">
        <is>
          <t>Total Area</t>
        </is>
      </c>
      <c r="D139" s="338" t="inlineStr">
        <is>
          <t>Total Parking Area</t>
        </is>
      </c>
      <c r="E139" s="337" t="n"/>
      <c r="F139" s="683">
        <f>F138*F137</f>
        <v/>
      </c>
      <c r="G139" s="683">
        <f>G138*G137</f>
        <v/>
      </c>
      <c r="H139" s="683">
        <f>H138*H137</f>
        <v/>
      </c>
      <c r="I139" s="683">
        <f>I138*I137</f>
        <v/>
      </c>
      <c r="J139" s="683">
        <f>J138*J137</f>
        <v/>
      </c>
      <c r="K139" s="683">
        <f>K138*K137</f>
        <v/>
      </c>
      <c r="L139" s="683">
        <f>L138*L137</f>
        <v/>
      </c>
      <c r="M139" s="683">
        <f>M138*M137</f>
        <v/>
      </c>
      <c r="N139" s="683">
        <f>N138*N137</f>
        <v/>
      </c>
      <c r="O139" s="683">
        <f>O138*O137</f>
        <v/>
      </c>
      <c r="P139" s="683">
        <f>P138*P137</f>
        <v/>
      </c>
      <c r="Q139" s="683">
        <f>Q138*Q137</f>
        <v/>
      </c>
      <c r="R139" s="683">
        <f>R138*R137</f>
        <v/>
      </c>
      <c r="S139" s="683">
        <f>S138*S137</f>
        <v/>
      </c>
      <c r="T139" s="683">
        <f>T138*T137</f>
        <v/>
      </c>
      <c r="U139" s="683">
        <f>U138*U137</f>
        <v/>
      </c>
      <c r="V139" s="683">
        <f>V138*V137</f>
        <v/>
      </c>
      <c r="W139" s="683">
        <f>W138*W137</f>
        <v/>
      </c>
      <c r="X139" s="683">
        <f>X138*X137</f>
        <v/>
      </c>
      <c r="Y139" s="683">
        <f>Y138*Y137</f>
        <v/>
      </c>
      <c r="Z139" s="683">
        <f>Z138*Z137</f>
        <v/>
      </c>
      <c r="AA139" s="683">
        <f>AA138*AA137</f>
        <v/>
      </c>
      <c r="AB139" s="683">
        <f>AB138*AB137</f>
        <v/>
      </c>
      <c r="AC139" s="683">
        <f>AC138*AC137</f>
        <v/>
      </c>
      <c r="AD139" s="683">
        <f>AD138*AD137</f>
        <v/>
      </c>
      <c r="AE139" s="683">
        <f>AE138*AE137</f>
        <v/>
      </c>
      <c r="AF139" s="683">
        <f>AF138*AF137</f>
        <v/>
      </c>
      <c r="AG139" s="683">
        <f>AG138*AG137</f>
        <v/>
      </c>
      <c r="AH139" s="683">
        <f>AH138*AH137</f>
        <v/>
      </c>
      <c r="AI139" s="683">
        <f>AI138*AI137</f>
        <v/>
      </c>
      <c r="AJ139" s="683">
        <f>AJ138*AJ137</f>
        <v/>
      </c>
      <c r="AK139" s="683">
        <f>AK138*AK137</f>
        <v/>
      </c>
      <c r="AL139" s="683">
        <f>AL138*AL137</f>
        <v/>
      </c>
      <c r="AM139" s="683">
        <f>AM138*AM137</f>
        <v/>
      </c>
      <c r="AN139" s="683">
        <f>AN138*AN137</f>
        <v/>
      </c>
      <c r="AO139" s="683">
        <f>AO138*AO137</f>
        <v/>
      </c>
    </row>
    <row r="140" ht="13" customHeight="1" s="1">
      <c r="A140" s="532" t="n"/>
      <c r="B140" s="336" t="inlineStr">
        <is>
          <t>Category</t>
        </is>
      </c>
      <c r="C140" s="336" t="inlineStr">
        <is>
          <t>Acronym</t>
        </is>
      </c>
      <c r="D140" s="336" t="inlineStr">
        <is>
          <t>Definition</t>
        </is>
      </c>
      <c r="E140" s="336" t="inlineStr">
        <is>
          <t>Reference</t>
        </is>
      </c>
      <c r="F140" s="336">
        <f>F11</f>
        <v/>
      </c>
      <c r="G140" s="336">
        <f>G11</f>
        <v/>
      </c>
      <c r="H140" s="336">
        <f>H11</f>
        <v/>
      </c>
      <c r="I140" s="336">
        <f>I11</f>
        <v/>
      </c>
      <c r="J140" s="336">
        <f>J11</f>
        <v/>
      </c>
      <c r="K140" s="336">
        <f>K11</f>
        <v/>
      </c>
      <c r="L140" s="336">
        <f>L11</f>
        <v/>
      </c>
      <c r="M140" s="336">
        <f>M11</f>
        <v/>
      </c>
      <c r="N140" s="336">
        <f>N11</f>
        <v/>
      </c>
      <c r="O140" s="336">
        <f>O11</f>
        <v/>
      </c>
      <c r="P140" s="336">
        <f>P11</f>
        <v/>
      </c>
      <c r="Q140" s="336">
        <f>Q11</f>
        <v/>
      </c>
      <c r="R140" s="336">
        <f>R11</f>
        <v/>
      </c>
      <c r="S140" s="336">
        <f>S11</f>
        <v/>
      </c>
      <c r="T140" s="336">
        <f>T11</f>
        <v/>
      </c>
      <c r="U140" s="336">
        <f>U11</f>
        <v/>
      </c>
      <c r="V140" s="336">
        <f>V11</f>
        <v/>
      </c>
      <c r="W140" s="336">
        <f>W11</f>
        <v/>
      </c>
      <c r="X140" s="336">
        <f>X11</f>
        <v/>
      </c>
      <c r="Y140" s="336">
        <f>Y11</f>
        <v/>
      </c>
      <c r="Z140" s="336">
        <f>Z11</f>
        <v/>
      </c>
      <c r="AA140" s="336">
        <f>AA11</f>
        <v/>
      </c>
      <c r="AB140" s="336">
        <f>AB11</f>
        <v/>
      </c>
      <c r="AC140" s="336">
        <f>AC11</f>
        <v/>
      </c>
      <c r="AD140" s="336">
        <f>AD11</f>
        <v/>
      </c>
      <c r="AE140" s="336">
        <f>AE11</f>
        <v/>
      </c>
      <c r="AF140" s="336">
        <f>AF11</f>
        <v/>
      </c>
      <c r="AG140" s="336">
        <f>AG11</f>
        <v/>
      </c>
      <c r="AH140" s="336">
        <f>AH11</f>
        <v/>
      </c>
      <c r="AI140" s="336">
        <f>AI11</f>
        <v/>
      </c>
      <c r="AJ140" s="336">
        <f>AJ11</f>
        <v/>
      </c>
      <c r="AK140" s="336">
        <f>AK11</f>
        <v/>
      </c>
      <c r="AL140" s="336">
        <f>AL11</f>
        <v/>
      </c>
      <c r="AM140" s="336">
        <f>AM11</f>
        <v/>
      </c>
      <c r="AN140" s="336">
        <f>AN11</f>
        <v/>
      </c>
      <c r="AO140" s="336">
        <f>AO11</f>
        <v/>
      </c>
    </row>
    <row r="141" ht="13" customHeight="1" s="1">
      <c r="A141" s="532" t="n"/>
      <c r="B141" s="566" t="inlineStr">
        <is>
          <t>Parking
(FAA)</t>
        </is>
      </c>
      <c r="C141" s="339">
        <f>C30</f>
        <v/>
      </c>
      <c r="D141" s="406">
        <f>D30</f>
        <v/>
      </c>
      <c r="E141" s="339" t="n"/>
      <c r="F141" s="684">
        <f>F30</f>
        <v/>
      </c>
      <c r="G141" s="684">
        <f>G30</f>
        <v/>
      </c>
      <c r="H141" s="684">
        <f>H30</f>
        <v/>
      </c>
      <c r="I141" s="684">
        <f>I30</f>
        <v/>
      </c>
      <c r="J141" s="684">
        <f>J30</f>
        <v/>
      </c>
      <c r="K141" s="684">
        <f>K30</f>
        <v/>
      </c>
      <c r="L141" s="684">
        <f>L30</f>
        <v/>
      </c>
      <c r="M141" s="684">
        <f>M30</f>
        <v/>
      </c>
      <c r="N141" s="684">
        <f>N30</f>
        <v/>
      </c>
      <c r="O141" s="684">
        <f>O30</f>
        <v/>
      </c>
      <c r="P141" s="684">
        <f>P30</f>
        <v/>
      </c>
      <c r="Q141" s="684">
        <f>Q30</f>
        <v/>
      </c>
      <c r="R141" s="684">
        <f>R30</f>
        <v/>
      </c>
      <c r="S141" s="684">
        <f>S30</f>
        <v/>
      </c>
      <c r="T141" s="684">
        <f>T30</f>
        <v/>
      </c>
      <c r="U141" s="684">
        <f>U30</f>
        <v/>
      </c>
      <c r="V141" s="684">
        <f>V30</f>
        <v/>
      </c>
      <c r="W141" s="684">
        <f>W30</f>
        <v/>
      </c>
      <c r="X141" s="684">
        <f>X30</f>
        <v/>
      </c>
      <c r="Y141" s="684">
        <f>Y30</f>
        <v/>
      </c>
      <c r="Z141" s="684">
        <f>Z30</f>
        <v/>
      </c>
      <c r="AA141" s="684">
        <f>AA30</f>
        <v/>
      </c>
      <c r="AB141" s="684">
        <f>AB30</f>
        <v/>
      </c>
      <c r="AC141" s="684">
        <f>AC30</f>
        <v/>
      </c>
      <c r="AD141" s="684">
        <f>AD30</f>
        <v/>
      </c>
      <c r="AE141" s="684">
        <f>AE30</f>
        <v/>
      </c>
      <c r="AF141" s="684">
        <f>AF30</f>
        <v/>
      </c>
      <c r="AG141" s="684">
        <f>AG30</f>
        <v/>
      </c>
      <c r="AH141" s="684">
        <f>AH30</f>
        <v/>
      </c>
      <c r="AI141" s="684">
        <f>AI30</f>
        <v/>
      </c>
      <c r="AJ141" s="684">
        <f>AJ30</f>
        <v/>
      </c>
      <c r="AK141" s="684">
        <f>AK30</f>
        <v/>
      </c>
      <c r="AL141" s="684">
        <f>AL30</f>
        <v/>
      </c>
      <c r="AM141" s="684">
        <f>AM30</f>
        <v/>
      </c>
      <c r="AN141" s="684">
        <f>AN30</f>
        <v/>
      </c>
      <c r="AO141" s="684">
        <f>AO30</f>
        <v/>
      </c>
    </row>
    <row r="142" ht="13" customHeight="1" s="1">
      <c r="A142" s="532" t="n"/>
      <c r="B142" s="553" t="n"/>
      <c r="C142" s="412" t="n"/>
      <c r="D142" s="329" t="inlineStr">
        <is>
          <t>Annual OD Passengers(Departure)</t>
        </is>
      </c>
      <c r="E142" s="328" t="n"/>
      <c r="F142" s="685">
        <f>F141/2</f>
        <v/>
      </c>
      <c r="G142" s="685">
        <f>G141/2</f>
        <v/>
      </c>
      <c r="H142" s="685">
        <f>H141/2</f>
        <v/>
      </c>
      <c r="I142" s="685">
        <f>I141/2</f>
        <v/>
      </c>
      <c r="J142" s="685">
        <f>J141/2</f>
        <v/>
      </c>
      <c r="K142" s="685">
        <f>K141/2</f>
        <v/>
      </c>
      <c r="L142" s="685">
        <f>L141/2</f>
        <v/>
      </c>
      <c r="M142" s="685">
        <f>M141/2</f>
        <v/>
      </c>
      <c r="N142" s="685">
        <f>N141/2</f>
        <v/>
      </c>
      <c r="O142" s="685">
        <f>O141/2</f>
        <v/>
      </c>
      <c r="P142" s="685">
        <f>P141/2</f>
        <v/>
      </c>
      <c r="Q142" s="685">
        <f>Q141/2</f>
        <v/>
      </c>
      <c r="R142" s="685">
        <f>R141/2</f>
        <v/>
      </c>
      <c r="S142" s="685">
        <f>S141/2</f>
        <v/>
      </c>
      <c r="T142" s="685">
        <f>T141/2</f>
        <v/>
      </c>
      <c r="U142" s="685">
        <f>U141/2</f>
        <v/>
      </c>
      <c r="V142" s="685">
        <f>V141/2</f>
        <v/>
      </c>
      <c r="W142" s="685">
        <f>W141/2</f>
        <v/>
      </c>
      <c r="X142" s="685">
        <f>X141/2</f>
        <v/>
      </c>
      <c r="Y142" s="685">
        <f>Y141/2</f>
        <v/>
      </c>
      <c r="Z142" s="685">
        <f>Z141/2</f>
        <v/>
      </c>
      <c r="AA142" s="685">
        <f>AA141/2</f>
        <v/>
      </c>
      <c r="AB142" s="685">
        <f>AB141/2</f>
        <v/>
      </c>
      <c r="AC142" s="685">
        <f>AC141/2</f>
        <v/>
      </c>
      <c r="AD142" s="685">
        <f>AD141/2</f>
        <v/>
      </c>
      <c r="AE142" s="685">
        <f>AE141/2</f>
        <v/>
      </c>
      <c r="AF142" s="685">
        <f>AF141/2</f>
        <v/>
      </c>
      <c r="AG142" s="685">
        <f>AG141/2</f>
        <v/>
      </c>
      <c r="AH142" s="685">
        <f>AH141/2</f>
        <v/>
      </c>
      <c r="AI142" s="685">
        <f>AI141/2</f>
        <v/>
      </c>
      <c r="AJ142" s="685">
        <f>AJ141/2</f>
        <v/>
      </c>
      <c r="AK142" s="685">
        <f>AK141/2</f>
        <v/>
      </c>
      <c r="AL142" s="685">
        <f>AL141/2</f>
        <v/>
      </c>
      <c r="AM142" s="685">
        <f>AM141/2</f>
        <v/>
      </c>
      <c r="AN142" s="685">
        <f>AN141/2</f>
        <v/>
      </c>
      <c r="AO142" s="685">
        <f>AO141/2</f>
        <v/>
      </c>
    </row>
    <row r="143" ht="13" customHeight="1" s="1">
      <c r="A143" s="532" t="n"/>
      <c r="B143" s="553" t="n"/>
      <c r="C143" s="328" t="n"/>
      <c r="D143" s="329" t="inlineStr">
        <is>
          <t>Parking Spaces</t>
        </is>
      </c>
      <c r="E143" s="328" t="n"/>
      <c r="F143" s="332">
        <f>VLOOKUP(F142,$E$424:$F$529,2,TRUE)</f>
        <v/>
      </c>
      <c r="G143" s="332">
        <f>VLOOKUP(G141,$E$424:$F$529,2,TRUE)</f>
        <v/>
      </c>
      <c r="H143" s="332">
        <f>VLOOKUP(H141,$E$424:$F$529,2,TRUE)</f>
        <v/>
      </c>
      <c r="I143" s="332">
        <f>VLOOKUP(I141,$E$424:$F$529,2,TRUE)</f>
        <v/>
      </c>
      <c r="J143" s="332">
        <f>VLOOKUP(J141,$E$424:$F$529,2,TRUE)</f>
        <v/>
      </c>
      <c r="K143" s="332">
        <f>VLOOKUP(K141,$E$424:$F$529,2,TRUE)</f>
        <v/>
      </c>
      <c r="L143" s="332">
        <f>VLOOKUP(L141,$E$424:$F$529,2,TRUE)</f>
        <v/>
      </c>
      <c r="M143" s="332">
        <f>VLOOKUP(M141,$E$424:$F$529,2,TRUE)</f>
        <v/>
      </c>
      <c r="N143" s="332">
        <f>VLOOKUP(N141,$E$424:$F$529,2,TRUE)</f>
        <v/>
      </c>
      <c r="O143" s="332">
        <f>VLOOKUP(O141,$E$424:$F$529,2,TRUE)</f>
        <v/>
      </c>
      <c r="P143" s="332">
        <f>VLOOKUP(P141,$E$424:$F$529,2,TRUE)</f>
        <v/>
      </c>
      <c r="Q143" s="332">
        <f>VLOOKUP(Q141,$E$424:$F$529,2,TRUE)</f>
        <v/>
      </c>
      <c r="R143" s="332">
        <f>VLOOKUP(R141,$E$424:$F$529,2,TRUE)</f>
        <v/>
      </c>
      <c r="S143" s="332">
        <f>VLOOKUP(S141,$E$424:$F$529,2,TRUE)</f>
        <v/>
      </c>
      <c r="T143" s="332">
        <f>VLOOKUP(T141,$E$424:$F$529,2,TRUE)</f>
        <v/>
      </c>
      <c r="U143" s="332">
        <f>VLOOKUP(U141,$E$424:$F$529,2,TRUE)</f>
        <v/>
      </c>
      <c r="V143" s="332">
        <f>VLOOKUP(V141,$E$424:$F$529,2,TRUE)</f>
        <v/>
      </c>
      <c r="W143" s="332">
        <f>VLOOKUP(W141,$E$424:$F$529,2,TRUE)</f>
        <v/>
      </c>
      <c r="X143" s="332">
        <f>VLOOKUP(X141,$E$424:$F$529,2,TRUE)</f>
        <v/>
      </c>
      <c r="Y143" s="332">
        <f>VLOOKUP(Y141,$E$424:$F$529,2,TRUE)</f>
        <v/>
      </c>
      <c r="Z143" s="332">
        <f>VLOOKUP(Z141,$E$424:$F$529,2,TRUE)</f>
        <v/>
      </c>
      <c r="AA143" s="332">
        <f>VLOOKUP(AA141,$E$424:$F$529,2,TRUE)</f>
        <v/>
      </c>
      <c r="AB143" s="332">
        <f>VLOOKUP(AB141,$E$424:$F$529,2,TRUE)</f>
        <v/>
      </c>
      <c r="AC143" s="332">
        <f>VLOOKUP(AC141,$E$424:$F$529,2,TRUE)</f>
        <v/>
      </c>
      <c r="AD143" s="332">
        <f>VLOOKUP(AD141,$E$424:$F$529,2,TRUE)</f>
        <v/>
      </c>
      <c r="AE143" s="332">
        <f>VLOOKUP(AE141,$E$424:$F$529,2,TRUE)</f>
        <v/>
      </c>
      <c r="AF143" s="332">
        <f>VLOOKUP(AF141,$E$424:$F$529,2,TRUE)</f>
        <v/>
      </c>
      <c r="AG143" s="332">
        <f>VLOOKUP(AG141,$E$424:$F$529,2,TRUE)</f>
        <v/>
      </c>
      <c r="AH143" s="332">
        <f>VLOOKUP(AH141,$E$424:$F$529,2,TRUE)</f>
        <v/>
      </c>
      <c r="AI143" s="332">
        <f>VLOOKUP(AI141,$E$424:$F$529,2,TRUE)</f>
        <v/>
      </c>
      <c r="AJ143" s="332">
        <f>VLOOKUP(AJ141,$E$424:$F$529,2,TRUE)</f>
        <v/>
      </c>
      <c r="AK143" s="332">
        <f>VLOOKUP(AK141,$E$424:$F$529,2,TRUE)</f>
        <v/>
      </c>
      <c r="AL143" s="332">
        <f>VLOOKUP(AL141,$E$424:$F$529,2,TRUE)</f>
        <v/>
      </c>
      <c r="AM143" s="332">
        <f>VLOOKUP(AM141,$E$424:$F$529,2,TRUE)</f>
        <v/>
      </c>
      <c r="AN143" s="332">
        <f>VLOOKUP(AN141,$E$424:$F$529,2,TRUE)</f>
        <v/>
      </c>
      <c r="AO143" s="332">
        <f>VLOOKUP(AO141,$E$424:$F$552,2,TRUE)</f>
        <v/>
      </c>
    </row>
    <row r="144" ht="13" customHeight="1" s="1">
      <c r="A144" s="532" t="n"/>
      <c r="B144" s="553" t="n"/>
      <c r="C144" s="328" t="inlineStr">
        <is>
          <t>Unit Area(m2)</t>
        </is>
      </c>
      <c r="D144" s="332" t="inlineStr">
        <is>
          <t>Unit Parking Area(1Car)</t>
        </is>
      </c>
      <c r="E144" s="432" t="n"/>
      <c r="F144" s="332" t="n">
        <v>25</v>
      </c>
      <c r="G144" s="332" t="n">
        <v>25</v>
      </c>
      <c r="H144" s="332" t="n">
        <v>25</v>
      </c>
      <c r="I144" s="332" t="n">
        <v>25</v>
      </c>
      <c r="J144" s="332" t="n">
        <v>25</v>
      </c>
      <c r="K144" s="332" t="n">
        <v>25</v>
      </c>
      <c r="L144" s="332" t="n">
        <v>25</v>
      </c>
      <c r="M144" s="332" t="n">
        <v>25</v>
      </c>
      <c r="N144" s="332" t="n">
        <v>25</v>
      </c>
      <c r="O144" s="332" t="n">
        <v>25</v>
      </c>
      <c r="P144" s="332" t="n">
        <v>25</v>
      </c>
      <c r="Q144" s="332" t="n">
        <v>25</v>
      </c>
      <c r="R144" s="332" t="n">
        <v>25</v>
      </c>
      <c r="S144" s="332" t="n">
        <v>25</v>
      </c>
      <c r="T144" s="332" t="n">
        <v>25</v>
      </c>
      <c r="U144" s="332" t="n">
        <v>25</v>
      </c>
      <c r="V144" s="332" t="n">
        <v>25</v>
      </c>
      <c r="W144" s="332" t="n">
        <v>25</v>
      </c>
      <c r="X144" s="332" t="n">
        <v>25</v>
      </c>
      <c r="Y144" s="332" t="n">
        <v>25</v>
      </c>
      <c r="Z144" s="332" t="n">
        <v>25</v>
      </c>
      <c r="AA144" s="332" t="n">
        <v>25</v>
      </c>
      <c r="AB144" s="332" t="n">
        <v>25</v>
      </c>
      <c r="AC144" s="332" t="n">
        <v>25</v>
      </c>
      <c r="AD144" s="332" t="n">
        <v>25</v>
      </c>
      <c r="AE144" s="332" t="n">
        <v>25</v>
      </c>
      <c r="AF144" s="332" t="n">
        <v>25</v>
      </c>
      <c r="AG144" s="332" t="n">
        <v>25</v>
      </c>
      <c r="AH144" s="332" t="n">
        <v>25</v>
      </c>
      <c r="AI144" s="332" t="n">
        <v>25</v>
      </c>
      <c r="AJ144" s="332" t="n">
        <v>25</v>
      </c>
      <c r="AK144" s="332" t="n">
        <v>25</v>
      </c>
      <c r="AL144" s="332" t="n">
        <v>25</v>
      </c>
      <c r="AM144" s="332" t="n">
        <v>25</v>
      </c>
      <c r="AN144" s="332" t="n">
        <v>25</v>
      </c>
      <c r="AO144" s="332" t="n">
        <v>25</v>
      </c>
    </row>
    <row r="145" ht="13" customHeight="1" s="1">
      <c r="A145" s="532" t="n"/>
      <c r="B145" s="554" t="n"/>
      <c r="C145" s="337" t="inlineStr">
        <is>
          <t>Total Area</t>
        </is>
      </c>
      <c r="D145" s="338" t="inlineStr">
        <is>
          <t>Total Parking Area</t>
        </is>
      </c>
      <c r="E145" s="337" t="n"/>
      <c r="F145" s="683">
        <f>F143*F144</f>
        <v/>
      </c>
      <c r="G145" s="683">
        <f>G143*G144</f>
        <v/>
      </c>
      <c r="H145" s="683">
        <f>H143*H144</f>
        <v/>
      </c>
      <c r="I145" s="683">
        <f>I143*I144</f>
        <v/>
      </c>
      <c r="J145" s="683">
        <f>J143*J144</f>
        <v/>
      </c>
      <c r="K145" s="683">
        <f>K143*K144</f>
        <v/>
      </c>
      <c r="L145" s="683">
        <f>L143*L144</f>
        <v/>
      </c>
      <c r="M145" s="683">
        <f>M143*M144</f>
        <v/>
      </c>
      <c r="N145" s="683">
        <f>N143*N144</f>
        <v/>
      </c>
      <c r="O145" s="683">
        <f>O143*O144</f>
        <v/>
      </c>
      <c r="P145" s="683">
        <f>P143*P144</f>
        <v/>
      </c>
      <c r="Q145" s="683">
        <f>Q143*Q144</f>
        <v/>
      </c>
      <c r="R145" s="683">
        <f>R143*R144</f>
        <v/>
      </c>
      <c r="S145" s="683">
        <f>S143*S144</f>
        <v/>
      </c>
      <c r="T145" s="683">
        <f>T143*T144</f>
        <v/>
      </c>
      <c r="U145" s="683">
        <f>U143*U144</f>
        <v/>
      </c>
      <c r="V145" s="683">
        <f>V143*V144</f>
        <v/>
      </c>
      <c r="W145" s="683">
        <f>W143*W144</f>
        <v/>
      </c>
      <c r="X145" s="683">
        <f>X143*X144</f>
        <v/>
      </c>
      <c r="Y145" s="683">
        <f>Y143*Y144</f>
        <v/>
      </c>
      <c r="Z145" s="683">
        <f>Z143*Z144</f>
        <v/>
      </c>
      <c r="AA145" s="683">
        <f>AA143*AA144</f>
        <v/>
      </c>
      <c r="AB145" s="683">
        <f>AB143*AB144</f>
        <v/>
      </c>
      <c r="AC145" s="683">
        <f>AC143*AC144</f>
        <v/>
      </c>
      <c r="AD145" s="683">
        <f>AD143*AD144</f>
        <v/>
      </c>
      <c r="AE145" s="683">
        <f>AE143*AE144</f>
        <v/>
      </c>
      <c r="AF145" s="683">
        <f>AF143*AF144</f>
        <v/>
      </c>
      <c r="AG145" s="683">
        <f>AG143*AG144</f>
        <v/>
      </c>
      <c r="AH145" s="683">
        <f>AH143*AH144</f>
        <v/>
      </c>
      <c r="AI145" s="683">
        <f>AI143*AI144</f>
        <v/>
      </c>
      <c r="AJ145" s="683">
        <f>AJ143*AJ144</f>
        <v/>
      </c>
      <c r="AK145" s="683">
        <f>AK143*AK144</f>
        <v/>
      </c>
      <c r="AL145" s="683">
        <f>AL143*AL144</f>
        <v/>
      </c>
      <c r="AM145" s="683">
        <f>AM143*AM144</f>
        <v/>
      </c>
      <c r="AN145" s="683">
        <f>AN143*AN144</f>
        <v/>
      </c>
      <c r="AO145" s="683">
        <f>AO143*AO144</f>
        <v/>
      </c>
    </row>
    <row r="146" ht="14.05" customHeight="1" s="1">
      <c r="A146" s="532" t="n"/>
      <c r="B146" s="457" t="n"/>
      <c r="C146" s="460" t="inlineStr">
        <is>
          <t>Airport</t>
        </is>
      </c>
      <c r="D146" s="460" t="inlineStr">
        <is>
          <t>Parking Space Ratio</t>
        </is>
      </c>
      <c r="E146" s="433" t="n"/>
      <c r="F146" s="434" t="n"/>
      <c r="G146" s="434" t="n"/>
      <c r="H146" s="434" t="n"/>
      <c r="I146" s="434" t="n"/>
      <c r="J146" s="434" t="n"/>
      <c r="K146" s="434" t="n"/>
      <c r="L146" s="434" t="n"/>
      <c r="M146" s="434" t="n"/>
      <c r="N146" s="434" t="n"/>
      <c r="O146" s="434" t="n"/>
      <c r="P146" s="434" t="n"/>
      <c r="Q146" s="434" t="n"/>
      <c r="R146" s="434" t="n"/>
      <c r="S146" s="434" t="n"/>
      <c r="T146" s="434" t="n"/>
      <c r="U146" s="434" t="n"/>
      <c r="V146" s="434" t="n"/>
      <c r="W146" s="434" t="n"/>
      <c r="X146" s="434" t="n"/>
      <c r="Y146" s="434" t="n"/>
      <c r="Z146" s="434" t="n"/>
      <c r="AA146" s="434" t="n"/>
      <c r="AB146" s="434" t="n"/>
      <c r="AC146" s="434" t="n"/>
      <c r="AD146" s="434" t="n"/>
      <c r="AE146" s="434" t="n"/>
      <c r="AF146" s="434" t="n"/>
      <c r="AG146" s="434" t="n"/>
      <c r="AH146" s="434" t="n"/>
      <c r="AI146" s="434" t="n"/>
      <c r="AJ146" s="434" t="n"/>
      <c r="AK146" s="434" t="n"/>
      <c r="AL146" s="434" t="n"/>
      <c r="AM146" s="434" t="n"/>
      <c r="AN146" s="434" t="n"/>
      <c r="AO146" s="435" t="n"/>
    </row>
    <row r="147" ht="14.05" customHeight="1" s="1">
      <c r="A147" s="532" t="n"/>
      <c r="B147" s="458" t="n"/>
      <c r="C147" s="459" t="inlineStr">
        <is>
          <t>Denver</t>
        </is>
      </c>
      <c r="D147" s="459" t="inlineStr">
        <is>
          <t>2,800 spaces per 1 million departing passengers</t>
        </is>
      </c>
      <c r="E147" s="436" t="n"/>
      <c r="F147" s="437" t="n"/>
      <c r="G147" s="437" t="n"/>
      <c r="H147" s="437" t="n"/>
      <c r="I147" s="437" t="n"/>
      <c r="J147" s="437" t="n"/>
      <c r="K147" s="437" t="n"/>
      <c r="L147" s="437" t="n"/>
      <c r="M147" s="437" t="n"/>
      <c r="N147" s="437" t="n"/>
      <c r="O147" s="437" t="n"/>
      <c r="P147" s="437" t="n"/>
      <c r="Q147" s="437" t="n"/>
      <c r="R147" s="437" t="n"/>
      <c r="S147" s="437" t="n"/>
      <c r="T147" s="437" t="n"/>
      <c r="U147" s="437" t="n"/>
      <c r="V147" s="437" t="n"/>
      <c r="W147" s="437" t="n"/>
      <c r="X147" s="437" t="n"/>
      <c r="Y147" s="437" t="n"/>
      <c r="Z147" s="437" t="n"/>
      <c r="AA147" s="437" t="n"/>
      <c r="AB147" s="437" t="n"/>
      <c r="AC147" s="437" t="n"/>
      <c r="AD147" s="437" t="n"/>
      <c r="AE147" s="437" t="n"/>
      <c r="AF147" s="437" t="n"/>
      <c r="AG147" s="437" t="n"/>
      <c r="AH147" s="437" t="n"/>
      <c r="AI147" s="437" t="n"/>
      <c r="AJ147" s="437" t="n"/>
      <c r="AK147" s="437" t="n"/>
      <c r="AL147" s="437" t="n"/>
      <c r="AM147" s="437" t="n"/>
      <c r="AN147" s="437" t="n"/>
      <c r="AO147" s="438" t="n"/>
    </row>
    <row r="148" ht="14.05" customHeight="1" s="1">
      <c r="A148" s="532" t="n"/>
      <c r="B148" s="458" t="n"/>
      <c r="C148" s="459" t="inlineStr">
        <is>
          <t>O'Hare</t>
        </is>
      </c>
      <c r="D148" s="459" t="inlineStr">
        <is>
          <t>13.4 spaces per 1,000 departing passengers during peak month</t>
        </is>
      </c>
      <c r="E148" s="436" t="n"/>
      <c r="F148" s="437" t="n"/>
      <c r="G148" s="437" t="n"/>
      <c r="H148" s="437" t="n"/>
      <c r="I148" s="437" t="n"/>
      <c r="J148" s="437" t="n"/>
      <c r="K148" s="437" t="n"/>
      <c r="L148" s="437" t="n"/>
      <c r="M148" s="437" t="n"/>
      <c r="N148" s="437" t="n"/>
      <c r="O148" s="437" t="n"/>
      <c r="P148" s="437" t="n"/>
      <c r="Q148" s="437" t="n"/>
      <c r="R148" s="437" t="n"/>
      <c r="S148" s="437" t="n"/>
      <c r="T148" s="437" t="n"/>
      <c r="U148" s="437" t="n"/>
      <c r="V148" s="437" t="n"/>
      <c r="W148" s="437" t="n"/>
      <c r="X148" s="437" t="n"/>
      <c r="Y148" s="437" t="n"/>
      <c r="Z148" s="437" t="n"/>
      <c r="AA148" s="437" t="n"/>
      <c r="AB148" s="437" t="n"/>
      <c r="AC148" s="437" t="n"/>
      <c r="AD148" s="437" t="n"/>
      <c r="AE148" s="437" t="n"/>
      <c r="AF148" s="437" t="n"/>
      <c r="AG148" s="437" t="n"/>
      <c r="AH148" s="437" t="n"/>
      <c r="AI148" s="437" t="n"/>
      <c r="AJ148" s="437" t="n"/>
      <c r="AK148" s="437" t="n"/>
      <c r="AL148" s="437" t="n"/>
      <c r="AM148" s="437" t="n"/>
      <c r="AN148" s="437" t="n"/>
      <c r="AO148" s="438" t="n"/>
    </row>
    <row r="149" ht="14.05" customHeight="1" s="1">
      <c r="A149" s="532" t="n"/>
      <c r="B149" s="458" t="n"/>
      <c r="C149" s="459" t="inlineStr">
        <is>
          <t>Tancredo (Brazil)</t>
        </is>
      </c>
      <c r="D149" s="459" t="inlineStr">
        <is>
          <t>1.5 spaces per peak hour departing passenger</t>
        </is>
      </c>
      <c r="E149" s="436" t="n"/>
      <c r="F149" s="437" t="n"/>
      <c r="G149" s="437" t="n"/>
      <c r="H149" s="437" t="n"/>
      <c r="I149" s="437" t="n"/>
      <c r="J149" s="437" t="n"/>
      <c r="K149" s="437" t="n"/>
      <c r="L149" s="437" t="n"/>
      <c r="M149" s="437" t="n"/>
      <c r="N149" s="437" t="n"/>
      <c r="O149" s="437" t="n"/>
      <c r="P149" s="437" t="n"/>
      <c r="Q149" s="437" t="n"/>
      <c r="R149" s="437" t="n"/>
      <c r="S149" s="437" t="n"/>
      <c r="T149" s="437" t="n"/>
      <c r="U149" s="437" t="n"/>
      <c r="V149" s="437" t="n"/>
      <c r="W149" s="437" t="n"/>
      <c r="X149" s="437" t="n"/>
      <c r="Y149" s="437" t="n"/>
      <c r="Z149" s="437" t="n"/>
      <c r="AA149" s="437" t="n"/>
      <c r="AB149" s="437" t="n"/>
      <c r="AC149" s="437" t="n"/>
      <c r="AD149" s="437" t="n"/>
      <c r="AE149" s="437" t="n"/>
      <c r="AF149" s="437" t="n"/>
      <c r="AG149" s="437" t="n"/>
      <c r="AH149" s="437" t="n"/>
      <c r="AI149" s="437" t="n"/>
      <c r="AJ149" s="437" t="n"/>
      <c r="AK149" s="437" t="n"/>
      <c r="AL149" s="437" t="n"/>
      <c r="AM149" s="437" t="n"/>
      <c r="AN149" s="437" t="n"/>
      <c r="AO149" s="438" t="n"/>
    </row>
    <row r="150" ht="14.05" customHeight="1" s="1">
      <c r="A150" s="533" t="n"/>
      <c r="B150" s="439" t="n"/>
      <c r="C150" s="459" t="inlineStr">
        <is>
          <t>ICN (Incheon)</t>
        </is>
      </c>
      <c r="D150" s="459" t="inlineStr">
        <is>
          <t>378 spaces per 1 million departing passengers</t>
        </is>
      </c>
      <c r="E150" s="440" t="n"/>
      <c r="F150" s="441" t="n"/>
      <c r="G150" s="441" t="n"/>
      <c r="H150" s="441" t="n"/>
      <c r="I150" s="441" t="n"/>
      <c r="J150" s="441" t="n"/>
      <c r="K150" s="441" t="n"/>
      <c r="L150" s="441" t="n"/>
      <c r="M150" s="441" t="n"/>
      <c r="N150" s="441" t="n"/>
      <c r="O150" s="441" t="n"/>
      <c r="P150" s="441" t="n"/>
      <c r="Q150" s="441" t="n"/>
      <c r="R150" s="441" t="n"/>
      <c r="S150" s="441" t="n"/>
      <c r="T150" s="441" t="n"/>
      <c r="U150" s="441" t="n"/>
      <c r="V150" s="441" t="n"/>
      <c r="W150" s="441" t="n"/>
      <c r="X150" s="441" t="n"/>
      <c r="Y150" s="441" t="n"/>
      <c r="Z150" s="441" t="n"/>
      <c r="AA150" s="441" t="n"/>
      <c r="AB150" s="441" t="n"/>
      <c r="AC150" s="441" t="n"/>
      <c r="AD150" s="441" t="n"/>
      <c r="AE150" s="441" t="n"/>
      <c r="AF150" s="441" t="n"/>
      <c r="AG150" s="441" t="n"/>
      <c r="AH150" s="441" t="n"/>
      <c r="AI150" s="441" t="n"/>
      <c r="AJ150" s="441" t="n"/>
      <c r="AK150" s="441" t="n"/>
      <c r="AL150" s="441" t="n"/>
      <c r="AM150" s="441" t="n"/>
      <c r="AN150" s="441" t="n"/>
      <c r="AO150" s="442" t="n"/>
    </row>
    <row r="151">
      <c r="E151" s="334" t="n"/>
    </row>
    <row r="152">
      <c r="E152" s="334" t="n"/>
    </row>
    <row r="153">
      <c r="A153" s="335" t="inlineStr">
        <is>
          <t>Main Category</t>
        </is>
      </c>
      <c r="B153" s="336" t="inlineStr">
        <is>
          <t>Category</t>
        </is>
      </c>
      <c r="C153" s="336" t="inlineStr">
        <is>
          <t>Acronym</t>
        </is>
      </c>
      <c r="D153" s="336" t="inlineStr">
        <is>
          <t>Definition</t>
        </is>
      </c>
      <c r="E153" s="336" t="inlineStr">
        <is>
          <t>Reference</t>
        </is>
      </c>
      <c r="F153" s="336">
        <f>F11</f>
        <v/>
      </c>
      <c r="G153" s="336">
        <f>G11</f>
        <v/>
      </c>
      <c r="H153" s="336">
        <f>H11</f>
        <v/>
      </c>
      <c r="I153" s="336">
        <f>I11</f>
        <v/>
      </c>
      <c r="J153" s="336">
        <f>J11</f>
        <v/>
      </c>
      <c r="K153" s="336">
        <f>K11</f>
        <v/>
      </c>
      <c r="L153" s="336">
        <f>L11</f>
        <v/>
      </c>
      <c r="M153" s="336">
        <f>M11</f>
        <v/>
      </c>
      <c r="N153" s="336">
        <f>N11</f>
        <v/>
      </c>
      <c r="O153" s="336">
        <f>O11</f>
        <v/>
      </c>
      <c r="P153" s="336">
        <f>P11</f>
        <v/>
      </c>
      <c r="Q153" s="336">
        <f>Q11</f>
        <v/>
      </c>
      <c r="R153" s="336">
        <f>R11</f>
        <v/>
      </c>
      <c r="S153" s="336">
        <f>S11</f>
        <v/>
      </c>
      <c r="T153" s="336">
        <f>T11</f>
        <v/>
      </c>
      <c r="U153" s="336">
        <f>U11</f>
        <v/>
      </c>
      <c r="V153" s="336">
        <f>V11</f>
        <v/>
      </c>
      <c r="W153" s="336">
        <f>W11</f>
        <v/>
      </c>
      <c r="X153" s="336">
        <f>X11</f>
        <v/>
      </c>
      <c r="Y153" s="336">
        <f>Y11</f>
        <v/>
      </c>
      <c r="Z153" s="336">
        <f>Z11</f>
        <v/>
      </c>
      <c r="AA153" s="336">
        <f>AA11</f>
        <v/>
      </c>
      <c r="AB153" s="336">
        <f>AB11</f>
        <v/>
      </c>
      <c r="AC153" s="336">
        <f>AC11</f>
        <v/>
      </c>
      <c r="AD153" s="336">
        <f>AD11</f>
        <v/>
      </c>
      <c r="AE153" s="336">
        <f>AE11</f>
        <v/>
      </c>
      <c r="AF153" s="336">
        <f>AF11</f>
        <v/>
      </c>
      <c r="AG153" s="336">
        <f>AG11</f>
        <v/>
      </c>
      <c r="AH153" s="336">
        <f>AH11</f>
        <v/>
      </c>
      <c r="AI153" s="336">
        <f>AI11</f>
        <v/>
      </c>
      <c r="AJ153" s="336">
        <f>AJ11</f>
        <v/>
      </c>
      <c r="AK153" s="336">
        <f>AK11</f>
        <v/>
      </c>
      <c r="AL153" s="336">
        <f>AL11</f>
        <v/>
      </c>
      <c r="AM153" s="336">
        <f>AM11</f>
        <v/>
      </c>
      <c r="AN153" s="336">
        <f>AN11</f>
        <v/>
      </c>
      <c r="AO153" s="336">
        <f>AO11</f>
        <v/>
      </c>
    </row>
    <row r="154" ht="13" customHeight="1" s="1">
      <c r="A154" s="681" t="inlineStr">
        <is>
          <t>Terminal
Departure</t>
        </is>
      </c>
      <c r="B154" s="549" t="inlineStr">
        <is>
          <t>Departure
Hall</t>
        </is>
      </c>
      <c r="C154" s="328" t="inlineStr">
        <is>
          <t>P</t>
        </is>
      </c>
      <c r="D154" s="332" t="inlineStr">
        <is>
          <t>Persons Present in Departure Hall</t>
        </is>
      </c>
      <c r="E154" s="328" t="n"/>
      <c r="F154" s="686">
        <f>ROUNDUP(((F155*F156)/60) +((F155*F158*F157)/60),0)</f>
        <v/>
      </c>
      <c r="G154" s="686">
        <f>ROUNDUP(((G155*G156)/60) +((G155*G158*G157)/60),0)</f>
        <v/>
      </c>
      <c r="H154" s="686">
        <f>ROUNDUP(((H155*H156)/60) +((H155*H158*H157)/60),0)</f>
        <v/>
      </c>
      <c r="I154" s="686">
        <f>ROUNDUP(((I155*I156)/60) +((I155*I158*I157)/60),0)</f>
        <v/>
      </c>
      <c r="J154" s="686">
        <f>ROUNDUP(((J155*J156)/60) +((J155*J158*J157)/60),0)</f>
        <v/>
      </c>
      <c r="K154" s="686">
        <f>ROUNDUP(((K155*K156)/60) +((K155*K158*K157)/60),0)</f>
        <v/>
      </c>
      <c r="L154" s="686">
        <f>ROUNDUP(((L155*L156)/60) +((L155*L158*L157)/60),0)</f>
        <v/>
      </c>
      <c r="M154" s="686">
        <f>ROUNDUP(((M155*M156)/60) +((M155*M158*M157)/60),0)</f>
        <v/>
      </c>
      <c r="N154" s="686">
        <f>ROUNDUP(((N155*N156)/60) +((N155*N158*N157)/60),0)</f>
        <v/>
      </c>
      <c r="O154" s="686">
        <f>ROUNDUP(((O155*O156)/60) +((O155*O158*O157)/60),0)</f>
        <v/>
      </c>
      <c r="P154" s="686">
        <f>ROUNDUP(((P155*P156)/60) +((P155*P158*P157)/60),0)</f>
        <v/>
      </c>
      <c r="Q154" s="686">
        <f>ROUNDUP(((Q155*Q156)/60) +((Q155*Q158*Q157)/60),0)</f>
        <v/>
      </c>
      <c r="R154" s="686">
        <f>ROUNDUP(((R155*R156)/60) +((R155*R158*R157)/60),0)</f>
        <v/>
      </c>
      <c r="S154" s="686">
        <f>ROUNDUP(((S155*S156)/60) +((S155*S158*S157)/60),0)</f>
        <v/>
      </c>
      <c r="T154" s="686">
        <f>ROUNDUP(((T155*T156)/60) +((T155*T158*T157)/60),0)</f>
        <v/>
      </c>
      <c r="U154" s="686">
        <f>ROUNDUP(((U155*U156)/60) +((U155*U158*U157)/60),0)</f>
        <v/>
      </c>
      <c r="V154" s="686">
        <f>ROUNDUP(((V155*V156)/60) +((V155*V158*V157)/60),0)</f>
        <v/>
      </c>
      <c r="W154" s="686">
        <f>ROUNDUP(((W155*W156)/60) +((W155*W158*W157)/60),0)</f>
        <v/>
      </c>
      <c r="X154" s="686">
        <f>ROUNDUP(((X155*X156)/60) +((X155*X158*X157)/60),0)</f>
        <v/>
      </c>
      <c r="Y154" s="686">
        <f>ROUNDUP(((Y155*Y156)/60) +((Y155*Y158*Y157)/60),0)</f>
        <v/>
      </c>
      <c r="Z154" s="686">
        <f>ROUNDUP(((Z155*Z156)/60) +((Z155*Z158*Z157)/60),0)</f>
        <v/>
      </c>
      <c r="AA154" s="686">
        <f>ROUNDUP(((AA155*AA156)/60) +((AA155*AA158*AA157)/60),0)</f>
        <v/>
      </c>
      <c r="AB154" s="686">
        <f>ROUNDUP(((AB155*AB156)/60) +((AB155*AB158*AB157)/60),0)</f>
        <v/>
      </c>
      <c r="AC154" s="686">
        <f>ROUNDUP(((AC155*AC156)/60) +((AC155*AC158*AC157)/60),0)</f>
        <v/>
      </c>
      <c r="AD154" s="686">
        <f>ROUNDUP(((AD155*AD156)/60) +((AD155*AD158*AD157)/60),0)</f>
        <v/>
      </c>
      <c r="AE154" s="686">
        <f>ROUNDUP(((AE155*AE156)/60) +((AE155*AE158*AE157)/60),0)</f>
        <v/>
      </c>
      <c r="AF154" s="686">
        <f>ROUNDUP(((AF155*AF156)/60) +((AF155*AF158*AF157)/60),0)</f>
        <v/>
      </c>
      <c r="AG154" s="686">
        <f>ROUNDUP(((AG155*AG156)/60) +((AG155*AG158*AG157)/60),0)</f>
        <v/>
      </c>
      <c r="AH154" s="686">
        <f>ROUNDUP(((AH155*AH156)/60) +((AH155*AH158*AH157)/60),0)</f>
        <v/>
      </c>
      <c r="AI154" s="686">
        <f>ROUNDUP(((AI155*AI156)/60) +((AI155*AI158*AI157)/60),0)</f>
        <v/>
      </c>
      <c r="AJ154" s="686">
        <f>ROUNDUP(((AJ155*AJ156)/60) +((AJ155*AJ158*AJ157)/60),0)</f>
        <v/>
      </c>
      <c r="AK154" s="686">
        <f>ROUNDUP(((AK155*AK156)/60) +((AK155*AK158*AK157)/60),0)</f>
        <v/>
      </c>
      <c r="AL154" s="686">
        <f>ROUNDUP(((AL155*AL156)/60) +((AL155*AL158*AL157)/60),0)</f>
        <v/>
      </c>
      <c r="AM154" s="686">
        <f>ROUNDUP(((AM155*AM156)/60) +((AM155*AM158*AM157)/60),0)</f>
        <v/>
      </c>
      <c r="AN154" s="686">
        <f>ROUNDUP(((AN155*AN156)/60) +((AN155*AN158*AN157)/60),0)</f>
        <v/>
      </c>
      <c r="AO154" s="686">
        <f>ROUNDUP(((AO155*AO156)/60) +((AO155*AO158*AO157)/60),0)</f>
        <v/>
      </c>
    </row>
    <row r="155" ht="13" customHeight="1" s="1">
      <c r="A155" s="532" t="n"/>
      <c r="B155" s="550" t="n"/>
      <c r="C155" s="339" t="inlineStr">
        <is>
          <t>PHP(od-dep)</t>
        </is>
      </c>
      <c r="D155" s="340" t="inlineStr">
        <is>
          <t xml:space="preserve"> Peak Hour Passengers</t>
        </is>
      </c>
      <c r="E155" s="339" t="n"/>
      <c r="F155" s="687">
        <f>F33</f>
        <v/>
      </c>
      <c r="G155" s="687">
        <f>G33</f>
        <v/>
      </c>
      <c r="H155" s="687">
        <f>H33</f>
        <v/>
      </c>
      <c r="I155" s="687">
        <f>I33</f>
        <v/>
      </c>
      <c r="J155" s="687">
        <f>J33</f>
        <v/>
      </c>
      <c r="K155" s="687">
        <f>K33</f>
        <v/>
      </c>
      <c r="L155" s="687">
        <f>L33</f>
        <v/>
      </c>
      <c r="M155" s="687">
        <f>M33</f>
        <v/>
      </c>
      <c r="N155" s="687">
        <f>N33</f>
        <v/>
      </c>
      <c r="O155" s="687">
        <f>O33</f>
        <v/>
      </c>
      <c r="P155" s="687">
        <f>P33</f>
        <v/>
      </c>
      <c r="Q155" s="687">
        <f>Q33</f>
        <v/>
      </c>
      <c r="R155" s="687">
        <f>R33</f>
        <v/>
      </c>
      <c r="S155" s="687">
        <f>S33</f>
        <v/>
      </c>
      <c r="T155" s="687">
        <f>T33</f>
        <v/>
      </c>
      <c r="U155" s="687">
        <f>U33</f>
        <v/>
      </c>
      <c r="V155" s="687">
        <f>V33</f>
        <v/>
      </c>
      <c r="W155" s="687">
        <f>W33</f>
        <v/>
      </c>
      <c r="X155" s="687">
        <f>X33</f>
        <v/>
      </c>
      <c r="Y155" s="687">
        <f>Y33</f>
        <v/>
      </c>
      <c r="Z155" s="687">
        <f>Z33</f>
        <v/>
      </c>
      <c r="AA155" s="687">
        <f>AA33</f>
        <v/>
      </c>
      <c r="AB155" s="687">
        <f>AB33</f>
        <v/>
      </c>
      <c r="AC155" s="687">
        <f>AC33</f>
        <v/>
      </c>
      <c r="AD155" s="687">
        <f>AD33</f>
        <v/>
      </c>
      <c r="AE155" s="687">
        <f>AE33</f>
        <v/>
      </c>
      <c r="AF155" s="687">
        <f>AF33</f>
        <v/>
      </c>
      <c r="AG155" s="687">
        <f>AG33</f>
        <v/>
      </c>
      <c r="AH155" s="687">
        <f>AH33</f>
        <v/>
      </c>
      <c r="AI155" s="687">
        <f>AI33</f>
        <v/>
      </c>
      <c r="AJ155" s="687">
        <f>AJ33</f>
        <v/>
      </c>
      <c r="AK155" s="687">
        <f>AK33</f>
        <v/>
      </c>
      <c r="AL155" s="687">
        <f>AL33</f>
        <v/>
      </c>
      <c r="AM155" s="687">
        <f>AM33</f>
        <v/>
      </c>
      <c r="AN155" s="687">
        <f>AN33</f>
        <v/>
      </c>
      <c r="AO155" s="687">
        <f>AO33</f>
        <v/>
      </c>
    </row>
    <row r="156" ht="13" customHeight="1" s="1">
      <c r="A156" s="532" t="n"/>
      <c r="B156" s="550" t="n"/>
      <c r="C156" s="328" t="inlineStr">
        <is>
          <t>T(p)</t>
        </is>
      </c>
      <c r="D156" s="332" t="inlineStr">
        <is>
          <t>Dwell Time for Passengers (in minutes)</t>
        </is>
      </c>
      <c r="E156" s="328" t="n"/>
      <c r="F156" s="688" t="n">
        <v>15</v>
      </c>
      <c r="G156" s="688" t="n">
        <v>15</v>
      </c>
      <c r="H156" s="688" t="n">
        <v>15</v>
      </c>
      <c r="I156" s="688" t="n">
        <v>15</v>
      </c>
      <c r="J156" s="688" t="n">
        <v>15</v>
      </c>
      <c r="K156" s="688" t="n">
        <v>15</v>
      </c>
      <c r="L156" s="688" t="n">
        <v>15</v>
      </c>
      <c r="M156" s="688" t="n">
        <v>15</v>
      </c>
      <c r="N156" s="688" t="n">
        <v>15</v>
      </c>
      <c r="O156" s="688" t="n">
        <v>15</v>
      </c>
      <c r="P156" s="688" t="n">
        <v>15</v>
      </c>
      <c r="Q156" s="688" t="n">
        <v>15</v>
      </c>
      <c r="R156" s="688" t="n">
        <v>15</v>
      </c>
      <c r="S156" s="688" t="n">
        <v>15</v>
      </c>
      <c r="T156" s="688" t="n">
        <v>15</v>
      </c>
      <c r="U156" s="688" t="n">
        <v>15</v>
      </c>
      <c r="V156" s="688" t="n">
        <v>15</v>
      </c>
      <c r="W156" s="688" t="n">
        <v>15</v>
      </c>
      <c r="X156" s="688" t="n">
        <v>15</v>
      </c>
      <c r="Y156" s="688" t="n">
        <v>15</v>
      </c>
      <c r="Z156" s="688" t="n">
        <v>15</v>
      </c>
      <c r="AA156" s="688" t="n">
        <v>15</v>
      </c>
      <c r="AB156" s="688" t="n">
        <v>15</v>
      </c>
      <c r="AC156" s="688" t="n">
        <v>15</v>
      </c>
      <c r="AD156" s="688" t="n">
        <v>15</v>
      </c>
      <c r="AE156" s="688" t="n">
        <v>15</v>
      </c>
      <c r="AF156" s="688" t="n">
        <v>15</v>
      </c>
      <c r="AG156" s="688" t="n">
        <v>15</v>
      </c>
      <c r="AH156" s="688" t="n">
        <v>15</v>
      </c>
      <c r="AI156" s="688" t="n">
        <v>15</v>
      </c>
      <c r="AJ156" s="688" t="n">
        <v>15</v>
      </c>
      <c r="AK156" s="688" t="n">
        <v>15</v>
      </c>
      <c r="AL156" s="688" t="n">
        <v>15</v>
      </c>
      <c r="AM156" s="688" t="n">
        <v>15</v>
      </c>
      <c r="AN156" s="688" t="n">
        <v>15</v>
      </c>
      <c r="AO156" s="688" t="n">
        <v>15</v>
      </c>
    </row>
    <row r="157" ht="13" customHeight="1" s="1">
      <c r="A157" s="532" t="n"/>
      <c r="B157" s="550" t="n"/>
      <c r="C157" s="328" t="inlineStr">
        <is>
          <t>T(f)</t>
        </is>
      </c>
      <c r="D157" s="332" t="inlineStr">
        <is>
          <t>Dwell Time for Fareweller (in minutes)</t>
        </is>
      </c>
      <c r="E157" s="328" t="n"/>
      <c r="F157" s="688" t="n">
        <v>25</v>
      </c>
      <c r="G157" s="688" t="n">
        <v>25</v>
      </c>
      <c r="H157" s="688" t="n">
        <v>25</v>
      </c>
      <c r="I157" s="688" t="n">
        <v>25</v>
      </c>
      <c r="J157" s="688" t="n">
        <v>25</v>
      </c>
      <c r="K157" s="688" t="n">
        <v>25</v>
      </c>
      <c r="L157" s="688" t="n">
        <v>25</v>
      </c>
      <c r="M157" s="688" t="n">
        <v>25</v>
      </c>
      <c r="N157" s="688" t="n">
        <v>25</v>
      </c>
      <c r="O157" s="688" t="n">
        <v>25</v>
      </c>
      <c r="P157" s="688" t="n">
        <v>25</v>
      </c>
      <c r="Q157" s="688" t="n">
        <v>25</v>
      </c>
      <c r="R157" s="688" t="n">
        <v>25</v>
      </c>
      <c r="S157" s="688" t="n">
        <v>25</v>
      </c>
      <c r="T157" s="688" t="n">
        <v>25</v>
      </c>
      <c r="U157" s="688" t="n">
        <v>25</v>
      </c>
      <c r="V157" s="688" t="n">
        <v>25</v>
      </c>
      <c r="W157" s="688" t="n">
        <v>25</v>
      </c>
      <c r="X157" s="688" t="n">
        <v>25</v>
      </c>
      <c r="Y157" s="688" t="n">
        <v>25</v>
      </c>
      <c r="Z157" s="688" t="n">
        <v>25</v>
      </c>
      <c r="AA157" s="688" t="n">
        <v>25</v>
      </c>
      <c r="AB157" s="688" t="n">
        <v>25</v>
      </c>
      <c r="AC157" s="688" t="n">
        <v>25</v>
      </c>
      <c r="AD157" s="688" t="n">
        <v>25</v>
      </c>
      <c r="AE157" s="688" t="n">
        <v>25</v>
      </c>
      <c r="AF157" s="688" t="n">
        <v>25</v>
      </c>
      <c r="AG157" s="688" t="n">
        <v>25</v>
      </c>
      <c r="AH157" s="688" t="n">
        <v>25</v>
      </c>
      <c r="AI157" s="688" t="n">
        <v>25</v>
      </c>
      <c r="AJ157" s="688" t="n">
        <v>25</v>
      </c>
      <c r="AK157" s="688" t="n">
        <v>25</v>
      </c>
      <c r="AL157" s="688" t="n">
        <v>25</v>
      </c>
      <c r="AM157" s="688" t="n">
        <v>25</v>
      </c>
      <c r="AN157" s="688" t="n">
        <v>25</v>
      </c>
      <c r="AO157" s="688" t="n">
        <v>25</v>
      </c>
    </row>
    <row r="158" ht="13" customHeight="1" s="1">
      <c r="A158" s="532" t="n"/>
      <c r="B158" s="550" t="n"/>
      <c r="C158" s="328" t="inlineStr">
        <is>
          <t>FR(fareweller ratio)</t>
        </is>
      </c>
      <c r="D158" s="332" t="inlineStr">
        <is>
          <t>Number of Fareweller per Passenger</t>
        </is>
      </c>
      <c r="E158" s="328" t="n"/>
      <c r="F158" s="332" t="n">
        <v>0.55</v>
      </c>
      <c r="G158" s="332" t="n">
        <v>0.55</v>
      </c>
      <c r="H158" s="332" t="n">
        <v>0.55</v>
      </c>
      <c r="I158" s="332" t="n">
        <v>0.55</v>
      </c>
      <c r="J158" s="332" t="n">
        <v>0.55</v>
      </c>
      <c r="K158" s="332" t="n">
        <v>0.55</v>
      </c>
      <c r="L158" s="332" t="n">
        <v>0.55</v>
      </c>
      <c r="M158" s="332" t="n">
        <v>0.55</v>
      </c>
      <c r="N158" s="332" t="n">
        <v>0.55</v>
      </c>
      <c r="O158" s="332" t="n">
        <v>0.55</v>
      </c>
      <c r="P158" s="332" t="n">
        <v>0.55</v>
      </c>
      <c r="Q158" s="332" t="n">
        <v>0.55</v>
      </c>
      <c r="R158" s="332" t="n">
        <v>0.55</v>
      </c>
      <c r="S158" s="332" t="n">
        <v>0.55</v>
      </c>
      <c r="T158" s="332" t="n">
        <v>0.55</v>
      </c>
      <c r="U158" s="332" t="n">
        <v>0.55</v>
      </c>
      <c r="V158" s="332" t="n">
        <v>0.55</v>
      </c>
      <c r="W158" s="332" t="n">
        <v>0.55</v>
      </c>
      <c r="X158" s="332" t="n">
        <v>0.55</v>
      </c>
      <c r="Y158" s="332" t="n">
        <v>0.55</v>
      </c>
      <c r="Z158" s="332" t="n">
        <v>0.55</v>
      </c>
      <c r="AA158" s="332" t="n">
        <v>0.55</v>
      </c>
      <c r="AB158" s="332" t="n">
        <v>0.55</v>
      </c>
      <c r="AC158" s="332" t="n">
        <v>0.55</v>
      </c>
      <c r="AD158" s="332" t="n">
        <v>0.55</v>
      </c>
      <c r="AE158" s="332" t="n">
        <v>0.55</v>
      </c>
      <c r="AF158" s="332" t="n">
        <v>0.55</v>
      </c>
      <c r="AG158" s="332" t="n">
        <v>0.55</v>
      </c>
      <c r="AH158" s="332" t="n">
        <v>0.55</v>
      </c>
      <c r="AI158" s="332" t="n">
        <v>0.55</v>
      </c>
      <c r="AJ158" s="332" t="n">
        <v>0.55</v>
      </c>
      <c r="AK158" s="332" t="n">
        <v>0.55</v>
      </c>
      <c r="AL158" s="332" t="n">
        <v>0.55</v>
      </c>
      <c r="AM158" s="332" t="n">
        <v>0.55</v>
      </c>
      <c r="AN158" s="332" t="n">
        <v>0.55</v>
      </c>
      <c r="AO158" s="332" t="n">
        <v>0.55</v>
      </c>
    </row>
    <row r="159" ht="13" customHeight="1" s="1">
      <c r="A159" s="532" t="n"/>
      <c r="B159" s="550" t="n"/>
      <c r="C159" s="328" t="inlineStr">
        <is>
          <t>SR</t>
        </is>
      </c>
      <c r="D159" s="332" t="inlineStr">
        <is>
          <t>Seat Ratio (in %)</t>
        </is>
      </c>
      <c r="E159" s="328" t="n"/>
      <c r="F159" s="344" t="n">
        <v>0.05</v>
      </c>
      <c r="G159" s="344" t="n">
        <v>0.05</v>
      </c>
      <c r="H159" s="344" t="n">
        <v>0.05</v>
      </c>
      <c r="I159" s="344" t="n">
        <v>0.05</v>
      </c>
      <c r="J159" s="344" t="n">
        <v>0.05</v>
      </c>
      <c r="K159" s="344" t="n">
        <v>0.05</v>
      </c>
      <c r="L159" s="344" t="n">
        <v>0.05</v>
      </c>
      <c r="M159" s="344" t="n">
        <v>0.05</v>
      </c>
      <c r="N159" s="344" t="n">
        <v>0.05</v>
      </c>
      <c r="O159" s="344" t="n">
        <v>0.05</v>
      </c>
      <c r="P159" s="344" t="n">
        <v>0.05</v>
      </c>
      <c r="Q159" s="344" t="n">
        <v>0.05</v>
      </c>
      <c r="R159" s="344" t="n">
        <v>0.05</v>
      </c>
      <c r="S159" s="344" t="n">
        <v>0.05</v>
      </c>
      <c r="T159" s="344" t="n">
        <v>0.05</v>
      </c>
      <c r="U159" s="344" t="n">
        <v>0.05</v>
      </c>
      <c r="V159" s="344" t="n">
        <v>0.05</v>
      </c>
      <c r="W159" s="344" t="n">
        <v>0.05</v>
      </c>
      <c r="X159" s="344" t="n">
        <v>0.05</v>
      </c>
      <c r="Y159" s="344" t="n">
        <v>0.05</v>
      </c>
      <c r="Z159" s="344" t="n">
        <v>0.05</v>
      </c>
      <c r="AA159" s="344" t="n">
        <v>0.05</v>
      </c>
      <c r="AB159" s="344" t="n">
        <v>0.05</v>
      </c>
      <c r="AC159" s="344" t="n">
        <v>0.05</v>
      </c>
      <c r="AD159" s="344" t="n">
        <v>0.05</v>
      </c>
      <c r="AE159" s="344" t="n">
        <v>0.05</v>
      </c>
      <c r="AF159" s="344" t="n">
        <v>0.05</v>
      </c>
      <c r="AG159" s="344" t="n">
        <v>0.05</v>
      </c>
      <c r="AH159" s="344" t="n">
        <v>0.05</v>
      </c>
      <c r="AI159" s="344" t="n">
        <v>0.05</v>
      </c>
      <c r="AJ159" s="344" t="n">
        <v>0.05</v>
      </c>
      <c r="AK159" s="344" t="n">
        <v>0.05</v>
      </c>
      <c r="AL159" s="344" t="n">
        <v>0.05</v>
      </c>
      <c r="AM159" s="344" t="n">
        <v>0.05</v>
      </c>
      <c r="AN159" s="344" t="n">
        <v>0.05</v>
      </c>
      <c r="AO159" s="344" t="n">
        <v>0.05</v>
      </c>
    </row>
    <row r="160" ht="13" customHeight="1" s="1">
      <c r="A160" s="532" t="n"/>
      <c r="B160" s="550" t="n"/>
      <c r="C160" s="328" t="inlineStr">
        <is>
          <t>Sp(seated)</t>
        </is>
      </c>
      <c r="D160" s="332" t="inlineStr">
        <is>
          <t>Space per Seated Person (in m2)  - recom 1.7</t>
        </is>
      </c>
      <c r="E160" s="328" t="n"/>
      <c r="F160" s="689" t="n">
        <v>1.7</v>
      </c>
      <c r="G160" s="689" t="n">
        <v>1.7</v>
      </c>
      <c r="H160" s="689" t="n">
        <v>1.7</v>
      </c>
      <c r="I160" s="689" t="n">
        <v>1.7</v>
      </c>
      <c r="J160" s="689" t="n">
        <v>1.7</v>
      </c>
      <c r="K160" s="689" t="n">
        <v>1.7</v>
      </c>
      <c r="L160" s="689" t="n">
        <v>1.7</v>
      </c>
      <c r="M160" s="689" t="n">
        <v>1.7</v>
      </c>
      <c r="N160" s="689" t="n">
        <v>1.7</v>
      </c>
      <c r="O160" s="689" t="n">
        <v>1.7</v>
      </c>
      <c r="P160" s="689" t="n">
        <v>1.7</v>
      </c>
      <c r="Q160" s="689" t="n">
        <v>1.7</v>
      </c>
      <c r="R160" s="689" t="n">
        <v>1.7</v>
      </c>
      <c r="S160" s="689" t="n">
        <v>1.7</v>
      </c>
      <c r="T160" s="689" t="n">
        <v>1.7</v>
      </c>
      <c r="U160" s="689" t="n">
        <v>1.7</v>
      </c>
      <c r="V160" s="689" t="n">
        <v>1.7</v>
      </c>
      <c r="W160" s="689" t="n">
        <v>1.7</v>
      </c>
      <c r="X160" s="689" t="n">
        <v>1.7</v>
      </c>
      <c r="Y160" s="689" t="n">
        <v>1.7</v>
      </c>
      <c r="Z160" s="689" t="n">
        <v>1.7</v>
      </c>
      <c r="AA160" s="689" t="n">
        <v>1.7</v>
      </c>
      <c r="AB160" s="689" t="n">
        <v>1.7</v>
      </c>
      <c r="AC160" s="689" t="n">
        <v>1.7</v>
      </c>
      <c r="AD160" s="689" t="n">
        <v>1.7</v>
      </c>
      <c r="AE160" s="689" t="n">
        <v>1.7</v>
      </c>
      <c r="AF160" s="689" t="n">
        <v>1.7</v>
      </c>
      <c r="AG160" s="689" t="n">
        <v>1.7</v>
      </c>
      <c r="AH160" s="689" t="n">
        <v>1.7</v>
      </c>
      <c r="AI160" s="689" t="n">
        <v>1.7</v>
      </c>
      <c r="AJ160" s="689" t="n">
        <v>1.7</v>
      </c>
      <c r="AK160" s="689" t="n">
        <v>1.7</v>
      </c>
      <c r="AL160" s="689" t="n">
        <v>1.7</v>
      </c>
      <c r="AM160" s="689" t="n">
        <v>1.7</v>
      </c>
      <c r="AN160" s="689" t="n">
        <v>1.7</v>
      </c>
      <c r="AO160" s="689" t="n">
        <v>1.7</v>
      </c>
    </row>
    <row r="161" ht="13" customHeight="1" s="1">
      <c r="A161" s="532" t="n"/>
      <c r="B161" s="550" t="n"/>
      <c r="C161" s="328" t="inlineStr">
        <is>
          <t>SP(standing)</t>
        </is>
      </c>
      <c r="D161" s="332" t="inlineStr">
        <is>
          <t>Space per Standing Person (in m2) - recom 1.2</t>
        </is>
      </c>
      <c r="E161" s="346" t="n"/>
      <c r="F161" s="689" t="n">
        <v>1.5</v>
      </c>
      <c r="G161" s="689" t="n">
        <v>1.5</v>
      </c>
      <c r="H161" s="689" t="n">
        <v>1.5</v>
      </c>
      <c r="I161" s="689" t="n">
        <v>1.5</v>
      </c>
      <c r="J161" s="689" t="n">
        <v>1.5</v>
      </c>
      <c r="K161" s="689" t="n">
        <v>1.5</v>
      </c>
      <c r="L161" s="689" t="n">
        <v>1.5</v>
      </c>
      <c r="M161" s="689" t="n">
        <v>1.5</v>
      </c>
      <c r="N161" s="689" t="n">
        <v>1.5</v>
      </c>
      <c r="O161" s="689" t="n">
        <v>1.5</v>
      </c>
      <c r="P161" s="689" t="n">
        <v>1.5</v>
      </c>
      <c r="Q161" s="689" t="n">
        <v>1.5</v>
      </c>
      <c r="R161" s="689" t="n">
        <v>1.5</v>
      </c>
      <c r="S161" s="689" t="n">
        <v>1.5</v>
      </c>
      <c r="T161" s="689" t="n">
        <v>1.5</v>
      </c>
      <c r="U161" s="689" t="n">
        <v>1.5</v>
      </c>
      <c r="V161" s="689" t="n">
        <v>1.5</v>
      </c>
      <c r="W161" s="689" t="n">
        <v>1.5</v>
      </c>
      <c r="X161" s="689" t="n">
        <v>1.5</v>
      </c>
      <c r="Y161" s="689" t="n">
        <v>1.5</v>
      </c>
      <c r="Z161" s="689" t="n">
        <v>1.5</v>
      </c>
      <c r="AA161" s="689" t="n">
        <v>1.5</v>
      </c>
      <c r="AB161" s="689" t="n">
        <v>1.5</v>
      </c>
      <c r="AC161" s="689" t="n">
        <v>1.5</v>
      </c>
      <c r="AD161" s="689" t="n">
        <v>1.5</v>
      </c>
      <c r="AE161" s="689" t="n">
        <v>1.5</v>
      </c>
      <c r="AF161" s="689" t="n">
        <v>1.5</v>
      </c>
      <c r="AG161" s="689" t="n">
        <v>1.5</v>
      </c>
      <c r="AH161" s="689" t="n">
        <v>1.5</v>
      </c>
      <c r="AI161" s="689" t="n">
        <v>1.5</v>
      </c>
      <c r="AJ161" s="689" t="n">
        <v>1.5</v>
      </c>
      <c r="AK161" s="689" t="n">
        <v>1.5</v>
      </c>
      <c r="AL161" s="689" t="n">
        <v>1.5</v>
      </c>
      <c r="AM161" s="689" t="n">
        <v>1.5</v>
      </c>
      <c r="AN161" s="689" t="n">
        <v>1.5</v>
      </c>
      <c r="AO161" s="689" t="n">
        <v>1.5</v>
      </c>
    </row>
    <row r="162" ht="13" customHeight="1" s="1">
      <c r="A162" s="532" t="n"/>
      <c r="B162" s="551" t="n"/>
      <c r="C162" s="337" t="inlineStr">
        <is>
          <t>A</t>
        </is>
      </c>
      <c r="D162" s="338" t="inlineStr">
        <is>
          <t>Area of the Departure Hall</t>
        </is>
      </c>
      <c r="E162" s="337" t="n"/>
      <c r="F162" s="690">
        <f>F154*F159*F160+F154*(1-F159)*F161</f>
        <v/>
      </c>
      <c r="G162" s="690">
        <f>G154*G159*G160+G154*(1-G159)*G161</f>
        <v/>
      </c>
      <c r="H162" s="690">
        <f>H154*H159*H160+H154*(1-H159)*H161</f>
        <v/>
      </c>
      <c r="I162" s="690">
        <f>I154*I159*I160+I154*(1-I159)*I161</f>
        <v/>
      </c>
      <c r="J162" s="690">
        <f>J154*J159*J160+J154*(1-J159)*J161</f>
        <v/>
      </c>
      <c r="K162" s="690">
        <f>K154*K159*K160+K154*(1-K159)*K161</f>
        <v/>
      </c>
      <c r="L162" s="690">
        <f>L154*L159*L160+L154*(1-L159)*L161</f>
        <v/>
      </c>
      <c r="M162" s="690">
        <f>M154*M159*M160+M154*(1-M159)*M161</f>
        <v/>
      </c>
      <c r="N162" s="690">
        <f>N154*N159*N160+N154*(1-N159)*N161</f>
        <v/>
      </c>
      <c r="O162" s="690">
        <f>O154*O159*O160+O154*(1-O159)*O161</f>
        <v/>
      </c>
      <c r="P162" s="690">
        <f>P154*P159*P160+P154*(1-P159)*P161</f>
        <v/>
      </c>
      <c r="Q162" s="690">
        <f>Q154*Q159*Q160+Q154*(1-Q159)*Q161</f>
        <v/>
      </c>
      <c r="R162" s="690">
        <f>R154*R159*R160+R154*(1-R159)*R161</f>
        <v/>
      </c>
      <c r="S162" s="690">
        <f>S154*S159*S160+S154*(1-S159)*S161</f>
        <v/>
      </c>
      <c r="T162" s="690">
        <f>T154*T159*T160+T154*(1-T159)*T161</f>
        <v/>
      </c>
      <c r="U162" s="690">
        <f>U154*U159*U160+U154*(1-U159)*U161</f>
        <v/>
      </c>
      <c r="V162" s="690">
        <f>V154*V159*V160+V154*(1-V159)*V161</f>
        <v/>
      </c>
      <c r="W162" s="690">
        <f>W154*W159*W160+W154*(1-W159)*W161</f>
        <v/>
      </c>
      <c r="X162" s="690">
        <f>X154*X159*X160+X154*(1-X159)*X161</f>
        <v/>
      </c>
      <c r="Y162" s="690">
        <f>Y154*Y159*Y160+Y154*(1-Y159)*Y161</f>
        <v/>
      </c>
      <c r="Z162" s="690">
        <f>Z154*Z159*Z160+Z154*(1-Z159)*Z161</f>
        <v/>
      </c>
      <c r="AA162" s="690">
        <f>AA154*AA159*AA160+AA154*(1-AA159)*AA161</f>
        <v/>
      </c>
      <c r="AB162" s="690">
        <f>AB154*AB159*AB160+AB154*(1-AB159)*AB161</f>
        <v/>
      </c>
      <c r="AC162" s="690">
        <f>AC154*AC159*AC160+AC154*(1-AC159)*AC161</f>
        <v/>
      </c>
      <c r="AD162" s="690">
        <f>AD154*AD159*AD160+AD154*(1-AD159)*AD161</f>
        <v/>
      </c>
      <c r="AE162" s="690">
        <f>AE154*AE159*AE160+AE154*(1-AE159)*AE161</f>
        <v/>
      </c>
      <c r="AF162" s="690">
        <f>AF154*AF159*AF160+AF154*(1-AF159)*AF161</f>
        <v/>
      </c>
      <c r="AG162" s="690">
        <f>AG154*AG159*AG160+AG154*(1-AG159)*AG161</f>
        <v/>
      </c>
      <c r="AH162" s="690">
        <f>AH154*AH159*AH160+AH154*(1-AH159)*AH161</f>
        <v/>
      </c>
      <c r="AI162" s="690">
        <f>AI154*AI159*AI160+AI154*(1-AI159)*AI161</f>
        <v/>
      </c>
      <c r="AJ162" s="690">
        <f>AJ154*AJ159*AJ160+AJ154*(1-AJ159)*AJ161</f>
        <v/>
      </c>
      <c r="AK162" s="690">
        <f>AK154*AK159*AK160+AK154*(1-AK159)*AK161</f>
        <v/>
      </c>
      <c r="AL162" s="690">
        <f>AL154*AL159*AL160+AL154*(1-AL159)*AL161</f>
        <v/>
      </c>
      <c r="AM162" s="690">
        <f>AM154*AM159*AM160+AM154*(1-AM159)*AM161</f>
        <v/>
      </c>
      <c r="AN162" s="690">
        <f>AN154*AN159*AN160+AN154*(1-AN159)*AN161</f>
        <v/>
      </c>
      <c r="AO162" s="690">
        <f>AO154*AO159*AO160+AO154*(1-AO159)*AO161</f>
        <v/>
      </c>
    </row>
    <row r="163" ht="13" customHeight="1" s="1">
      <c r="A163" s="532" t="n"/>
      <c r="B163" s="407" t="inlineStr">
        <is>
          <t>start</t>
        </is>
      </c>
      <c r="C163" s="409" t="n"/>
      <c r="D163" s="408" t="n"/>
      <c r="E163" s="410" t="n"/>
      <c r="F163" s="675" t="n"/>
      <c r="G163" s="675" t="n"/>
      <c r="H163" s="675" t="n"/>
      <c r="I163" s="675" t="n"/>
      <c r="J163" s="675" t="n"/>
      <c r="K163" s="675" t="n"/>
      <c r="L163" s="675" t="n"/>
      <c r="M163" s="675" t="n"/>
      <c r="N163" s="675" t="n"/>
      <c r="O163" s="675" t="n"/>
      <c r="P163" s="675" t="n"/>
      <c r="Q163" s="675" t="n"/>
      <c r="R163" s="675" t="n"/>
      <c r="S163" s="675" t="n"/>
      <c r="T163" s="675" t="n"/>
      <c r="U163" s="675" t="n"/>
      <c r="V163" s="675" t="n"/>
      <c r="W163" s="675" t="n"/>
      <c r="X163" s="675" t="n"/>
      <c r="Y163" s="675" t="n"/>
      <c r="Z163" s="675" t="n"/>
      <c r="AA163" s="675" t="n"/>
      <c r="AB163" s="675" t="n"/>
      <c r="AC163" s="675" t="n"/>
      <c r="AD163" s="675" t="n"/>
      <c r="AE163" s="675" t="n"/>
      <c r="AF163" s="675" t="n"/>
      <c r="AG163" s="675" t="n"/>
      <c r="AH163" s="675" t="n"/>
      <c r="AI163" s="675" t="n"/>
      <c r="AJ163" s="675" t="n"/>
      <c r="AK163" s="675" t="n"/>
      <c r="AL163" s="675" t="n"/>
      <c r="AM163" s="675" t="n"/>
      <c r="AN163" s="675" t="n"/>
      <c r="AO163" s="675" t="inlineStr">
        <is>
          <t>end</t>
        </is>
      </c>
    </row>
    <row r="164" ht="13" customHeight="1" s="1">
      <c r="A164" s="532" t="n"/>
      <c r="B164" s="335" t="inlineStr">
        <is>
          <t>Category</t>
        </is>
      </c>
      <c r="C164" s="336" t="inlineStr">
        <is>
          <t>Acronym</t>
        </is>
      </c>
      <c r="D164" s="336" t="inlineStr">
        <is>
          <t>Definition</t>
        </is>
      </c>
      <c r="E164" s="336" t="inlineStr">
        <is>
          <t>Reference</t>
        </is>
      </c>
      <c r="F164" s="336">
        <f>F11</f>
        <v/>
      </c>
      <c r="G164" s="336">
        <f>G11</f>
        <v/>
      </c>
      <c r="H164" s="336">
        <f>H11</f>
        <v/>
      </c>
      <c r="I164" s="336">
        <f>I11</f>
        <v/>
      </c>
      <c r="J164" s="336">
        <f>J11</f>
        <v/>
      </c>
      <c r="K164" s="336">
        <f>K11</f>
        <v/>
      </c>
      <c r="L164" s="336">
        <f>L11</f>
        <v/>
      </c>
      <c r="M164" s="336">
        <f>M11</f>
        <v/>
      </c>
      <c r="N164" s="336">
        <f>N11</f>
        <v/>
      </c>
      <c r="O164" s="336">
        <f>O11</f>
        <v/>
      </c>
      <c r="P164" s="336">
        <f>P11</f>
        <v/>
      </c>
      <c r="Q164" s="336">
        <f>Q11</f>
        <v/>
      </c>
      <c r="R164" s="336">
        <f>R11</f>
        <v/>
      </c>
      <c r="S164" s="336">
        <f>S11</f>
        <v/>
      </c>
      <c r="T164" s="336">
        <f>T11</f>
        <v/>
      </c>
      <c r="U164" s="336">
        <f>U11</f>
        <v/>
      </c>
      <c r="V164" s="336">
        <f>V11</f>
        <v/>
      </c>
      <c r="W164" s="336">
        <f>W11</f>
        <v/>
      </c>
      <c r="X164" s="336">
        <f>X11</f>
        <v/>
      </c>
      <c r="Y164" s="336">
        <f>Y11</f>
        <v/>
      </c>
      <c r="Z164" s="336">
        <f>Z11</f>
        <v/>
      </c>
      <c r="AA164" s="336">
        <f>AA11</f>
        <v/>
      </c>
      <c r="AB164" s="336">
        <f>AB11</f>
        <v/>
      </c>
      <c r="AC164" s="336">
        <f>AC11</f>
        <v/>
      </c>
      <c r="AD164" s="336">
        <f>AD11</f>
        <v/>
      </c>
      <c r="AE164" s="336">
        <f>AE11</f>
        <v/>
      </c>
      <c r="AF164" s="336">
        <f>AF11</f>
        <v/>
      </c>
      <c r="AG164" s="336">
        <f>AG11</f>
        <v/>
      </c>
      <c r="AH164" s="336">
        <f>AH11</f>
        <v/>
      </c>
      <c r="AI164" s="336">
        <f>AI11</f>
        <v/>
      </c>
      <c r="AJ164" s="336">
        <f>AJ11</f>
        <v/>
      </c>
      <c r="AK164" s="336">
        <f>AK11</f>
        <v/>
      </c>
      <c r="AL164" s="336">
        <f>AL11</f>
        <v/>
      </c>
      <c r="AM164" s="336">
        <f>AM11</f>
        <v/>
      </c>
      <c r="AN164" s="336">
        <f>AN11</f>
        <v/>
      </c>
      <c r="AO164" s="336">
        <f>AO11</f>
        <v/>
      </c>
    </row>
    <row r="165" ht="13" customHeight="1" s="1">
      <c r="A165" s="532" t="n"/>
      <c r="B165" s="691" t="inlineStr">
        <is>
          <t>Check-in
Bagdrop 
Ratio(%)</t>
        </is>
      </c>
      <c r="C165" s="389" t="inlineStr">
        <is>
          <t>Web/Mobile</t>
        </is>
      </c>
      <c r="D165" s="387" t="inlineStr">
        <is>
          <t>Ratio of Web/Mobile Check-in</t>
        </is>
      </c>
      <c r="E165" s="389" t="n"/>
      <c r="F165" s="387" t="n">
        <v>0.2</v>
      </c>
      <c r="G165" s="387" t="n">
        <v>0.2</v>
      </c>
      <c r="H165" s="387" t="n">
        <v>0.2</v>
      </c>
      <c r="I165" s="387" t="n">
        <v>0.2</v>
      </c>
      <c r="J165" s="387" t="n">
        <v>0.2</v>
      </c>
      <c r="K165" s="387" t="n">
        <v>0.2</v>
      </c>
      <c r="L165" s="387" t="n">
        <v>0.2</v>
      </c>
      <c r="M165" s="387" t="n">
        <v>0.2</v>
      </c>
      <c r="N165" s="387" t="n">
        <v>0.2</v>
      </c>
      <c r="O165" s="387" t="n">
        <v>0.2</v>
      </c>
      <c r="P165" s="387" t="n">
        <v>0.2</v>
      </c>
      <c r="Q165" s="387" t="n">
        <v>0.2</v>
      </c>
      <c r="R165" s="387" t="n">
        <v>0.2</v>
      </c>
      <c r="S165" s="387" t="n">
        <v>0.2</v>
      </c>
      <c r="T165" s="387" t="n">
        <v>0.2</v>
      </c>
      <c r="U165" s="387" t="n">
        <v>0.2</v>
      </c>
      <c r="V165" s="387" t="n">
        <v>0.2</v>
      </c>
      <c r="W165" s="387" t="n">
        <v>0.2</v>
      </c>
      <c r="X165" s="387" t="n">
        <v>0.2</v>
      </c>
      <c r="Y165" s="387" t="n">
        <v>0.2</v>
      </c>
      <c r="Z165" s="387" t="n">
        <v>0.2</v>
      </c>
      <c r="AA165" s="387" t="n">
        <v>0.2</v>
      </c>
      <c r="AB165" s="387" t="n">
        <v>0.2</v>
      </c>
      <c r="AC165" s="387" t="n">
        <v>0.2</v>
      </c>
      <c r="AD165" s="387" t="n">
        <v>0.2</v>
      </c>
      <c r="AE165" s="387" t="n">
        <v>0.2</v>
      </c>
      <c r="AF165" s="387" t="n">
        <v>0.2</v>
      </c>
      <c r="AG165" s="387" t="n">
        <v>0.2</v>
      </c>
      <c r="AH165" s="387" t="n">
        <v>0.2</v>
      </c>
      <c r="AI165" s="387" t="n">
        <v>0.2</v>
      </c>
      <c r="AJ165" s="387" t="n">
        <v>0.2</v>
      </c>
      <c r="AK165" s="387" t="n">
        <v>0.2</v>
      </c>
      <c r="AL165" s="387" t="n">
        <v>0.2</v>
      </c>
      <c r="AM165" s="387" t="n">
        <v>0.2</v>
      </c>
      <c r="AN165" s="387" t="n">
        <v>0.2</v>
      </c>
      <c r="AO165" s="387" t="n">
        <v>0.2</v>
      </c>
    </row>
    <row r="166" ht="13" customHeight="1" s="1">
      <c r="A166" s="532" t="n"/>
      <c r="B166" s="532" t="n"/>
      <c r="C166" s="389" t="inlineStr">
        <is>
          <t>SSR</t>
        </is>
      </c>
      <c r="D166" s="387" t="inlineStr">
        <is>
          <t>Ratio of Passengers Using Self-Service Kiosks (in %)</t>
        </is>
      </c>
      <c r="E166" s="389" t="n"/>
      <c r="F166" s="388" t="n">
        <v>0.3</v>
      </c>
      <c r="G166" s="388" t="n">
        <v>0.3</v>
      </c>
      <c r="H166" s="388" t="n">
        <v>0.3</v>
      </c>
      <c r="I166" s="388" t="n">
        <v>0.3</v>
      </c>
      <c r="J166" s="388" t="n">
        <v>0.3</v>
      </c>
      <c r="K166" s="388" t="n">
        <v>0.3</v>
      </c>
      <c r="L166" s="388" t="n">
        <v>0.3</v>
      </c>
      <c r="M166" s="388" t="n">
        <v>0.3</v>
      </c>
      <c r="N166" s="388" t="n">
        <v>0.3</v>
      </c>
      <c r="O166" s="388" t="n">
        <v>0.3</v>
      </c>
      <c r="P166" s="388" t="n">
        <v>0.3</v>
      </c>
      <c r="Q166" s="388" t="n">
        <v>0.3</v>
      </c>
      <c r="R166" s="388" t="n">
        <v>0.3</v>
      </c>
      <c r="S166" s="388" t="n">
        <v>0.3</v>
      </c>
      <c r="T166" s="388" t="n">
        <v>0.3</v>
      </c>
      <c r="U166" s="388" t="n">
        <v>0.3</v>
      </c>
      <c r="V166" s="388" t="n">
        <v>0.3</v>
      </c>
      <c r="W166" s="388" t="n">
        <v>0.3</v>
      </c>
      <c r="X166" s="388" t="n">
        <v>0.3</v>
      </c>
      <c r="Y166" s="388" t="n">
        <v>0.3</v>
      </c>
      <c r="Z166" s="388" t="n">
        <v>0.3</v>
      </c>
      <c r="AA166" s="388" t="n">
        <v>0.3</v>
      </c>
      <c r="AB166" s="388" t="n">
        <v>0.3</v>
      </c>
      <c r="AC166" s="388" t="n">
        <v>0.3</v>
      </c>
      <c r="AD166" s="388" t="n">
        <v>0.3</v>
      </c>
      <c r="AE166" s="388" t="n">
        <v>0.3</v>
      </c>
      <c r="AF166" s="388" t="n">
        <v>0.3</v>
      </c>
      <c r="AG166" s="388" t="n">
        <v>0.3</v>
      </c>
      <c r="AH166" s="388" t="n">
        <v>0.3</v>
      </c>
      <c r="AI166" s="388" t="n">
        <v>0.3</v>
      </c>
      <c r="AJ166" s="388" t="n">
        <v>0.3</v>
      </c>
      <c r="AK166" s="388" t="n">
        <v>0.3</v>
      </c>
      <c r="AL166" s="388" t="n">
        <v>0.3</v>
      </c>
      <c r="AM166" s="388" t="n">
        <v>0.3</v>
      </c>
      <c r="AN166" s="388" t="n">
        <v>0.3</v>
      </c>
      <c r="AO166" s="388" t="n">
        <v>0.3</v>
      </c>
    </row>
    <row r="167" ht="13" customHeight="1" s="1">
      <c r="A167" s="532" t="n"/>
      <c r="B167" s="532" t="n"/>
      <c r="C167" s="389" t="inlineStr">
        <is>
          <t>Bag Drop By-pass</t>
        </is>
      </c>
      <c r="D167" s="387" t="inlineStr">
        <is>
          <t>By-passing Bag Drop Facilities(in%)</t>
        </is>
      </c>
      <c r="E167" s="386" t="n"/>
      <c r="F167" s="388" t="n">
        <v>0.1</v>
      </c>
      <c r="G167" s="388" t="n">
        <v>0.1</v>
      </c>
      <c r="H167" s="388" t="n">
        <v>0.1</v>
      </c>
      <c r="I167" s="388" t="n">
        <v>0.1</v>
      </c>
      <c r="J167" s="388" t="n">
        <v>0.1</v>
      </c>
      <c r="K167" s="388" t="n">
        <v>0.1</v>
      </c>
      <c r="L167" s="388" t="n">
        <v>0.1</v>
      </c>
      <c r="M167" s="388" t="n">
        <v>0.1</v>
      </c>
      <c r="N167" s="388" t="n">
        <v>0.1</v>
      </c>
      <c r="O167" s="388" t="n">
        <v>0.1</v>
      </c>
      <c r="P167" s="388" t="n">
        <v>0.1</v>
      </c>
      <c r="Q167" s="388" t="n">
        <v>0.1</v>
      </c>
      <c r="R167" s="388" t="n">
        <v>0.1</v>
      </c>
      <c r="S167" s="388" t="n">
        <v>0.1</v>
      </c>
      <c r="T167" s="388" t="n">
        <v>0.1</v>
      </c>
      <c r="U167" s="388" t="n">
        <v>0.1</v>
      </c>
      <c r="V167" s="388" t="n">
        <v>0.1</v>
      </c>
      <c r="W167" s="388" t="n">
        <v>0.1</v>
      </c>
      <c r="X167" s="388" t="n">
        <v>0.1</v>
      </c>
      <c r="Y167" s="388" t="n">
        <v>0.1</v>
      </c>
      <c r="Z167" s="388" t="n">
        <v>0.1</v>
      </c>
      <c r="AA167" s="388" t="n">
        <v>0.1</v>
      </c>
      <c r="AB167" s="388" t="n">
        <v>0.1</v>
      </c>
      <c r="AC167" s="388" t="n">
        <v>0.1</v>
      </c>
      <c r="AD167" s="388" t="n">
        <v>0.1</v>
      </c>
      <c r="AE167" s="388" t="n">
        <v>0.1</v>
      </c>
      <c r="AF167" s="388" t="n">
        <v>0.1</v>
      </c>
      <c r="AG167" s="388" t="n">
        <v>0.1</v>
      </c>
      <c r="AH167" s="388" t="n">
        <v>0.1</v>
      </c>
      <c r="AI167" s="388" t="n">
        <v>0.1</v>
      </c>
      <c r="AJ167" s="388" t="n">
        <v>0.1</v>
      </c>
      <c r="AK167" s="388" t="n">
        <v>0.1</v>
      </c>
      <c r="AL167" s="388" t="n">
        <v>0.1</v>
      </c>
      <c r="AM167" s="388" t="n">
        <v>0.1</v>
      </c>
      <c r="AN167" s="388" t="n">
        <v>0.1</v>
      </c>
      <c r="AO167" s="388" t="n">
        <v>0.1</v>
      </c>
    </row>
    <row r="168" ht="13" customHeight="1" s="1">
      <c r="A168" s="532" t="n"/>
      <c r="B168" s="532" t="n"/>
      <c r="C168" s="328" t="inlineStr">
        <is>
          <t>CR</t>
        </is>
      </c>
      <c r="D168" s="332" t="inlineStr">
        <is>
          <t>Ratio of Passengers Using Traditional Check-in Facilities (in %)</t>
        </is>
      </c>
      <c r="E168" s="328" t="n"/>
      <c r="F168" s="370">
        <f>1-F165-F166</f>
        <v/>
      </c>
      <c r="G168" s="370">
        <f>1-G165-G166</f>
        <v/>
      </c>
      <c r="H168" s="370">
        <f>1-H165-H166</f>
        <v/>
      </c>
      <c r="I168" s="370">
        <f>1-I165-I166</f>
        <v/>
      </c>
      <c r="J168" s="370">
        <f>1-J165-J166</f>
        <v/>
      </c>
      <c r="K168" s="370">
        <f>1-K165-K166</f>
        <v/>
      </c>
      <c r="L168" s="370">
        <f>1-L165-L166</f>
        <v/>
      </c>
      <c r="M168" s="370">
        <f>1-M165-M166</f>
        <v/>
      </c>
      <c r="N168" s="370">
        <f>1-N165-N166</f>
        <v/>
      </c>
      <c r="O168" s="370">
        <f>1-O165-O166</f>
        <v/>
      </c>
      <c r="P168" s="370">
        <f>1-P165-P166</f>
        <v/>
      </c>
      <c r="Q168" s="370">
        <f>1-Q165-Q166</f>
        <v/>
      </c>
      <c r="R168" s="370">
        <f>1-R165-R166</f>
        <v/>
      </c>
      <c r="S168" s="370">
        <f>1-S165-S166</f>
        <v/>
      </c>
      <c r="T168" s="370">
        <f>1-T165-T166</f>
        <v/>
      </c>
      <c r="U168" s="370">
        <f>1-U165-U166</f>
        <v/>
      </c>
      <c r="V168" s="370">
        <f>1-V165-V166</f>
        <v/>
      </c>
      <c r="W168" s="370">
        <f>1-W165-W166</f>
        <v/>
      </c>
      <c r="X168" s="370">
        <f>1-X165-X166</f>
        <v/>
      </c>
      <c r="Y168" s="370">
        <f>1-Y165-Y166</f>
        <v/>
      </c>
      <c r="Z168" s="370">
        <f>1-Z165-Z166</f>
        <v/>
      </c>
      <c r="AA168" s="370">
        <f>1-AA165-AA166</f>
        <v/>
      </c>
      <c r="AB168" s="370">
        <f>1-AB165-AB166</f>
        <v/>
      </c>
      <c r="AC168" s="370">
        <f>1-AC165-AC166</f>
        <v/>
      </c>
      <c r="AD168" s="370">
        <f>1-AD165-AD166</f>
        <v/>
      </c>
      <c r="AE168" s="370">
        <f>1-AE165-AE166</f>
        <v/>
      </c>
      <c r="AF168" s="370">
        <f>1-AF165-AF166</f>
        <v/>
      </c>
      <c r="AG168" s="370">
        <f>1-AG165-AG166</f>
        <v/>
      </c>
      <c r="AH168" s="370">
        <f>1-AH165-AH166</f>
        <v/>
      </c>
      <c r="AI168" s="370">
        <f>1-AI165-AI166</f>
        <v/>
      </c>
      <c r="AJ168" s="370">
        <f>1-AJ165-AJ166</f>
        <v/>
      </c>
      <c r="AK168" s="370">
        <f>1-AK165-AK166</f>
        <v/>
      </c>
      <c r="AL168" s="370">
        <f>1-AL165-AL166</f>
        <v/>
      </c>
      <c r="AM168" s="370">
        <f>1-AM165-AM166</f>
        <v/>
      </c>
      <c r="AN168" s="370">
        <f>1-AN165-AN166</f>
        <v/>
      </c>
      <c r="AO168" s="370">
        <f>1-AO165-AO166</f>
        <v/>
      </c>
    </row>
    <row r="169" ht="13" customHeight="1" s="1">
      <c r="A169" s="532" t="n"/>
      <c r="B169" s="532" t="n"/>
      <c r="C169" s="328" t="inlineStr">
        <is>
          <t>BP</t>
        </is>
      </c>
      <c r="D169" s="332" t="inlineStr">
        <is>
          <t>Ratio of Passengers Using Baggage Drops (in %)</t>
        </is>
      </c>
      <c r="E169" s="328" t="n"/>
      <c r="F169" s="370">
        <f>1-F170</f>
        <v/>
      </c>
      <c r="G169" s="370">
        <f>1-G170</f>
        <v/>
      </c>
      <c r="H169" s="370">
        <f>1-H170</f>
        <v/>
      </c>
      <c r="I169" s="370">
        <f>1-I170</f>
        <v/>
      </c>
      <c r="J169" s="370">
        <f>1-J170</f>
        <v/>
      </c>
      <c r="K169" s="370">
        <f>1-K170</f>
        <v/>
      </c>
      <c r="L169" s="370">
        <f>1-L170</f>
        <v/>
      </c>
      <c r="M169" s="370">
        <f>1-M170</f>
        <v/>
      </c>
      <c r="N169" s="370">
        <f>1-N170</f>
        <v/>
      </c>
      <c r="O169" s="370">
        <f>1-O170</f>
        <v/>
      </c>
      <c r="P169" s="370">
        <f>1-P170</f>
        <v/>
      </c>
      <c r="Q169" s="370">
        <f>1-Q170</f>
        <v/>
      </c>
      <c r="R169" s="370">
        <f>1-R170</f>
        <v/>
      </c>
      <c r="S169" s="370">
        <f>1-S170</f>
        <v/>
      </c>
      <c r="T169" s="370">
        <f>1-T170</f>
        <v/>
      </c>
      <c r="U169" s="370">
        <f>1-U170</f>
        <v/>
      </c>
      <c r="V169" s="370">
        <f>1-V170</f>
        <v/>
      </c>
      <c r="W169" s="370">
        <f>1-W170</f>
        <v/>
      </c>
      <c r="X169" s="370">
        <f>1-X170</f>
        <v/>
      </c>
      <c r="Y169" s="370">
        <f>1-Y170</f>
        <v/>
      </c>
      <c r="Z169" s="370">
        <f>1-Z170</f>
        <v/>
      </c>
      <c r="AA169" s="370">
        <f>1-AA170</f>
        <v/>
      </c>
      <c r="AB169" s="370">
        <f>1-AB170</f>
        <v/>
      </c>
      <c r="AC169" s="370">
        <f>1-AC170</f>
        <v/>
      </c>
      <c r="AD169" s="370">
        <f>1-AD170</f>
        <v/>
      </c>
      <c r="AE169" s="370">
        <f>1-AE170</f>
        <v/>
      </c>
      <c r="AF169" s="370">
        <f>1-AF170</f>
        <v/>
      </c>
      <c r="AG169" s="370">
        <f>1-AG170</f>
        <v/>
      </c>
      <c r="AH169" s="370">
        <f>1-AH170</f>
        <v/>
      </c>
      <c r="AI169" s="370">
        <f>1-AI170</f>
        <v/>
      </c>
      <c r="AJ169" s="370">
        <f>1-AJ170</f>
        <v/>
      </c>
      <c r="AK169" s="370">
        <f>1-AK170</f>
        <v/>
      </c>
      <c r="AL169" s="370">
        <f>1-AL170</f>
        <v/>
      </c>
      <c r="AM169" s="370">
        <f>1-AM170</f>
        <v/>
      </c>
      <c r="AN169" s="370">
        <f>1-AN170</f>
        <v/>
      </c>
      <c r="AO169" s="370">
        <f>1-AO170</f>
        <v/>
      </c>
    </row>
    <row r="170" ht="13" customHeight="1" s="1">
      <c r="A170" s="532" t="n"/>
      <c r="B170" s="533" t="n"/>
      <c r="C170" s="328" t="inlineStr">
        <is>
          <t>BPR</t>
        </is>
      </c>
      <c r="D170" s="332" t="inlineStr">
        <is>
          <t>Ratio of Passengers Using Traditional Check-in and by-passing the Bag Drop Facilities (in%)</t>
        </is>
      </c>
      <c r="E170" s="328" t="n"/>
      <c r="F170" s="370">
        <f>SUM(F167:F168)</f>
        <v/>
      </c>
      <c r="G170" s="370">
        <f>SUM(G167:G168)</f>
        <v/>
      </c>
      <c r="H170" s="370">
        <f>SUM(H167:H168)</f>
        <v/>
      </c>
      <c r="I170" s="370">
        <f>SUM(I167:I168)</f>
        <v/>
      </c>
      <c r="J170" s="370">
        <f>SUM(J167:J168)</f>
        <v/>
      </c>
      <c r="K170" s="370">
        <f>SUM(K167:K168)</f>
        <v/>
      </c>
      <c r="L170" s="370">
        <f>SUM(L167:L168)</f>
        <v/>
      </c>
      <c r="M170" s="370">
        <f>SUM(M167:M168)</f>
        <v/>
      </c>
      <c r="N170" s="370">
        <f>SUM(N167:N168)</f>
        <v/>
      </c>
      <c r="O170" s="370">
        <f>SUM(O167:O168)</f>
        <v/>
      </c>
      <c r="P170" s="370">
        <f>SUM(P167:P168)</f>
        <v/>
      </c>
      <c r="Q170" s="370">
        <f>SUM(Q167:Q168)</f>
        <v/>
      </c>
      <c r="R170" s="370">
        <f>SUM(R167:R168)</f>
        <v/>
      </c>
      <c r="S170" s="370">
        <f>SUM(S167:S168)</f>
        <v/>
      </c>
      <c r="T170" s="370">
        <f>SUM(T167:T168)</f>
        <v/>
      </c>
      <c r="U170" s="370">
        <f>SUM(U167:U168)</f>
        <v/>
      </c>
      <c r="V170" s="370">
        <f>SUM(V167:V168)</f>
        <v/>
      </c>
      <c r="W170" s="370">
        <f>SUM(W167:W168)</f>
        <v/>
      </c>
      <c r="X170" s="370">
        <f>SUM(X167:X168)</f>
        <v/>
      </c>
      <c r="Y170" s="370">
        <f>SUM(Y167:Y168)</f>
        <v/>
      </c>
      <c r="Z170" s="370">
        <f>SUM(Z167:Z168)</f>
        <v/>
      </c>
      <c r="AA170" s="370">
        <f>SUM(AA167:AA168)</f>
        <v/>
      </c>
      <c r="AB170" s="370">
        <f>SUM(AB167:AB168)</f>
        <v/>
      </c>
      <c r="AC170" s="370">
        <f>SUM(AC167:AC168)</f>
        <v/>
      </c>
      <c r="AD170" s="370">
        <f>SUM(AD167:AD168)</f>
        <v/>
      </c>
      <c r="AE170" s="370">
        <f>SUM(AE167:AE168)</f>
        <v/>
      </c>
      <c r="AF170" s="370">
        <f>SUM(AF167:AF168)</f>
        <v/>
      </c>
      <c r="AG170" s="370">
        <f>SUM(AG167:AG168)</f>
        <v/>
      </c>
      <c r="AH170" s="370">
        <f>SUM(AH167:AH168)</f>
        <v/>
      </c>
      <c r="AI170" s="370">
        <f>SUM(AI167:AI168)</f>
        <v/>
      </c>
      <c r="AJ170" s="370">
        <f>SUM(AJ167:AJ168)</f>
        <v/>
      </c>
      <c r="AK170" s="370">
        <f>SUM(AK167:AK168)</f>
        <v/>
      </c>
      <c r="AL170" s="370">
        <f>SUM(AL167:AL168)</f>
        <v/>
      </c>
      <c r="AM170" s="370">
        <f>SUM(AM167:AM168)</f>
        <v/>
      </c>
      <c r="AN170" s="370">
        <f>SUM(AN167:AN168)</f>
        <v/>
      </c>
      <c r="AO170" s="370">
        <f>SUM(AO167:AO168)</f>
        <v/>
      </c>
    </row>
    <row r="171" ht="13" customHeight="1" s="1">
      <c r="A171" s="532" t="n"/>
      <c r="B171" s="407" t="inlineStr">
        <is>
          <t>start</t>
        </is>
      </c>
      <c r="C171" s="409" t="n"/>
      <c r="D171" s="408" t="n"/>
      <c r="E171" s="410" t="n"/>
      <c r="F171" s="675" t="n"/>
      <c r="G171" s="675" t="n"/>
      <c r="H171" s="675" t="n"/>
      <c r="I171" s="675" t="n"/>
      <c r="J171" s="675" t="n"/>
      <c r="K171" s="675" t="n"/>
      <c r="L171" s="675" t="n"/>
      <c r="M171" s="675" t="n"/>
      <c r="N171" s="675" t="n"/>
      <c r="O171" s="675" t="n"/>
      <c r="P171" s="675" t="n"/>
      <c r="Q171" s="675" t="n"/>
      <c r="R171" s="675" t="n"/>
      <c r="S171" s="675" t="n"/>
      <c r="T171" s="675" t="n"/>
      <c r="U171" s="675" t="n"/>
      <c r="V171" s="675" t="n"/>
      <c r="W171" s="675" t="n"/>
      <c r="X171" s="675" t="n"/>
      <c r="Y171" s="675" t="n"/>
      <c r="Z171" s="675" t="n"/>
      <c r="AA171" s="675" t="n"/>
      <c r="AB171" s="675" t="n"/>
      <c r="AC171" s="675" t="n"/>
      <c r="AD171" s="675" t="n"/>
      <c r="AE171" s="675" t="n"/>
      <c r="AF171" s="675" t="n"/>
      <c r="AG171" s="675" t="n"/>
      <c r="AH171" s="675" t="n"/>
      <c r="AI171" s="675" t="n"/>
      <c r="AJ171" s="675" t="n"/>
      <c r="AK171" s="675" t="n"/>
      <c r="AL171" s="675" t="n"/>
      <c r="AM171" s="675" t="n"/>
      <c r="AN171" s="675" t="n"/>
      <c r="AO171" s="675" t="inlineStr">
        <is>
          <t>end</t>
        </is>
      </c>
    </row>
    <row r="172" ht="13" customHeight="1" s="1">
      <c r="A172" s="532" t="n"/>
      <c r="B172" s="335" t="inlineStr">
        <is>
          <t>Category</t>
        </is>
      </c>
      <c r="C172" s="335" t="inlineStr">
        <is>
          <t>Acronym</t>
        </is>
      </c>
      <c r="D172" s="335" t="inlineStr">
        <is>
          <t>Definition</t>
        </is>
      </c>
      <c r="E172" s="335" t="inlineStr">
        <is>
          <t>Reference</t>
        </is>
      </c>
      <c r="F172" s="335">
        <f>F11</f>
        <v/>
      </c>
      <c r="G172" s="335">
        <f>G11</f>
        <v/>
      </c>
      <c r="H172" s="335">
        <f>H11</f>
        <v/>
      </c>
      <c r="I172" s="335">
        <f>I11</f>
        <v/>
      </c>
      <c r="J172" s="335">
        <f>J11</f>
        <v/>
      </c>
      <c r="K172" s="335">
        <f>K11</f>
        <v/>
      </c>
      <c r="L172" s="335">
        <f>L11</f>
        <v/>
      </c>
      <c r="M172" s="335">
        <f>M11</f>
        <v/>
      </c>
      <c r="N172" s="335">
        <f>N11</f>
        <v/>
      </c>
      <c r="O172" s="335">
        <f>O11</f>
        <v/>
      </c>
      <c r="P172" s="335">
        <f>P11</f>
        <v/>
      </c>
      <c r="Q172" s="335">
        <f>Q11</f>
        <v/>
      </c>
      <c r="R172" s="335">
        <f>R11</f>
        <v/>
      </c>
      <c r="S172" s="335">
        <f>S11</f>
        <v/>
      </c>
      <c r="T172" s="335">
        <f>T11</f>
        <v/>
      </c>
      <c r="U172" s="335">
        <f>U11</f>
        <v/>
      </c>
      <c r="V172" s="335">
        <f>V11</f>
        <v/>
      </c>
      <c r="W172" s="335">
        <f>W11</f>
        <v/>
      </c>
      <c r="X172" s="335">
        <f>X11</f>
        <v/>
      </c>
      <c r="Y172" s="335">
        <f>Y11</f>
        <v/>
      </c>
      <c r="Z172" s="335">
        <f>Z11</f>
        <v/>
      </c>
      <c r="AA172" s="335">
        <f>AA11</f>
        <v/>
      </c>
      <c r="AB172" s="335">
        <f>AB11</f>
        <v/>
      </c>
      <c r="AC172" s="335">
        <f>AC11</f>
        <v/>
      </c>
      <c r="AD172" s="335">
        <f>AD11</f>
        <v/>
      </c>
      <c r="AE172" s="335">
        <f>AE11</f>
        <v/>
      </c>
      <c r="AF172" s="335">
        <f>AF11</f>
        <v/>
      </c>
      <c r="AG172" s="335">
        <f>AG11</f>
        <v/>
      </c>
      <c r="AH172" s="335">
        <f>AH11</f>
        <v/>
      </c>
      <c r="AI172" s="335">
        <f>AI11</f>
        <v/>
      </c>
      <c r="AJ172" s="335">
        <f>AJ11</f>
        <v/>
      </c>
      <c r="AK172" s="335">
        <f>AK11</f>
        <v/>
      </c>
      <c r="AL172" s="335">
        <f>AL11</f>
        <v/>
      </c>
      <c r="AM172" s="335">
        <f>AM11</f>
        <v/>
      </c>
      <c r="AN172" s="335">
        <f>AN11</f>
        <v/>
      </c>
      <c r="AO172" s="335">
        <f>AO11</f>
        <v/>
      </c>
    </row>
    <row r="173" ht="13" customHeight="1" s="1">
      <c r="A173" s="532" t="n"/>
      <c r="B173" s="549" t="inlineStr">
        <is>
          <t>Self-Service 
Facilities</t>
        </is>
      </c>
      <c r="C173" s="328" t="inlineStr">
        <is>
          <t>SSi</t>
        </is>
      </c>
      <c r="D173" s="332" t="inlineStr">
        <is>
          <t>Approximate Number of Self-Service Kiosks</t>
        </is>
      </c>
      <c r="E173" s="328" t="n"/>
      <c r="F173" s="692">
        <f>ROUNDUP((F174*F176*F177*(F178/60))/(30+F179),0)</f>
        <v/>
      </c>
      <c r="G173" s="692">
        <f>ROUNDUP((G174*G176*G177*(G178/60))/(30+G179),0)</f>
        <v/>
      </c>
      <c r="H173" s="692">
        <f>ROUNDUP((H174*H176*H177*(H178/60))/(30+H179),0)</f>
        <v/>
      </c>
      <c r="I173" s="692">
        <f>ROUNDUP((I174*I176*I177*(I178/60))/(30+I179),0)</f>
        <v/>
      </c>
      <c r="J173" s="692">
        <f>ROUNDUP((J174*J176*J177*(J178/60))/(30+J179),0)</f>
        <v/>
      </c>
      <c r="K173" s="692">
        <f>ROUNDUP((K174*K176*K177*(K178/60))/(30+K179),0)</f>
        <v/>
      </c>
      <c r="L173" s="692">
        <f>ROUNDUP((L174*L176*L177*(L178/60))/(30+L179),0)</f>
        <v/>
      </c>
      <c r="M173" s="692">
        <f>ROUNDUP((M174*M176*M177*(M178/60))/(30+M179),0)</f>
        <v/>
      </c>
      <c r="N173" s="692">
        <f>ROUNDUP((N174*N176*N177*(N178/60))/(30+N179),0)</f>
        <v/>
      </c>
      <c r="O173" s="692">
        <f>ROUNDUP((O174*O176*O177*(O178/60))/(30+O179),0)</f>
        <v/>
      </c>
      <c r="P173" s="692">
        <f>ROUNDUP((P174*P176*P177*(P178/60))/(30+P179),0)</f>
        <v/>
      </c>
      <c r="Q173" s="692">
        <f>ROUNDUP((Q174*Q176*Q177*(Q178/60))/(30+Q179),0)</f>
        <v/>
      </c>
      <c r="R173" s="692">
        <f>ROUNDUP((R174*R176*R177*(R178/60))/(30+R179),0)</f>
        <v/>
      </c>
      <c r="S173" s="692">
        <f>ROUNDUP((S174*S176*S177*(S178/60))/(30+S179),0)</f>
        <v/>
      </c>
      <c r="T173" s="692">
        <f>ROUNDUP((T174*T176*T177*(T178/60))/(30+T179),0)</f>
        <v/>
      </c>
      <c r="U173" s="692">
        <f>ROUNDUP((U174*U176*U177*(U178/60))/(30+U179),0)</f>
        <v/>
      </c>
      <c r="V173" s="692">
        <f>ROUNDUP((V174*V176*V177*(V178/60))/(30+V179),0)</f>
        <v/>
      </c>
      <c r="W173" s="692">
        <f>ROUNDUP((W174*W176*W177*(W178/60))/(30+W179),0)</f>
        <v/>
      </c>
      <c r="X173" s="692">
        <f>ROUNDUP((X174*X176*X177*(X178/60))/(30+X179),0)</f>
        <v/>
      </c>
      <c r="Y173" s="692">
        <f>ROUNDUP((Y174*Y176*Y177*(Y178/60))/(30+Y179),0)</f>
        <v/>
      </c>
      <c r="Z173" s="692">
        <f>ROUNDUP((Z174*Z176*Z177*(Z178/60))/(30+Z179),0)</f>
        <v/>
      </c>
      <c r="AA173" s="692">
        <f>ROUNDUP((AA174*AA176*AA177*(AA178/60))/(30+AA179),0)</f>
        <v/>
      </c>
      <c r="AB173" s="692">
        <f>ROUNDUP((AB174*AB176*AB177*(AB178/60))/(30+AB179),0)</f>
        <v/>
      </c>
      <c r="AC173" s="692">
        <f>ROUNDUP((AC174*AC176*AC177*(AC178/60))/(30+AC179),0)</f>
        <v/>
      </c>
      <c r="AD173" s="692">
        <f>ROUNDUP((AD174*AD176*AD177*(AD178/60))/(30+AD179),0)</f>
        <v/>
      </c>
      <c r="AE173" s="692">
        <f>ROUNDUP((AE174*AE176*AE177*(AE178/60))/(30+AE179),0)</f>
        <v/>
      </c>
      <c r="AF173" s="692">
        <f>ROUNDUP((AF174*AF176*AF177*(AF178/60))/(30+AF179),0)</f>
        <v/>
      </c>
      <c r="AG173" s="692">
        <f>ROUNDUP((AG174*AG176*AG177*(AG178/60))/(30+AG179),0)</f>
        <v/>
      </c>
      <c r="AH173" s="692">
        <f>ROUNDUP((AH174*AH176*AH177*(AH178/60))/(30+AH179),0)</f>
        <v/>
      </c>
      <c r="AI173" s="692">
        <f>ROUNDUP((AI174*AI176*AI177*(AI178/60))/(30+AI179),0)</f>
        <v/>
      </c>
      <c r="AJ173" s="692">
        <f>ROUNDUP((AJ174*AJ176*AJ177*(AJ178/60))/(30+AJ179),0)</f>
        <v/>
      </c>
      <c r="AK173" s="692">
        <f>ROUNDUP((AK174*AK176*AK177*(AK178/60))/(30+AK179),0)</f>
        <v/>
      </c>
      <c r="AL173" s="692">
        <f>ROUNDUP((AL174*AL176*AL177*(AL178/60))/(30+AL179),0)</f>
        <v/>
      </c>
      <c r="AM173" s="692">
        <f>ROUNDUP((AM174*AM176*AM177*(AM178/60))/(30+AM179),0)</f>
        <v/>
      </c>
      <c r="AN173" s="692">
        <f>ROUNDUP((AN174*AN176*AN177*(AN178/60))/(30+AN179),0)</f>
        <v/>
      </c>
      <c r="AO173" s="692">
        <f>ROUNDUP((AO174*AO176*AO177*(AO178/60))/(30+AO179),0)</f>
        <v/>
      </c>
    </row>
    <row r="174" ht="13" customFormat="1" customHeight="1" s="354">
      <c r="A174" s="532" t="n"/>
      <c r="B174" s="550" t="n"/>
      <c r="C174" s="339" t="inlineStr">
        <is>
          <t>PHP(od-dep)</t>
        </is>
      </c>
      <c r="D174" s="340" t="inlineStr">
        <is>
          <t>Originating Peak Hour Passengers</t>
        </is>
      </c>
      <c r="E174" s="352" t="n"/>
      <c r="F174" s="693">
        <f>F33</f>
        <v/>
      </c>
      <c r="G174" s="693">
        <f>G33</f>
        <v/>
      </c>
      <c r="H174" s="693">
        <f>H33</f>
        <v/>
      </c>
      <c r="I174" s="693">
        <f>I33</f>
        <v/>
      </c>
      <c r="J174" s="693">
        <f>J33</f>
        <v/>
      </c>
      <c r="K174" s="693">
        <f>K33</f>
        <v/>
      </c>
      <c r="L174" s="693">
        <f>L33</f>
        <v/>
      </c>
      <c r="M174" s="693">
        <f>M33</f>
        <v/>
      </c>
      <c r="N174" s="693">
        <f>N33</f>
        <v/>
      </c>
      <c r="O174" s="693">
        <f>O33</f>
        <v/>
      </c>
      <c r="P174" s="693">
        <f>P33</f>
        <v/>
      </c>
      <c r="Q174" s="693">
        <f>Q33</f>
        <v/>
      </c>
      <c r="R174" s="693">
        <f>R33</f>
        <v/>
      </c>
      <c r="S174" s="693">
        <f>S33</f>
        <v/>
      </c>
      <c r="T174" s="693">
        <f>T33</f>
        <v/>
      </c>
      <c r="U174" s="693">
        <f>U33</f>
        <v/>
      </c>
      <c r="V174" s="693">
        <f>V33</f>
        <v/>
      </c>
      <c r="W174" s="693">
        <f>W33</f>
        <v/>
      </c>
      <c r="X174" s="693">
        <f>X33</f>
        <v/>
      </c>
      <c r="Y174" s="693">
        <f>Y33</f>
        <v/>
      </c>
      <c r="Z174" s="693">
        <f>Z33</f>
        <v/>
      </c>
      <c r="AA174" s="693">
        <f>AA33</f>
        <v/>
      </c>
      <c r="AB174" s="693">
        <f>AB33</f>
        <v/>
      </c>
      <c r="AC174" s="693">
        <f>AC33</f>
        <v/>
      </c>
      <c r="AD174" s="693">
        <f>AD33</f>
        <v/>
      </c>
      <c r="AE174" s="693">
        <f>AE33</f>
        <v/>
      </c>
      <c r="AF174" s="693">
        <f>AF33</f>
        <v/>
      </c>
      <c r="AG174" s="693">
        <f>AG33</f>
        <v/>
      </c>
      <c r="AH174" s="693">
        <f>AH33</f>
        <v/>
      </c>
      <c r="AI174" s="693">
        <f>AI33</f>
        <v/>
      </c>
      <c r="AJ174" s="693">
        <f>AJ33</f>
        <v/>
      </c>
      <c r="AK174" s="693">
        <f>AK33</f>
        <v/>
      </c>
      <c r="AL174" s="693">
        <f>AL33</f>
        <v/>
      </c>
      <c r="AM174" s="693">
        <f>AM33</f>
        <v/>
      </c>
      <c r="AN174" s="693">
        <f>AN33</f>
        <v/>
      </c>
      <c r="AO174" s="693">
        <f>AO33</f>
        <v/>
      </c>
      <c r="AP174" s="327" t="n"/>
      <c r="AQ174" s="327" t="n"/>
    </row>
    <row r="175" ht="13" customHeight="1" s="1">
      <c r="A175" s="532" t="n"/>
      <c r="B175" s="550" t="n"/>
      <c r="C175" s="328" t="inlineStr">
        <is>
          <t>Cf</t>
        </is>
      </c>
      <c r="D175" s="332" t="inlineStr">
        <is>
          <t>Correction Factor for Demand Vaiabliliy (See reference Table)</t>
        </is>
      </c>
      <c r="E175" s="328" t="n"/>
      <c r="F175" s="355">
        <f>VLOOKUP(F179,$B$425:$C$432,2,TRUE)</f>
        <v/>
      </c>
      <c r="G175" s="355">
        <f>VLOOKUP(G179,$B$425:$C$432,2,TRUE)</f>
        <v/>
      </c>
      <c r="H175" s="355">
        <f>VLOOKUP(H179,$B$425:$C$432,2,TRUE)</f>
        <v/>
      </c>
      <c r="I175" s="355">
        <f>VLOOKUP(I179,$B$425:$C$432,2,TRUE)</f>
        <v/>
      </c>
      <c r="J175" s="355">
        <f>VLOOKUP(J179,$B$425:$C$432,2,TRUE)</f>
        <v/>
      </c>
      <c r="K175" s="355">
        <f>VLOOKUP(K179,$B$425:$C$432,2,TRUE)</f>
        <v/>
      </c>
      <c r="L175" s="355">
        <f>VLOOKUP(L179,$B$425:$C$432,2,TRUE)</f>
        <v/>
      </c>
      <c r="M175" s="355">
        <f>VLOOKUP(M179,$B$425:$C$432,2,TRUE)</f>
        <v/>
      </c>
      <c r="N175" s="355">
        <f>VLOOKUP(N179,$B$425:$C$432,2,TRUE)</f>
        <v/>
      </c>
      <c r="O175" s="355">
        <f>VLOOKUP(O179,$B$425:$C$432,2,TRUE)</f>
        <v/>
      </c>
      <c r="P175" s="355">
        <f>VLOOKUP(P179,$B$425:$C$432,2,TRUE)</f>
        <v/>
      </c>
      <c r="Q175" s="355">
        <f>VLOOKUP(Q179,$B$425:$C$432,2,TRUE)</f>
        <v/>
      </c>
      <c r="R175" s="355">
        <f>VLOOKUP(R179,$B$425:$C$432,2,TRUE)</f>
        <v/>
      </c>
      <c r="S175" s="355">
        <f>VLOOKUP(S179,$B$425:$C$432,2,TRUE)</f>
        <v/>
      </c>
      <c r="T175" s="355">
        <f>VLOOKUP(T179,$B$425:$C$432,2,TRUE)</f>
        <v/>
      </c>
      <c r="U175" s="355">
        <f>VLOOKUP(U179,$B$425:$C$432,2,TRUE)</f>
        <v/>
      </c>
      <c r="V175" s="355">
        <f>VLOOKUP(V179,$B$425:$C$432,2,TRUE)</f>
        <v/>
      </c>
      <c r="W175" s="355">
        <f>VLOOKUP(W179,$B$425:$C$432,2,TRUE)</f>
        <v/>
      </c>
      <c r="X175" s="355">
        <f>VLOOKUP(X179,$B$425:$C$432,2,TRUE)</f>
        <v/>
      </c>
      <c r="Y175" s="355">
        <f>VLOOKUP(Y179,$B$425:$C$432,2,TRUE)</f>
        <v/>
      </c>
      <c r="Z175" s="355">
        <f>VLOOKUP(Z179,$B$425:$C$432,2,TRUE)</f>
        <v/>
      </c>
      <c r="AA175" s="355">
        <f>VLOOKUP(AA179,$B$425:$C$432,2,TRUE)</f>
        <v/>
      </c>
      <c r="AB175" s="355">
        <f>VLOOKUP(AB179,$B$425:$C$432,2,TRUE)</f>
        <v/>
      </c>
      <c r="AC175" s="355">
        <f>VLOOKUP(AC179,$B$425:$C$432,2,TRUE)</f>
        <v/>
      </c>
      <c r="AD175" s="355">
        <f>VLOOKUP(AD179,$B$425:$C$432,2,TRUE)</f>
        <v/>
      </c>
      <c r="AE175" s="355">
        <f>VLOOKUP(AE179,$B$425:$C$432,2,TRUE)</f>
        <v/>
      </c>
      <c r="AF175" s="355">
        <f>VLOOKUP(AF179,$B$425:$C$432,2,TRUE)</f>
        <v/>
      </c>
      <c r="AG175" s="355">
        <f>VLOOKUP(AG179,$B$425:$C$432,2,TRUE)</f>
        <v/>
      </c>
      <c r="AH175" s="355">
        <f>VLOOKUP(AH179,$B$425:$C$432,2,TRUE)</f>
        <v/>
      </c>
      <c r="AI175" s="355">
        <f>VLOOKUP(AI179,$B$425:$C$432,2,TRUE)</f>
        <v/>
      </c>
      <c r="AJ175" s="355">
        <f>VLOOKUP(AJ179,$B$425:$C$432,2,TRUE)</f>
        <v/>
      </c>
      <c r="AK175" s="355">
        <f>VLOOKUP(AK179,$B$425:$C$432,2,TRUE)</f>
        <v/>
      </c>
      <c r="AL175" s="355">
        <f>VLOOKUP(AL179,$B$425:$C$432,2,TRUE)</f>
        <v/>
      </c>
      <c r="AM175" s="355">
        <f>VLOOKUP(AM179,$B$425:$C$432,2,TRUE)</f>
        <v/>
      </c>
      <c r="AN175" s="355">
        <f>VLOOKUP(AN179,$B$425:$C$432,2,TRUE)</f>
        <v/>
      </c>
      <c r="AO175" s="355">
        <f>VLOOKUP(AO179,$B$425:$C$432,2,TRUE)</f>
        <v/>
      </c>
    </row>
    <row r="176" ht="13" customHeight="1" s="1">
      <c r="A176" s="532" t="n"/>
      <c r="B176" s="550" t="n"/>
      <c r="C176" s="328" t="inlineStr">
        <is>
          <t>PK</t>
        </is>
      </c>
      <c r="D176" s="332" t="inlineStr">
        <is>
          <t>Peak 30-minute Factor (in % of PHP)</t>
        </is>
      </c>
      <c r="E176" s="328" t="n"/>
      <c r="F176" s="356">
        <f>F35</f>
        <v/>
      </c>
      <c r="G176" s="356">
        <f>G35</f>
        <v/>
      </c>
      <c r="H176" s="356">
        <f>H35</f>
        <v/>
      </c>
      <c r="I176" s="356">
        <f>I35</f>
        <v/>
      </c>
      <c r="J176" s="356">
        <f>J35</f>
        <v/>
      </c>
      <c r="K176" s="356">
        <f>K35</f>
        <v/>
      </c>
      <c r="L176" s="356">
        <f>L35</f>
        <v/>
      </c>
      <c r="M176" s="356">
        <f>M35</f>
        <v/>
      </c>
      <c r="N176" s="356">
        <f>N35</f>
        <v/>
      </c>
      <c r="O176" s="356">
        <f>O35</f>
        <v/>
      </c>
      <c r="P176" s="356">
        <f>P35</f>
        <v/>
      </c>
      <c r="Q176" s="356">
        <f>Q35</f>
        <v/>
      </c>
      <c r="R176" s="356">
        <f>R35</f>
        <v/>
      </c>
      <c r="S176" s="356">
        <f>S35</f>
        <v/>
      </c>
      <c r="T176" s="356">
        <f>T35</f>
        <v/>
      </c>
      <c r="U176" s="356">
        <f>U35</f>
        <v/>
      </c>
      <c r="V176" s="356">
        <f>V35</f>
        <v/>
      </c>
      <c r="W176" s="356">
        <f>W35</f>
        <v/>
      </c>
      <c r="X176" s="356">
        <f>X35</f>
        <v/>
      </c>
      <c r="Y176" s="356">
        <f>Y35</f>
        <v/>
      </c>
      <c r="Z176" s="356">
        <f>Z35</f>
        <v/>
      </c>
      <c r="AA176" s="356">
        <f>AA35</f>
        <v/>
      </c>
      <c r="AB176" s="356">
        <f>AB35</f>
        <v/>
      </c>
      <c r="AC176" s="356">
        <f>AC35</f>
        <v/>
      </c>
      <c r="AD176" s="356">
        <f>AD35</f>
        <v/>
      </c>
      <c r="AE176" s="356">
        <f>AE35</f>
        <v/>
      </c>
      <c r="AF176" s="356">
        <f>AF35</f>
        <v/>
      </c>
      <c r="AG176" s="356">
        <f>AG35</f>
        <v/>
      </c>
      <c r="AH176" s="356">
        <f>AH35</f>
        <v/>
      </c>
      <c r="AI176" s="356">
        <f>AI35</f>
        <v/>
      </c>
      <c r="AJ176" s="356">
        <f>AJ35</f>
        <v/>
      </c>
      <c r="AK176" s="356">
        <f>AK35</f>
        <v/>
      </c>
      <c r="AL176" s="356">
        <f>AL35</f>
        <v/>
      </c>
      <c r="AM176" s="356">
        <f>AM35</f>
        <v/>
      </c>
      <c r="AN176" s="356">
        <f>AN35</f>
        <v/>
      </c>
      <c r="AO176" s="356">
        <f>AO35</f>
        <v/>
      </c>
    </row>
    <row r="177" ht="13" customHeight="1" s="1">
      <c r="A177" s="532" t="n"/>
      <c r="B177" s="550" t="n"/>
      <c r="C177" s="328" t="inlineStr">
        <is>
          <t>SSR</t>
        </is>
      </c>
      <c r="D177" s="332" t="inlineStr">
        <is>
          <t>Ratio of Passengers Using Self-Service Kiosks (in %)</t>
        </is>
      </c>
      <c r="E177" s="328" t="n"/>
      <c r="F177" s="356">
        <f>F166</f>
        <v/>
      </c>
      <c r="G177" s="356">
        <f>G166</f>
        <v/>
      </c>
      <c r="H177" s="356">
        <f>H166</f>
        <v/>
      </c>
      <c r="I177" s="356">
        <f>I166</f>
        <v/>
      </c>
      <c r="J177" s="356">
        <f>J166</f>
        <v/>
      </c>
      <c r="K177" s="356">
        <f>K166</f>
        <v/>
      </c>
      <c r="L177" s="356">
        <f>L166</f>
        <v/>
      </c>
      <c r="M177" s="356">
        <f>M166</f>
        <v/>
      </c>
      <c r="N177" s="356">
        <f>N166</f>
        <v/>
      </c>
      <c r="O177" s="356">
        <f>O166</f>
        <v/>
      </c>
      <c r="P177" s="356">
        <f>P166</f>
        <v/>
      </c>
      <c r="Q177" s="356">
        <f>Q166</f>
        <v/>
      </c>
      <c r="R177" s="356">
        <f>R166</f>
        <v/>
      </c>
      <c r="S177" s="356">
        <f>S166</f>
        <v/>
      </c>
      <c r="T177" s="356">
        <f>T166</f>
        <v/>
      </c>
      <c r="U177" s="356">
        <f>U166</f>
        <v/>
      </c>
      <c r="V177" s="356">
        <f>V166</f>
        <v/>
      </c>
      <c r="W177" s="356">
        <f>W166</f>
        <v/>
      </c>
      <c r="X177" s="356">
        <f>X166</f>
        <v/>
      </c>
      <c r="Y177" s="356">
        <f>Y166</f>
        <v/>
      </c>
      <c r="Z177" s="356">
        <f>Z166</f>
        <v/>
      </c>
      <c r="AA177" s="356">
        <f>AA166</f>
        <v/>
      </c>
      <c r="AB177" s="356">
        <f>AB166</f>
        <v/>
      </c>
      <c r="AC177" s="356">
        <f>AC166</f>
        <v/>
      </c>
      <c r="AD177" s="356">
        <f>AD166</f>
        <v/>
      </c>
      <c r="AE177" s="356">
        <f>AE166</f>
        <v/>
      </c>
      <c r="AF177" s="356">
        <f>AF166</f>
        <v/>
      </c>
      <c r="AG177" s="356">
        <f>AG166</f>
        <v/>
      </c>
      <c r="AH177" s="356">
        <f>AH166</f>
        <v/>
      </c>
      <c r="AI177" s="356">
        <f>AI166</f>
        <v/>
      </c>
      <c r="AJ177" s="356">
        <f>AJ166</f>
        <v/>
      </c>
      <c r="AK177" s="356">
        <f>AK166</f>
        <v/>
      </c>
      <c r="AL177" s="356">
        <f>AL166</f>
        <v/>
      </c>
      <c r="AM177" s="356">
        <f>AM166</f>
        <v/>
      </c>
      <c r="AN177" s="356">
        <f>AN166</f>
        <v/>
      </c>
      <c r="AO177" s="356">
        <f>AO166</f>
        <v/>
      </c>
    </row>
    <row r="178" ht="13" customHeight="1" s="1">
      <c r="A178" s="532" t="n"/>
      <c r="B178" s="550" t="n"/>
      <c r="C178" s="328" t="inlineStr">
        <is>
          <t>PT</t>
        </is>
      </c>
      <c r="D178" s="332" t="inlineStr">
        <is>
          <t>Process Time per Passenger at Self-Service Kiosk (in seconds)</t>
        </is>
      </c>
      <c r="E178" s="328" t="n"/>
      <c r="F178" s="694" t="n">
        <v>75</v>
      </c>
      <c r="G178" s="694" t="n">
        <v>75</v>
      </c>
      <c r="H178" s="694" t="n">
        <v>75</v>
      </c>
      <c r="I178" s="694" t="n">
        <v>75</v>
      </c>
      <c r="J178" s="694" t="n">
        <v>75</v>
      </c>
      <c r="K178" s="694" t="n">
        <v>75</v>
      </c>
      <c r="L178" s="694" t="n">
        <v>75</v>
      </c>
      <c r="M178" s="694" t="n">
        <v>75</v>
      </c>
      <c r="N178" s="694" t="n">
        <v>75</v>
      </c>
      <c r="O178" s="694" t="n">
        <v>75</v>
      </c>
      <c r="P178" s="694" t="n">
        <v>75</v>
      </c>
      <c r="Q178" s="694" t="n">
        <v>75</v>
      </c>
      <c r="R178" s="694" t="n">
        <v>75</v>
      </c>
      <c r="S178" s="694" t="n">
        <v>75</v>
      </c>
      <c r="T178" s="694" t="n">
        <v>75</v>
      </c>
      <c r="U178" s="694" t="n">
        <v>75</v>
      </c>
      <c r="V178" s="694" t="n">
        <v>75</v>
      </c>
      <c r="W178" s="694" t="n">
        <v>75</v>
      </c>
      <c r="X178" s="694" t="n">
        <v>75</v>
      </c>
      <c r="Y178" s="694" t="n">
        <v>75</v>
      </c>
      <c r="Z178" s="694" t="n">
        <v>75</v>
      </c>
      <c r="AA178" s="694" t="n">
        <v>75</v>
      </c>
      <c r="AB178" s="694" t="n">
        <v>75</v>
      </c>
      <c r="AC178" s="694" t="n">
        <v>75</v>
      </c>
      <c r="AD178" s="694" t="n">
        <v>75</v>
      </c>
      <c r="AE178" s="694" t="n">
        <v>75</v>
      </c>
      <c r="AF178" s="694" t="n">
        <v>75</v>
      </c>
      <c r="AG178" s="694" t="n">
        <v>75</v>
      </c>
      <c r="AH178" s="694" t="n">
        <v>75</v>
      </c>
      <c r="AI178" s="694" t="n">
        <v>75</v>
      </c>
      <c r="AJ178" s="694" t="n">
        <v>75</v>
      </c>
      <c r="AK178" s="694" t="n">
        <v>75</v>
      </c>
      <c r="AL178" s="694" t="n">
        <v>75</v>
      </c>
      <c r="AM178" s="694" t="n">
        <v>75</v>
      </c>
      <c r="AN178" s="694" t="n">
        <v>75</v>
      </c>
      <c r="AO178" s="694" t="n">
        <v>75</v>
      </c>
    </row>
    <row r="179" ht="13" customHeight="1" s="1">
      <c r="A179" s="532" t="n"/>
      <c r="B179" s="550" t="n"/>
      <c r="C179" s="328" t="inlineStr">
        <is>
          <t>MQT</t>
        </is>
      </c>
      <c r="D179" s="332" t="inlineStr">
        <is>
          <t>Maximum Queueing Time (in Minutes)</t>
        </is>
      </c>
      <c r="E179" s="328" t="n"/>
      <c r="F179" s="695" t="n">
        <v>3</v>
      </c>
      <c r="G179" s="695" t="n">
        <v>3</v>
      </c>
      <c r="H179" s="695" t="n">
        <v>3</v>
      </c>
      <c r="I179" s="695" t="n">
        <v>3</v>
      </c>
      <c r="J179" s="695" t="n">
        <v>3</v>
      </c>
      <c r="K179" s="695" t="n">
        <v>3</v>
      </c>
      <c r="L179" s="695" t="n">
        <v>3</v>
      </c>
      <c r="M179" s="695" t="n">
        <v>3</v>
      </c>
      <c r="N179" s="695" t="n">
        <v>3</v>
      </c>
      <c r="O179" s="695" t="n">
        <v>3</v>
      </c>
      <c r="P179" s="695" t="n">
        <v>3</v>
      </c>
      <c r="Q179" s="695" t="n">
        <v>3</v>
      </c>
      <c r="R179" s="695" t="n">
        <v>3</v>
      </c>
      <c r="S179" s="695" t="n">
        <v>3</v>
      </c>
      <c r="T179" s="695" t="n">
        <v>3</v>
      </c>
      <c r="U179" s="695" t="n">
        <v>3</v>
      </c>
      <c r="V179" s="695" t="n">
        <v>3</v>
      </c>
      <c r="W179" s="695" t="n">
        <v>3</v>
      </c>
      <c r="X179" s="695" t="n">
        <v>3</v>
      </c>
      <c r="Y179" s="695" t="n">
        <v>3</v>
      </c>
      <c r="Z179" s="695" t="n">
        <v>3</v>
      </c>
      <c r="AA179" s="695" t="n">
        <v>3</v>
      </c>
      <c r="AB179" s="695" t="n">
        <v>3</v>
      </c>
      <c r="AC179" s="695" t="n">
        <v>3</v>
      </c>
      <c r="AD179" s="695" t="n">
        <v>3</v>
      </c>
      <c r="AE179" s="695" t="n">
        <v>3</v>
      </c>
      <c r="AF179" s="695" t="n">
        <v>3</v>
      </c>
      <c r="AG179" s="695" t="n">
        <v>3</v>
      </c>
      <c r="AH179" s="695" t="n">
        <v>3</v>
      </c>
      <c r="AI179" s="695" t="n">
        <v>3</v>
      </c>
      <c r="AJ179" s="695" t="n">
        <v>3</v>
      </c>
      <c r="AK179" s="695" t="n">
        <v>3</v>
      </c>
      <c r="AL179" s="695" t="n">
        <v>3</v>
      </c>
      <c r="AM179" s="695" t="n">
        <v>3</v>
      </c>
      <c r="AN179" s="695" t="n">
        <v>3</v>
      </c>
      <c r="AO179" s="695" t="n">
        <v>3</v>
      </c>
    </row>
    <row r="180" ht="13" customHeight="1" s="1">
      <c r="A180" s="532" t="n"/>
      <c r="B180" s="550" t="n"/>
      <c r="C180" s="328" t="inlineStr">
        <is>
          <t>SSa</t>
        </is>
      </c>
      <c r="D180" s="332" t="inlineStr">
        <is>
          <t>Area Occupied by a Single Self-Service Kiosk (obtained from typical dimensions)*(in m2)</t>
        </is>
      </c>
      <c r="E180" s="328" t="n"/>
      <c r="F180" s="696" t="n">
        <v>0.36</v>
      </c>
      <c r="G180" s="696" t="n">
        <v>0.36</v>
      </c>
      <c r="H180" s="696" t="n">
        <v>0.36</v>
      </c>
      <c r="I180" s="696" t="n">
        <v>0.36</v>
      </c>
      <c r="J180" s="696" t="n">
        <v>0.36</v>
      </c>
      <c r="K180" s="696" t="n">
        <v>0.36</v>
      </c>
      <c r="L180" s="696" t="n">
        <v>0.36</v>
      </c>
      <c r="M180" s="696" t="n">
        <v>0.36</v>
      </c>
      <c r="N180" s="696" t="n">
        <v>0.36</v>
      </c>
      <c r="O180" s="696" t="n">
        <v>0.36</v>
      </c>
      <c r="P180" s="696" t="n">
        <v>0.36</v>
      </c>
      <c r="Q180" s="696" t="n">
        <v>0.36</v>
      </c>
      <c r="R180" s="696" t="n">
        <v>0.36</v>
      </c>
      <c r="S180" s="696" t="n">
        <v>0.36</v>
      </c>
      <c r="T180" s="696" t="n">
        <v>0.36</v>
      </c>
      <c r="U180" s="696" t="n">
        <v>0.36</v>
      </c>
      <c r="V180" s="696" t="n">
        <v>0.36</v>
      </c>
      <c r="W180" s="696" t="n">
        <v>0.36</v>
      </c>
      <c r="X180" s="696" t="n">
        <v>0.36</v>
      </c>
      <c r="Y180" s="696" t="n">
        <v>0.36</v>
      </c>
      <c r="Z180" s="696" t="n">
        <v>0.36</v>
      </c>
      <c r="AA180" s="696" t="n">
        <v>0.36</v>
      </c>
      <c r="AB180" s="696" t="n">
        <v>0.36</v>
      </c>
      <c r="AC180" s="696" t="n">
        <v>0.36</v>
      </c>
      <c r="AD180" s="696" t="n">
        <v>0.36</v>
      </c>
      <c r="AE180" s="696" t="n">
        <v>0.36</v>
      </c>
      <c r="AF180" s="696" t="n">
        <v>0.36</v>
      </c>
      <c r="AG180" s="696" t="n">
        <v>0.36</v>
      </c>
      <c r="AH180" s="696" t="n">
        <v>0.36</v>
      </c>
      <c r="AI180" s="696" t="n">
        <v>0.36</v>
      </c>
      <c r="AJ180" s="696" t="n">
        <v>0.36</v>
      </c>
      <c r="AK180" s="696" t="n">
        <v>0.36</v>
      </c>
      <c r="AL180" s="696" t="n">
        <v>0.36</v>
      </c>
      <c r="AM180" s="696" t="n">
        <v>0.36</v>
      </c>
      <c r="AN180" s="696" t="n">
        <v>0.36</v>
      </c>
      <c r="AO180" s="696" t="n">
        <v>0.36</v>
      </c>
    </row>
    <row r="181" ht="26.05" customHeight="1" s="1">
      <c r="A181" s="532" t="n"/>
      <c r="B181" s="550" t="n"/>
      <c r="C181" s="328" t="inlineStr">
        <is>
          <t>AA</t>
        </is>
      </c>
      <c r="D181" s="358" t="inlineStr">
        <is>
          <t>Adjustment Area for a Single Self-Service Kiosk (to account for additional area needed for
layout-obtained from typical dimensions)* (in %)</t>
        </is>
      </c>
      <c r="E181" s="328" t="n"/>
      <c r="F181" s="405" t="n">
        <v>3</v>
      </c>
      <c r="G181" s="405" t="n">
        <v>3</v>
      </c>
      <c r="H181" s="405" t="n">
        <v>3</v>
      </c>
      <c r="I181" s="405" t="n">
        <v>3</v>
      </c>
      <c r="J181" s="405" t="n">
        <v>3</v>
      </c>
      <c r="K181" s="405" t="n">
        <v>3</v>
      </c>
      <c r="L181" s="405" t="n">
        <v>3</v>
      </c>
      <c r="M181" s="405" t="n">
        <v>3</v>
      </c>
      <c r="N181" s="405" t="n">
        <v>3</v>
      </c>
      <c r="O181" s="405" t="n">
        <v>3</v>
      </c>
      <c r="P181" s="405" t="n">
        <v>3</v>
      </c>
      <c r="Q181" s="405" t="n">
        <v>3</v>
      </c>
      <c r="R181" s="405" t="n">
        <v>3</v>
      </c>
      <c r="S181" s="405" t="n">
        <v>3</v>
      </c>
      <c r="T181" s="405" t="n">
        <v>3</v>
      </c>
      <c r="U181" s="405" t="n">
        <v>3</v>
      </c>
      <c r="V181" s="405" t="n">
        <v>3</v>
      </c>
      <c r="W181" s="405" t="n">
        <v>3</v>
      </c>
      <c r="X181" s="405" t="n">
        <v>3</v>
      </c>
      <c r="Y181" s="405" t="n">
        <v>3</v>
      </c>
      <c r="Z181" s="405" t="n">
        <v>3</v>
      </c>
      <c r="AA181" s="405" t="n">
        <v>3</v>
      </c>
      <c r="AB181" s="405" t="n">
        <v>3</v>
      </c>
      <c r="AC181" s="405" t="n">
        <v>3</v>
      </c>
      <c r="AD181" s="405" t="n">
        <v>3</v>
      </c>
      <c r="AE181" s="405" t="n">
        <v>3</v>
      </c>
      <c r="AF181" s="405" t="n">
        <v>3</v>
      </c>
      <c r="AG181" s="405" t="n">
        <v>3</v>
      </c>
      <c r="AH181" s="405" t="n">
        <v>3</v>
      </c>
      <c r="AI181" s="405" t="n">
        <v>3</v>
      </c>
      <c r="AJ181" s="405" t="n">
        <v>3</v>
      </c>
      <c r="AK181" s="405" t="n">
        <v>3</v>
      </c>
      <c r="AL181" s="405" t="n">
        <v>3</v>
      </c>
      <c r="AM181" s="405" t="n">
        <v>3</v>
      </c>
      <c r="AN181" s="405" t="n">
        <v>3</v>
      </c>
      <c r="AO181" s="405" t="n">
        <v>3</v>
      </c>
    </row>
    <row r="182" ht="13" customHeight="1" s="1">
      <c r="A182" s="532" t="n"/>
      <c r="B182" s="550" t="n"/>
      <c r="C182" s="328" t="inlineStr">
        <is>
          <t>QMAX</t>
        </is>
      </c>
      <c r="D182" s="332" t="inlineStr">
        <is>
          <t>Maximum Number of Passengers Waiting in Queue</t>
        </is>
      </c>
      <c r="E182" s="328" t="n"/>
      <c r="F182" s="697">
        <f>F183*F176*F174*F177</f>
        <v/>
      </c>
      <c r="G182" s="697">
        <f>G183*G176*G174*G177</f>
        <v/>
      </c>
      <c r="H182" s="697">
        <f>H183*H176*H174*H177</f>
        <v/>
      </c>
      <c r="I182" s="697">
        <f>I183*I176*I174*I177</f>
        <v/>
      </c>
      <c r="J182" s="697">
        <f>J183*J176*J174*J177</f>
        <v/>
      </c>
      <c r="K182" s="697">
        <f>K183*K176*K174*K177</f>
        <v/>
      </c>
      <c r="L182" s="697">
        <f>L183*L176*L174*L177</f>
        <v/>
      </c>
      <c r="M182" s="697">
        <f>M183*M176*M174*M177</f>
        <v/>
      </c>
      <c r="N182" s="697">
        <f>N183*N176*N174*N177</f>
        <v/>
      </c>
      <c r="O182" s="697">
        <f>O183*O176*O174*O177</f>
        <v/>
      </c>
      <c r="P182" s="697">
        <f>P183*P176*P174*P177</f>
        <v/>
      </c>
      <c r="Q182" s="697">
        <f>Q183*Q176*Q174*Q177</f>
        <v/>
      </c>
      <c r="R182" s="697">
        <f>R183*R176*R174*R177</f>
        <v/>
      </c>
      <c r="S182" s="697">
        <f>S183*S176*S174*S177</f>
        <v/>
      </c>
      <c r="T182" s="697">
        <f>T183*T176*T174*T177</f>
        <v/>
      </c>
      <c r="U182" s="697">
        <f>U183*U176*U174*U177</f>
        <v/>
      </c>
      <c r="V182" s="697">
        <f>V183*V176*V174*V177</f>
        <v/>
      </c>
      <c r="W182" s="697">
        <f>W183*W176*W174*W177</f>
        <v/>
      </c>
      <c r="X182" s="697">
        <f>X183*X176*X174*X177</f>
        <v/>
      </c>
      <c r="Y182" s="697">
        <f>Y183*Y176*Y174*Y177</f>
        <v/>
      </c>
      <c r="Z182" s="697">
        <f>Z183*Z176*Z174*Z177</f>
        <v/>
      </c>
      <c r="AA182" s="697">
        <f>AA183*AA176*AA174*AA177</f>
        <v/>
      </c>
      <c r="AB182" s="697">
        <f>AB183*AB176*AB174*AB177</f>
        <v/>
      </c>
      <c r="AC182" s="697">
        <f>AC183*AC176*AC174*AC177</f>
        <v/>
      </c>
      <c r="AD182" s="697">
        <f>AD183*AD176*AD174*AD177</f>
        <v/>
      </c>
      <c r="AE182" s="697">
        <f>AE183*AE176*AE174*AE177</f>
        <v/>
      </c>
      <c r="AF182" s="697">
        <f>AF183*AF176*AF174*AF177</f>
        <v/>
      </c>
      <c r="AG182" s="697">
        <f>AG183*AG176*AG174*AG177</f>
        <v/>
      </c>
      <c r="AH182" s="697">
        <f>AH183*AH176*AH174*AH177</f>
        <v/>
      </c>
      <c r="AI182" s="697">
        <f>AI183*AI176*AI174*AI177</f>
        <v/>
      </c>
      <c r="AJ182" s="697">
        <f>AJ183*AJ176*AJ174*AJ177</f>
        <v/>
      </c>
      <c r="AK182" s="697">
        <f>AK183*AK176*AK174*AK177</f>
        <v/>
      </c>
      <c r="AL182" s="697">
        <f>AL183*AL176*AL174*AL177</f>
        <v/>
      </c>
      <c r="AM182" s="697">
        <f>AM183*AM176*AM174*AM177</f>
        <v/>
      </c>
      <c r="AN182" s="697">
        <f>AN183*AN176*AN174*AN177</f>
        <v/>
      </c>
      <c r="AO182" s="697">
        <f>AO183*AO176*AO174*AO177</f>
        <v/>
      </c>
    </row>
    <row r="183" ht="13" customHeight="1" s="1">
      <c r="A183" s="532" t="n"/>
      <c r="B183" s="550" t="n"/>
      <c r="C183" s="328" t="inlineStr">
        <is>
          <t>Qf</t>
        </is>
      </c>
      <c r="D183" s="332" t="inlineStr">
        <is>
          <t>QMAX Correction Factor (see reference table)</t>
        </is>
      </c>
      <c r="E183" s="328" t="n"/>
      <c r="F183" s="355">
        <f>VLOOKUP(F179,$B$437:$C$442,2,TRUE)</f>
        <v/>
      </c>
      <c r="G183" s="355">
        <f>VLOOKUP(G179,$B$437:$C$442,2,TRUE)</f>
        <v/>
      </c>
      <c r="H183" s="355">
        <f>VLOOKUP(H179,$B$437:$C$442,2,TRUE)</f>
        <v/>
      </c>
      <c r="I183" s="355">
        <f>VLOOKUP(I179,$B$437:$C$442,2,TRUE)</f>
        <v/>
      </c>
      <c r="J183" s="355">
        <f>VLOOKUP(J179,$B$437:$C$442,2,TRUE)</f>
        <v/>
      </c>
      <c r="K183" s="355">
        <f>VLOOKUP(K179,$B$437:$C$442,2,TRUE)</f>
        <v/>
      </c>
      <c r="L183" s="355">
        <f>VLOOKUP(L179,$B$437:$C$442,2,TRUE)</f>
        <v/>
      </c>
      <c r="M183" s="355">
        <f>VLOOKUP(M179,$B$437:$C$442,2,TRUE)</f>
        <v/>
      </c>
      <c r="N183" s="355">
        <f>VLOOKUP(N179,$B$437:$C$442,2,TRUE)</f>
        <v/>
      </c>
      <c r="O183" s="355">
        <f>VLOOKUP(O179,$B$437:$C$442,2,TRUE)</f>
        <v/>
      </c>
      <c r="P183" s="355">
        <f>VLOOKUP(P179,$B$437:$C$442,2,TRUE)</f>
        <v/>
      </c>
      <c r="Q183" s="355">
        <f>VLOOKUP(Q179,$B$437:$C$442,2,TRUE)</f>
        <v/>
      </c>
      <c r="R183" s="355">
        <f>VLOOKUP(R179,$B$437:$C$442,2,TRUE)</f>
        <v/>
      </c>
      <c r="S183" s="355">
        <f>VLOOKUP(S179,$B$437:$C$442,2,TRUE)</f>
        <v/>
      </c>
      <c r="T183" s="355">
        <f>VLOOKUP(T179,$B$437:$C$442,2,TRUE)</f>
        <v/>
      </c>
      <c r="U183" s="355">
        <f>VLOOKUP(U179,$B$437:$C$442,2,TRUE)</f>
        <v/>
      </c>
      <c r="V183" s="355">
        <f>VLOOKUP(V179,$B$437:$C$442,2,TRUE)</f>
        <v/>
      </c>
      <c r="W183" s="355">
        <f>VLOOKUP(W179,$B$437:$C$442,2,TRUE)</f>
        <v/>
      </c>
      <c r="X183" s="355">
        <f>VLOOKUP(X179,$B$437:$C$442,2,TRUE)</f>
        <v/>
      </c>
      <c r="Y183" s="355">
        <f>VLOOKUP(Y179,$B$437:$C$442,2,TRUE)</f>
        <v/>
      </c>
      <c r="Z183" s="355">
        <f>VLOOKUP(Z179,$B$437:$C$442,2,TRUE)</f>
        <v/>
      </c>
      <c r="AA183" s="355">
        <f>VLOOKUP(AA179,$B$437:$C$442,2,TRUE)</f>
        <v/>
      </c>
      <c r="AB183" s="355">
        <f>VLOOKUP(AB179,$B$437:$C$442,2,TRUE)</f>
        <v/>
      </c>
      <c r="AC183" s="355">
        <f>VLOOKUP(AC179,$B$437:$C$442,2,TRUE)</f>
        <v/>
      </c>
      <c r="AD183" s="355">
        <f>VLOOKUP(AD179,$B$437:$C$442,2,TRUE)</f>
        <v/>
      </c>
      <c r="AE183" s="355">
        <f>VLOOKUP(AE179,$B$437:$C$442,2,TRUE)</f>
        <v/>
      </c>
      <c r="AF183" s="355">
        <f>VLOOKUP(AF179,$B$437:$C$442,2,TRUE)</f>
        <v/>
      </c>
      <c r="AG183" s="355">
        <f>VLOOKUP(AG179,$B$437:$C$442,2,TRUE)</f>
        <v/>
      </c>
      <c r="AH183" s="355">
        <f>VLOOKUP(AH179,$B$437:$C$442,2,TRUE)</f>
        <v/>
      </c>
      <c r="AI183" s="355">
        <f>VLOOKUP(AI179,$B$437:$C$442,2,TRUE)</f>
        <v/>
      </c>
      <c r="AJ183" s="355">
        <f>VLOOKUP(AJ179,$B$437:$C$442,2,TRUE)</f>
        <v/>
      </c>
      <c r="AK183" s="355">
        <f>VLOOKUP(AK179,$B$437:$C$442,2,TRUE)</f>
        <v/>
      </c>
      <c r="AL183" s="355">
        <f>VLOOKUP(AL179,$B$437:$C$442,2,TRUE)</f>
        <v/>
      </c>
      <c r="AM183" s="355">
        <f>VLOOKUP(AM179,$B$437:$C$442,2,TRUE)</f>
        <v/>
      </c>
      <c r="AN183" s="355">
        <f>VLOOKUP(AN179,$B$437:$C$442,2,TRUE)</f>
        <v/>
      </c>
      <c r="AO183" s="355">
        <f>VLOOKUP(AO179,$B$437:$C$442,2,TRUE)</f>
        <v/>
      </c>
    </row>
    <row r="184" ht="13" customHeight="1" s="1">
      <c r="A184" s="532" t="n"/>
      <c r="B184" s="550" t="n"/>
      <c r="C184" s="328" t="inlineStr">
        <is>
          <t>SP</t>
        </is>
      </c>
      <c r="D184" s="358" t="inlineStr">
        <is>
          <t>Space per Person (in m2)</t>
        </is>
      </c>
      <c r="E184" s="328" t="n"/>
      <c r="F184" s="698" t="n">
        <v>1.5</v>
      </c>
      <c r="G184" s="698" t="n">
        <v>1.5</v>
      </c>
      <c r="H184" s="698" t="n">
        <v>1.5</v>
      </c>
      <c r="I184" s="698" t="n">
        <v>1.5</v>
      </c>
      <c r="J184" s="698" t="n">
        <v>1.5</v>
      </c>
      <c r="K184" s="698" t="n">
        <v>1.5</v>
      </c>
      <c r="L184" s="698" t="n">
        <v>1.5</v>
      </c>
      <c r="M184" s="698" t="n">
        <v>1.5</v>
      </c>
      <c r="N184" s="698" t="n">
        <v>1.5</v>
      </c>
      <c r="O184" s="698" t="n">
        <v>1.5</v>
      </c>
      <c r="P184" s="698" t="n">
        <v>1.5</v>
      </c>
      <c r="Q184" s="698" t="n">
        <v>1.5</v>
      </c>
      <c r="R184" s="698" t="n">
        <v>1.5</v>
      </c>
      <c r="S184" s="698" t="n">
        <v>1.5</v>
      </c>
      <c r="T184" s="698" t="n">
        <v>1.5</v>
      </c>
      <c r="U184" s="698" t="n">
        <v>1.5</v>
      </c>
      <c r="V184" s="698" t="n">
        <v>1.5</v>
      </c>
      <c r="W184" s="698" t="n">
        <v>1.5</v>
      </c>
      <c r="X184" s="698" t="n">
        <v>1.5</v>
      </c>
      <c r="Y184" s="698" t="n">
        <v>1.5</v>
      </c>
      <c r="Z184" s="698" t="n">
        <v>1.5</v>
      </c>
      <c r="AA184" s="698" t="n">
        <v>1.5</v>
      </c>
      <c r="AB184" s="698" t="n">
        <v>1.5</v>
      </c>
      <c r="AC184" s="698" t="n">
        <v>1.5</v>
      </c>
      <c r="AD184" s="698" t="n">
        <v>1.5</v>
      </c>
      <c r="AE184" s="698" t="n">
        <v>1.5</v>
      </c>
      <c r="AF184" s="698" t="n">
        <v>1.5</v>
      </c>
      <c r="AG184" s="698" t="n">
        <v>1.5</v>
      </c>
      <c r="AH184" s="698" t="n">
        <v>1.5</v>
      </c>
      <c r="AI184" s="698" t="n">
        <v>1.5</v>
      </c>
      <c r="AJ184" s="698" t="n">
        <v>1.5</v>
      </c>
      <c r="AK184" s="698" t="n">
        <v>1.5</v>
      </c>
      <c r="AL184" s="698" t="n">
        <v>1.5</v>
      </c>
      <c r="AM184" s="698" t="n">
        <v>1.5</v>
      </c>
      <c r="AN184" s="698" t="n">
        <v>1.5</v>
      </c>
      <c r="AO184" s="698" t="n">
        <v>1.5</v>
      </c>
    </row>
    <row r="185" ht="13" customHeight="1" s="1">
      <c r="A185" s="532" t="n"/>
      <c r="B185" s="550" t="n"/>
      <c r="C185" s="328" t="inlineStr">
        <is>
          <t>CAF</t>
        </is>
      </c>
      <c r="D185" s="332" t="inlineStr">
        <is>
          <t>Circulation Area Factor (in %)* for additional space for circulating around processing area</t>
        </is>
      </c>
      <c r="E185" s="328" t="n"/>
      <c r="F185" s="405" t="n">
        <v>0.35</v>
      </c>
      <c r="G185" s="405" t="n">
        <v>0.35</v>
      </c>
      <c r="H185" s="405" t="n">
        <v>0.35</v>
      </c>
      <c r="I185" s="405" t="n">
        <v>0.35</v>
      </c>
      <c r="J185" s="405" t="n">
        <v>0.35</v>
      </c>
      <c r="K185" s="405" t="n">
        <v>0.35</v>
      </c>
      <c r="L185" s="405" t="n">
        <v>0.35</v>
      </c>
      <c r="M185" s="405" t="n">
        <v>0.35</v>
      </c>
      <c r="N185" s="405" t="n">
        <v>0.35</v>
      </c>
      <c r="O185" s="405" t="n">
        <v>0.35</v>
      </c>
      <c r="P185" s="405" t="n">
        <v>0.35</v>
      </c>
      <c r="Q185" s="405" t="n">
        <v>0.35</v>
      </c>
      <c r="R185" s="405" t="n">
        <v>0.35</v>
      </c>
      <c r="S185" s="405" t="n">
        <v>0.35</v>
      </c>
      <c r="T185" s="405" t="n">
        <v>0.35</v>
      </c>
      <c r="U185" s="405" t="n">
        <v>0.35</v>
      </c>
      <c r="V185" s="405" t="n">
        <v>0.35</v>
      </c>
      <c r="W185" s="405" t="n">
        <v>0.35</v>
      </c>
      <c r="X185" s="405" t="n">
        <v>0.35</v>
      </c>
      <c r="Y185" s="405" t="n">
        <v>0.35</v>
      </c>
      <c r="Z185" s="405" t="n">
        <v>0.35</v>
      </c>
      <c r="AA185" s="405" t="n">
        <v>0.35</v>
      </c>
      <c r="AB185" s="405" t="n">
        <v>0.35</v>
      </c>
      <c r="AC185" s="405" t="n">
        <v>0.35</v>
      </c>
      <c r="AD185" s="405" t="n">
        <v>0.35</v>
      </c>
      <c r="AE185" s="405" t="n">
        <v>0.35</v>
      </c>
      <c r="AF185" s="405" t="n">
        <v>0.35</v>
      </c>
      <c r="AG185" s="405" t="n">
        <v>0.35</v>
      </c>
      <c r="AH185" s="405" t="n">
        <v>0.35</v>
      </c>
      <c r="AI185" s="405" t="n">
        <v>0.35</v>
      </c>
      <c r="AJ185" s="405" t="n">
        <v>0.35</v>
      </c>
      <c r="AK185" s="405" t="n">
        <v>0.35</v>
      </c>
      <c r="AL185" s="405" t="n">
        <v>0.35</v>
      </c>
      <c r="AM185" s="405" t="n">
        <v>0.35</v>
      </c>
      <c r="AN185" s="405" t="n">
        <v>0.35</v>
      </c>
      <c r="AO185" s="405" t="n">
        <v>0.35</v>
      </c>
    </row>
    <row r="186" ht="13" customHeight="1" s="1">
      <c r="A186" s="532" t="n"/>
      <c r="B186" s="550" t="n"/>
      <c r="C186" s="337" t="inlineStr">
        <is>
          <t>A</t>
        </is>
      </c>
      <c r="D186" s="338" t="inlineStr">
        <is>
          <t>Area Required for the Self-Service Kiosks (in m2)</t>
        </is>
      </c>
      <c r="E186" s="337" t="n"/>
      <c r="F186" s="699">
        <f>((F187*F180*F181)+(F182*F184))*(1+F185)</f>
        <v/>
      </c>
      <c r="G186" s="699">
        <f>((G187*G180*G181)+(G182*G184))*(1+G185)</f>
        <v/>
      </c>
      <c r="H186" s="699">
        <f>((H187*H180*H181)+(H182*H184))*(1+H185)</f>
        <v/>
      </c>
      <c r="I186" s="699">
        <f>((I187*I180*I181)+(I182*I184))*(1+I185)</f>
        <v/>
      </c>
      <c r="J186" s="699">
        <f>((J187*J180*J181)+(J182*J184))*(1+J185)</f>
        <v/>
      </c>
      <c r="K186" s="699">
        <f>((K187*K180*K181)+(K182*K184))*(1+K185)</f>
        <v/>
      </c>
      <c r="L186" s="699">
        <f>((L187*L180*L181)+(L182*L184))*(1+L185)</f>
        <v/>
      </c>
      <c r="M186" s="699">
        <f>((M187*M180*M181)+(M182*M184))*(1+M185)</f>
        <v/>
      </c>
      <c r="N186" s="699">
        <f>((N187*N180*N181)+(N182*N184))*(1+N185)</f>
        <v/>
      </c>
      <c r="O186" s="699">
        <f>((O187*O180*O181)+(O182*O184))*(1+O185)</f>
        <v/>
      </c>
      <c r="P186" s="699">
        <f>((P187*P180*P181)+(P182*P184))*(1+P185)</f>
        <v/>
      </c>
      <c r="Q186" s="699">
        <f>((Q187*Q180*Q181)+(Q182*Q184))*(1+Q185)</f>
        <v/>
      </c>
      <c r="R186" s="699">
        <f>((R187*R180*R181)+(R182*R184))*(1+R185)</f>
        <v/>
      </c>
      <c r="S186" s="699">
        <f>((S187*S180*S181)+(S182*S184))*(1+S185)</f>
        <v/>
      </c>
      <c r="T186" s="699">
        <f>((T187*T180*T181)+(T182*T184))*(1+T185)</f>
        <v/>
      </c>
      <c r="U186" s="699">
        <f>((U187*U180*U181)+(U182*U184))*(1+U185)</f>
        <v/>
      </c>
      <c r="V186" s="699">
        <f>((V187*V180*V181)+(V182*V184))*(1+V185)</f>
        <v/>
      </c>
      <c r="W186" s="699">
        <f>((W187*W180*W181)+(W182*W184))*(1+W185)</f>
        <v/>
      </c>
      <c r="X186" s="699">
        <f>((X187*X180*X181)+(X182*X184))*(1+X185)</f>
        <v/>
      </c>
      <c r="Y186" s="699">
        <f>((Y187*Y180*Y181)+(Y182*Y184))*(1+Y185)</f>
        <v/>
      </c>
      <c r="Z186" s="699">
        <f>((Z187*Z180*Z181)+(Z182*Z184))*(1+Z185)</f>
        <v/>
      </c>
      <c r="AA186" s="699">
        <f>((AA187*AA180*AA181)+(AA182*AA184))*(1+AA185)</f>
        <v/>
      </c>
      <c r="AB186" s="699">
        <f>((AB187*AB180*AB181)+(AB182*AB184))*(1+AB185)</f>
        <v/>
      </c>
      <c r="AC186" s="699">
        <f>((AC187*AC180*AC181)+(AC182*AC184))*(1+AC185)</f>
        <v/>
      </c>
      <c r="AD186" s="699">
        <f>((AD187*AD180*AD181)+(AD182*AD184))*(1+AD185)</f>
        <v/>
      </c>
      <c r="AE186" s="699">
        <f>((AE187*AE180*AE181)+(AE182*AE184))*(1+AE185)</f>
        <v/>
      </c>
      <c r="AF186" s="699">
        <f>((AF187*AF180*AF181)+(AF182*AF184))*(1+AF185)</f>
        <v/>
      </c>
      <c r="AG186" s="699">
        <f>((AG187*AG180*AG181)+(AG182*AG184))*(1+AG185)</f>
        <v/>
      </c>
      <c r="AH186" s="699">
        <f>((AH187*AH180*AH181)+(AH182*AH184))*(1+AH185)</f>
        <v/>
      </c>
      <c r="AI186" s="699">
        <f>((AI187*AI180*AI181)+(AI182*AI184))*(1+AI185)</f>
        <v/>
      </c>
      <c r="AJ186" s="699">
        <f>((AJ187*AJ180*AJ181)+(AJ182*AJ184))*(1+AJ185)</f>
        <v/>
      </c>
      <c r="AK186" s="699">
        <f>((AK187*AK180*AK181)+(AK182*AK184))*(1+AK185)</f>
        <v/>
      </c>
      <c r="AL186" s="699">
        <f>((AL187*AL180*AL181)+(AL182*AL184))*(1+AL185)</f>
        <v/>
      </c>
      <c r="AM186" s="699">
        <f>((AM187*AM180*AM181)+(AM182*AM184))*(1+AM185)</f>
        <v/>
      </c>
      <c r="AN186" s="699">
        <f>((AN187*AN180*AN181)+(AN182*AN184))*(1+AN185)</f>
        <v/>
      </c>
      <c r="AO186" s="699">
        <f>((AO187*AO180*AO181)+(AO182*AO184))*(1+AO185)</f>
        <v/>
      </c>
    </row>
    <row r="187" ht="13" customHeight="1" s="1">
      <c r="A187" s="532" t="n"/>
      <c r="B187" s="551" t="n"/>
      <c r="C187" s="337" t="inlineStr">
        <is>
          <t>SS</t>
        </is>
      </c>
      <c r="D187" s="338" t="inlineStr">
        <is>
          <t>Total Number of Self-Service Kiosks</t>
        </is>
      </c>
      <c r="E187" s="337" t="n"/>
      <c r="F187" s="700">
        <f>ROUNDUP(F173*F175,0)</f>
        <v/>
      </c>
      <c r="G187" s="700">
        <f>ROUNDUP(G173*G175,0)</f>
        <v/>
      </c>
      <c r="H187" s="700">
        <f>ROUNDUP(H173*H175,0)</f>
        <v/>
      </c>
      <c r="I187" s="700">
        <f>ROUNDUP(I173*I175,0)</f>
        <v/>
      </c>
      <c r="J187" s="700">
        <f>ROUNDUP(J173*J175,0)</f>
        <v/>
      </c>
      <c r="K187" s="700">
        <f>ROUNDUP(K173*K175,0)</f>
        <v/>
      </c>
      <c r="L187" s="700">
        <f>ROUNDUP(L173*L175,0)</f>
        <v/>
      </c>
      <c r="M187" s="700">
        <f>ROUNDUP(M173*M175,0)</f>
        <v/>
      </c>
      <c r="N187" s="700">
        <f>ROUNDUP(N173*N175,0)</f>
        <v/>
      </c>
      <c r="O187" s="700">
        <f>ROUNDUP(O173*O175,0)</f>
        <v/>
      </c>
      <c r="P187" s="700">
        <f>ROUNDUP(P173*P175,0)</f>
        <v/>
      </c>
      <c r="Q187" s="700">
        <f>ROUNDUP(Q173*Q175,0)</f>
        <v/>
      </c>
      <c r="R187" s="700">
        <f>ROUNDUP(R173*R175,0)</f>
        <v/>
      </c>
      <c r="S187" s="700">
        <f>ROUNDUP(S173*S175,0)</f>
        <v/>
      </c>
      <c r="T187" s="700">
        <f>ROUNDUP(T173*T175,0)</f>
        <v/>
      </c>
      <c r="U187" s="700">
        <f>ROUNDUP(U173*U175,0)</f>
        <v/>
      </c>
      <c r="V187" s="700">
        <f>ROUNDUP(V173*V175,0)</f>
        <v/>
      </c>
      <c r="W187" s="700">
        <f>ROUNDUP(W173*W175,0)</f>
        <v/>
      </c>
      <c r="X187" s="700">
        <f>ROUNDUP(X173*X175,0)</f>
        <v/>
      </c>
      <c r="Y187" s="700">
        <f>ROUNDUP(Y173*Y175,0)</f>
        <v/>
      </c>
      <c r="Z187" s="700">
        <f>ROUNDUP(Z173*Z175,0)</f>
        <v/>
      </c>
      <c r="AA187" s="700">
        <f>ROUNDUP(AA173*AA175,0)</f>
        <v/>
      </c>
      <c r="AB187" s="700">
        <f>ROUNDUP(AB173*AB175,0)</f>
        <v/>
      </c>
      <c r="AC187" s="700">
        <f>ROUNDUP(AC173*AC175,0)</f>
        <v/>
      </c>
      <c r="AD187" s="700">
        <f>ROUNDUP(AD173*AD175,0)</f>
        <v/>
      </c>
      <c r="AE187" s="700">
        <f>ROUNDUP(AE173*AE175,0)</f>
        <v/>
      </c>
      <c r="AF187" s="700">
        <f>ROUNDUP(AF173*AF175,0)</f>
        <v/>
      </c>
      <c r="AG187" s="700">
        <f>ROUNDUP(AG173*AG175,0)</f>
        <v/>
      </c>
      <c r="AH187" s="700">
        <f>ROUNDUP(AH173*AH175,0)</f>
        <v/>
      </c>
      <c r="AI187" s="700">
        <f>ROUNDUP(AI173*AI175,0)</f>
        <v/>
      </c>
      <c r="AJ187" s="700">
        <f>ROUNDUP(AJ173*AJ175,0)</f>
        <v/>
      </c>
      <c r="AK187" s="700">
        <f>ROUNDUP(AK173*AK175,0)</f>
        <v/>
      </c>
      <c r="AL187" s="700">
        <f>ROUNDUP(AL173*AL175,0)</f>
        <v/>
      </c>
      <c r="AM187" s="700">
        <f>ROUNDUP(AM173*AM175,0)</f>
        <v/>
      </c>
      <c r="AN187" s="700">
        <f>ROUNDUP(AN173*AN175,0)</f>
        <v/>
      </c>
      <c r="AO187" s="700">
        <f>ROUNDUP(AO173*AO175,0)</f>
        <v/>
      </c>
    </row>
    <row r="188" ht="13" customHeight="1" s="1">
      <c r="A188" s="532" t="n"/>
      <c r="B188" s="407" t="inlineStr">
        <is>
          <t>start</t>
        </is>
      </c>
      <c r="C188" s="409" t="n"/>
      <c r="D188" s="408" t="n"/>
      <c r="E188" s="410" t="n"/>
      <c r="F188" s="675" t="n"/>
      <c r="G188" s="675" t="n"/>
      <c r="H188" s="675" t="n"/>
      <c r="I188" s="675" t="n"/>
      <c r="J188" s="675" t="n"/>
      <c r="K188" s="675" t="n"/>
      <c r="L188" s="675" t="n"/>
      <c r="M188" s="675" t="n"/>
      <c r="N188" s="675" t="n"/>
      <c r="O188" s="675" t="n"/>
      <c r="P188" s="675" t="n"/>
      <c r="Q188" s="675" t="n"/>
      <c r="R188" s="675" t="n"/>
      <c r="S188" s="675" t="n"/>
      <c r="T188" s="675" t="n"/>
      <c r="U188" s="675" t="n"/>
      <c r="V188" s="675" t="n"/>
      <c r="W188" s="675" t="n"/>
      <c r="X188" s="675" t="n"/>
      <c r="Y188" s="675" t="n"/>
      <c r="Z188" s="675" t="n"/>
      <c r="AA188" s="675" t="n"/>
      <c r="AB188" s="675" t="n"/>
      <c r="AC188" s="675" t="n"/>
      <c r="AD188" s="675" t="n"/>
      <c r="AE188" s="675" t="n"/>
      <c r="AF188" s="675" t="n"/>
      <c r="AG188" s="675" t="n"/>
      <c r="AH188" s="675" t="n"/>
      <c r="AI188" s="675" t="n"/>
      <c r="AJ188" s="675" t="n"/>
      <c r="AK188" s="675" t="n"/>
      <c r="AL188" s="675" t="n"/>
      <c r="AM188" s="675" t="n"/>
      <c r="AN188" s="675" t="n"/>
      <c r="AO188" s="675" t="inlineStr">
        <is>
          <t>end</t>
        </is>
      </c>
    </row>
    <row r="189" ht="13" customHeight="1" s="1">
      <c r="A189" s="532" t="n"/>
      <c r="B189" s="336" t="inlineStr">
        <is>
          <t>Category</t>
        </is>
      </c>
      <c r="C189" s="336" t="inlineStr">
        <is>
          <t>Acronym</t>
        </is>
      </c>
      <c r="D189" s="336" t="inlineStr">
        <is>
          <t>Definition</t>
        </is>
      </c>
      <c r="E189" s="336" t="inlineStr">
        <is>
          <t>Reference</t>
        </is>
      </c>
      <c r="F189" s="336">
        <f>F11</f>
        <v/>
      </c>
      <c r="G189" s="336">
        <f>G11</f>
        <v/>
      </c>
      <c r="H189" s="336">
        <f>H11</f>
        <v/>
      </c>
      <c r="I189" s="336">
        <f>I11</f>
        <v/>
      </c>
      <c r="J189" s="336">
        <f>J11</f>
        <v/>
      </c>
      <c r="K189" s="336">
        <f>K11</f>
        <v/>
      </c>
      <c r="L189" s="336">
        <f>L11</f>
        <v/>
      </c>
      <c r="M189" s="336">
        <f>M11</f>
        <v/>
      </c>
      <c r="N189" s="336">
        <f>N11</f>
        <v/>
      </c>
      <c r="O189" s="336">
        <f>O11</f>
        <v/>
      </c>
      <c r="P189" s="336">
        <f>P11</f>
        <v/>
      </c>
      <c r="Q189" s="336">
        <f>Q11</f>
        <v/>
      </c>
      <c r="R189" s="336">
        <f>R11</f>
        <v/>
      </c>
      <c r="S189" s="336">
        <f>S11</f>
        <v/>
      </c>
      <c r="T189" s="336">
        <f>T11</f>
        <v/>
      </c>
      <c r="U189" s="336">
        <f>U11</f>
        <v/>
      </c>
      <c r="V189" s="336">
        <f>V11</f>
        <v/>
      </c>
      <c r="W189" s="336">
        <f>W11</f>
        <v/>
      </c>
      <c r="X189" s="336">
        <f>X11</f>
        <v/>
      </c>
      <c r="Y189" s="336">
        <f>Y11</f>
        <v/>
      </c>
      <c r="Z189" s="336">
        <f>Z11</f>
        <v/>
      </c>
      <c r="AA189" s="336">
        <f>AA11</f>
        <v/>
      </c>
      <c r="AB189" s="336">
        <f>AB11</f>
        <v/>
      </c>
      <c r="AC189" s="336">
        <f>AC11</f>
        <v/>
      </c>
      <c r="AD189" s="336">
        <f>AD11</f>
        <v/>
      </c>
      <c r="AE189" s="336">
        <f>AE11</f>
        <v/>
      </c>
      <c r="AF189" s="336">
        <f>AF11</f>
        <v/>
      </c>
      <c r="AG189" s="336">
        <f>AG11</f>
        <v/>
      </c>
      <c r="AH189" s="336">
        <f>AH11</f>
        <v/>
      </c>
      <c r="AI189" s="336">
        <f>AI11</f>
        <v/>
      </c>
      <c r="AJ189" s="336">
        <f>AJ11</f>
        <v/>
      </c>
      <c r="AK189" s="336">
        <f>AK11</f>
        <v/>
      </c>
      <c r="AL189" s="336">
        <f>AL11</f>
        <v/>
      </c>
      <c r="AM189" s="336">
        <f>AM11</f>
        <v/>
      </c>
      <c r="AN189" s="336">
        <f>AN11</f>
        <v/>
      </c>
      <c r="AO189" s="336">
        <f>AO11</f>
        <v/>
      </c>
    </row>
    <row r="190" ht="13" customHeight="1" s="1">
      <c r="A190" s="532" t="n"/>
      <c r="B190" s="549" t="inlineStr">
        <is>
          <t>Baggage Drop
Facilities</t>
        </is>
      </c>
      <c r="C190" s="328" t="inlineStr">
        <is>
          <t>BDy</t>
        </is>
      </c>
      <c r="D190" s="332" t="inlineStr">
        <is>
          <t>Approximate Number of Baggage Drop Positions for Economy Passenger</t>
        </is>
      </c>
      <c r="E190" s="328" t="n"/>
      <c r="F190" s="701">
        <f>ROUNDUP((F193*F197*(1-F198-F199)*(1-F200)*(F201/60))/(30+F204),0)</f>
        <v/>
      </c>
      <c r="G190" s="701">
        <f>ROUNDUP((G193*G197*(1-G198-G199)*(1-G200)*(G201/60))/(30+G204),0)</f>
        <v/>
      </c>
      <c r="H190" s="701">
        <f>ROUNDUP((H193*H197*(1-H198-H199)*(1-H200)*(H201/60))/(30+H204),0)</f>
        <v/>
      </c>
      <c r="I190" s="701">
        <f>ROUNDUP((I193*I197*(1-I198-I199)*(1-I200)*(I201/60))/(30+I204),0)</f>
        <v/>
      </c>
      <c r="J190" s="701">
        <f>ROUNDUP((J193*J197*(1-J198-J199)*(1-J200)*(J201/60))/(30+J204),0)</f>
        <v/>
      </c>
      <c r="K190" s="701">
        <f>ROUNDUP((K193*K197*(1-K198-K199)*(1-K200)*(K201/60))/(30+K204),0)</f>
        <v/>
      </c>
      <c r="L190" s="701">
        <f>ROUNDUP((L193*L197*(1-L198-L199)*(1-L200)*(L201/60))/(30+L204),0)</f>
        <v/>
      </c>
      <c r="M190" s="701">
        <f>ROUNDUP((M193*M197*(1-M198-M199)*(1-M200)*(M201/60))/(30+M204),0)</f>
        <v/>
      </c>
      <c r="N190" s="701">
        <f>ROUNDUP((N193*N197*(1-N198-N199)*(1-N200)*(N201/60))/(30+N204),0)</f>
        <v/>
      </c>
      <c r="O190" s="701">
        <f>ROUNDUP((O193*O197*(1-O198-O199)*(1-O200)*(O201/60))/(30+O204),0)</f>
        <v/>
      </c>
      <c r="P190" s="701">
        <f>ROUNDUP((P193*P197*(1-P198-P199)*(1-P200)*(P201/60))/(30+P204),0)</f>
        <v/>
      </c>
      <c r="Q190" s="701">
        <f>ROUNDUP((Q193*Q197*(1-Q198-Q199)*(1-Q200)*(Q201/60))/(30+Q204),0)</f>
        <v/>
      </c>
      <c r="R190" s="701">
        <f>ROUNDUP((R193*R197*(1-R198-R199)*(1-R200)*(R201/60))/(30+R204),0)</f>
        <v/>
      </c>
      <c r="S190" s="701">
        <f>ROUNDUP((S193*S197*(1-S198-S199)*(1-S200)*(S201/60))/(30+S204),0)</f>
        <v/>
      </c>
      <c r="T190" s="701">
        <f>ROUNDUP((T193*T197*(1-T198-T199)*(1-T200)*(T201/60))/(30+T204),0)</f>
        <v/>
      </c>
      <c r="U190" s="701">
        <f>ROUNDUP((U193*U197*(1-U198-U199)*(1-U200)*(U201/60))/(30+U204),0)</f>
        <v/>
      </c>
      <c r="V190" s="701">
        <f>ROUNDUP((V193*V197*(1-V198-V199)*(1-V200)*(V201/60))/(30+V204),0)</f>
        <v/>
      </c>
      <c r="W190" s="701">
        <f>ROUNDUP((W193*W197*(1-W198-W199)*(1-W200)*(W201/60))/(30+W204),0)</f>
        <v/>
      </c>
      <c r="X190" s="701">
        <f>ROUNDUP((X193*X197*(1-X198-X199)*(1-X200)*(X201/60))/(30+X204),0)</f>
        <v/>
      </c>
      <c r="Y190" s="701">
        <f>ROUNDUP((Y193*Y197*(1-Y198-Y199)*(1-Y200)*(Y201/60))/(30+Y204),0)</f>
        <v/>
      </c>
      <c r="Z190" s="701">
        <f>ROUNDUP((Z193*Z197*(1-Z198-Z199)*(1-Z200)*(Z201/60))/(30+Z204),0)</f>
        <v/>
      </c>
      <c r="AA190" s="701">
        <f>ROUNDUP((AA193*AA197*(1-AA198-AA199)*(1-AA200)*(AA201/60))/(30+AA204),0)</f>
        <v/>
      </c>
      <c r="AB190" s="701">
        <f>ROUNDUP((AB193*AB197*(1-AB198-AB199)*(1-AB200)*(AB201/60))/(30+AB204),0)</f>
        <v/>
      </c>
      <c r="AC190" s="701">
        <f>ROUNDUP((AC193*AC197*(1-AC198-AC199)*(1-AC200)*(AC201/60))/(30+AC204),0)</f>
        <v/>
      </c>
      <c r="AD190" s="701">
        <f>ROUNDUP((AD193*AD197*(1-AD198-AD199)*(1-AD200)*(AD201/60))/(30+AD204),0)</f>
        <v/>
      </c>
      <c r="AE190" s="701">
        <f>ROUNDUP((AE193*AE197*(1-AE198-AE199)*(1-AE200)*(AE201/60))/(30+AE204),0)</f>
        <v/>
      </c>
      <c r="AF190" s="701">
        <f>ROUNDUP((AF193*AF197*(1-AF198-AF199)*(1-AF200)*(AF201/60))/(30+AF204),0)</f>
        <v/>
      </c>
      <c r="AG190" s="701">
        <f>ROUNDUP((AG193*AG197*(1-AG198-AG199)*(1-AG200)*(AG201/60))/(30+AG204),0)</f>
        <v/>
      </c>
      <c r="AH190" s="701">
        <f>ROUNDUP((AH193*AH197*(1-AH198-AH199)*(1-AH200)*(AH201/60))/(30+AH204),0)</f>
        <v/>
      </c>
      <c r="AI190" s="701">
        <f>ROUNDUP((AI193*AI197*(1-AI198-AI199)*(1-AI200)*(AI201/60))/(30+AI204),0)</f>
        <v/>
      </c>
      <c r="AJ190" s="701">
        <f>ROUNDUP((AJ193*AJ197*(1-AJ198-AJ199)*(1-AJ200)*(AJ201/60))/(30+AJ204),0)</f>
        <v/>
      </c>
      <c r="AK190" s="701">
        <f>ROUNDUP((AK193*AK197*(1-AK198-AK199)*(1-AK200)*(AK201/60))/(30+AK204),0)</f>
        <v/>
      </c>
      <c r="AL190" s="701">
        <f>ROUNDUP((AL193*AL197*(1-AL198-AL199)*(1-AL200)*(AL201/60))/(30+AL204),0)</f>
        <v/>
      </c>
      <c r="AM190" s="701">
        <f>ROUNDUP((AM193*AM197*(1-AM198-AM199)*(1-AM200)*(AM201/60))/(30+AM204),0)</f>
        <v/>
      </c>
      <c r="AN190" s="701">
        <f>ROUNDUP((AN193*AN197*(1-AN198-AN199)*(1-AN200)*(AN201/60))/(30+AN204),0)</f>
        <v/>
      </c>
      <c r="AO190" s="701">
        <f>ROUNDUP((AO193*AO197*(1-AO198-AO199)*(1-AO200)*(AO201/60))/(30+AO204),0)</f>
        <v/>
      </c>
    </row>
    <row r="191" ht="13" customHeight="1" s="1">
      <c r="A191" s="532" t="n"/>
      <c r="B191" s="550" t="n"/>
      <c r="C191" s="328" t="inlineStr">
        <is>
          <t>BDj</t>
        </is>
      </c>
      <c r="D191" s="332" t="inlineStr">
        <is>
          <t>Approximate Number of Baggage Drop Positions for Business Passenger</t>
        </is>
      </c>
      <c r="E191" s="328" t="n"/>
      <c r="F191" s="701">
        <f>ROUNDUP((F193*F197*(F198)*(1-F200)*(F201/60))/(30+F205),0)</f>
        <v/>
      </c>
      <c r="G191" s="701">
        <f>ROUNDUP((G193*G197*(G198)*(1-G200)*(G201/60))/(30+G205),0)</f>
        <v/>
      </c>
      <c r="H191" s="701">
        <f>ROUNDUP((H193*H197*(H198)*(1-H200)*(H201/60))/(30+H205),0)</f>
        <v/>
      </c>
      <c r="I191" s="701">
        <f>ROUNDUP((I193*I197*(I198)*(1-I200)*(I201/60))/(30+I205),0)</f>
        <v/>
      </c>
      <c r="J191" s="701">
        <f>ROUNDUP((J193*J197*(J198)*(1-J200)*(J201/60))/(30+J205),0)</f>
        <v/>
      </c>
      <c r="K191" s="701">
        <f>ROUNDUP((K193*K197*(K198)*(1-K200)*(K201/60))/(30+K205),0)</f>
        <v/>
      </c>
      <c r="L191" s="701">
        <f>ROUNDUP((L193*L197*(L198)*(1-L200)*(L201/60))/(30+L205),0)</f>
        <v/>
      </c>
      <c r="M191" s="701">
        <f>ROUNDUP((M193*M197*(M198)*(1-M200)*(M201/60))/(30+M205),0)</f>
        <v/>
      </c>
      <c r="N191" s="701">
        <f>ROUNDUP((N193*N197*(N198)*(1-N200)*(N201/60))/(30+N205),0)</f>
        <v/>
      </c>
      <c r="O191" s="701">
        <f>ROUNDUP((O193*O197*(O198)*(1-O200)*(O201/60))/(30+O205),0)</f>
        <v/>
      </c>
      <c r="P191" s="701">
        <f>ROUNDUP((P193*P197*(P198)*(1-P200)*(P201/60))/(30+P205),0)</f>
        <v/>
      </c>
      <c r="Q191" s="701">
        <f>ROUNDUP((Q193*Q197*(Q198)*(1-Q200)*(Q201/60))/(30+Q205),0)</f>
        <v/>
      </c>
      <c r="R191" s="701">
        <f>ROUNDUP((R193*R197*(R198)*(1-R200)*(R201/60))/(30+R205),0)</f>
        <v/>
      </c>
      <c r="S191" s="701">
        <f>ROUNDUP((S193*S197*(S198)*(1-S200)*(S201/60))/(30+S205),0)</f>
        <v/>
      </c>
      <c r="T191" s="701">
        <f>ROUNDUP((T193*T197*(T198)*(1-T200)*(T201/60))/(30+T205),0)</f>
        <v/>
      </c>
      <c r="U191" s="701">
        <f>ROUNDUP((U193*U197*(U198)*(1-U200)*(U201/60))/(30+U205),0)</f>
        <v/>
      </c>
      <c r="V191" s="701">
        <f>ROUNDUP((V193*V197*(V198)*(1-V200)*(V201/60))/(30+V205),0)</f>
        <v/>
      </c>
      <c r="W191" s="701">
        <f>ROUNDUP((W193*W197*(W198)*(1-W200)*(W201/60))/(30+W205),0)</f>
        <v/>
      </c>
      <c r="X191" s="701">
        <f>ROUNDUP((X193*X197*(X198)*(1-X200)*(X201/60))/(30+X205),0)</f>
        <v/>
      </c>
      <c r="Y191" s="701">
        <f>ROUNDUP((Y193*Y197*(Y198)*(1-Y200)*(Y201/60))/(30+Y205),0)</f>
        <v/>
      </c>
      <c r="Z191" s="701">
        <f>ROUNDUP((Z193*Z197*(Z198)*(1-Z200)*(Z201/60))/(30+Z205),0)</f>
        <v/>
      </c>
      <c r="AA191" s="701">
        <f>ROUNDUP((AA193*AA197*(AA198)*(1-AA200)*(AA201/60))/(30+AA205),0)</f>
        <v/>
      </c>
      <c r="AB191" s="701">
        <f>ROUNDUP((AB193*AB197*(AB198)*(1-AB200)*(AB201/60))/(30+AB205),0)</f>
        <v/>
      </c>
      <c r="AC191" s="701">
        <f>ROUNDUP((AC193*AC197*(AC198)*(1-AC200)*(AC201/60))/(30+AC205),0)</f>
        <v/>
      </c>
      <c r="AD191" s="701">
        <f>ROUNDUP((AD193*AD197*(AD198)*(1-AD200)*(AD201/60))/(30+AD205),0)</f>
        <v/>
      </c>
      <c r="AE191" s="701">
        <f>ROUNDUP((AE193*AE197*(AE198)*(1-AE200)*(AE201/60))/(30+AE205),0)</f>
        <v/>
      </c>
      <c r="AF191" s="701">
        <f>ROUNDUP((AF193*AF197*(AF198)*(1-AF200)*(AF201/60))/(30+AF205),0)</f>
        <v/>
      </c>
      <c r="AG191" s="701">
        <f>ROUNDUP((AG193*AG197*(AG198)*(1-AG200)*(AG201/60))/(30+AG205),0)</f>
        <v/>
      </c>
      <c r="AH191" s="701">
        <f>ROUNDUP((AH193*AH197*(AH198)*(1-AH200)*(AH201/60))/(30+AH205),0)</f>
        <v/>
      </c>
      <c r="AI191" s="701">
        <f>ROUNDUP((AI193*AI197*(AI198)*(1-AI200)*(AI201/60))/(30+AI205),0)</f>
        <v/>
      </c>
      <c r="AJ191" s="701">
        <f>ROUNDUP((AJ193*AJ197*(AJ198)*(1-AJ200)*(AJ201/60))/(30+AJ205),0)</f>
        <v/>
      </c>
      <c r="AK191" s="701">
        <f>ROUNDUP((AK193*AK197*(AK198)*(1-AK200)*(AK201/60))/(30+AK205),0)</f>
        <v/>
      </c>
      <c r="AL191" s="701">
        <f>ROUNDUP((AL193*AL197*(AL198)*(1-AL200)*(AL201/60))/(30+AL205),0)</f>
        <v/>
      </c>
      <c r="AM191" s="701">
        <f>ROUNDUP((AM193*AM197*(AM198)*(1-AM200)*(AM201/60))/(30+AM205),0)</f>
        <v/>
      </c>
      <c r="AN191" s="701">
        <f>ROUNDUP((AN193*AN197*(AN198)*(1-AN200)*(AN201/60))/(30+AN205),0)</f>
        <v/>
      </c>
      <c r="AO191" s="701">
        <f>ROUNDUP((AO193*AO197*(AO198)*(1-AO200)*(AO201/60))/(30+AO205),0)</f>
        <v/>
      </c>
    </row>
    <row r="192" ht="13" customHeight="1" s="1">
      <c r="A192" s="532" t="n"/>
      <c r="B192" s="550" t="n"/>
      <c r="C192" s="328" t="inlineStr">
        <is>
          <t>BDf</t>
        </is>
      </c>
      <c r="D192" s="332" t="inlineStr">
        <is>
          <t>Approximate Number of Baggage Drop Positions for First Class Passenger</t>
        </is>
      </c>
      <c r="E192" s="328" t="n"/>
      <c r="F192" s="701">
        <f>ROUNDUP((F193*F197*(F199)*(1-F200)*(F201/60))/(30+F206),0)</f>
        <v/>
      </c>
      <c r="G192" s="701">
        <f>ROUNDUP((G193*G197*(G199)*(1-G200)*(G201/60))/(30+G206),0)</f>
        <v/>
      </c>
      <c r="H192" s="701">
        <f>ROUNDUP((H193*H197*(H199)*(1-H200)*(H201/60))/(30+H206),0)</f>
        <v/>
      </c>
      <c r="I192" s="701">
        <f>ROUNDUP((I193*I197*(I199)*(1-I200)*(I201/60))/(30+I206),0)</f>
        <v/>
      </c>
      <c r="J192" s="701">
        <f>ROUNDUP((J193*J197*(J199)*(1-J200)*(J201/60))/(30+J206),0)</f>
        <v/>
      </c>
      <c r="K192" s="701">
        <f>ROUNDUP((K193*K197*(K199)*(1-K200)*(K201/60))/(30+K206),0)</f>
        <v/>
      </c>
      <c r="L192" s="701">
        <f>ROUNDUP((L193*L197*(L199)*(1-L200)*(L201/60))/(30+L206),0)</f>
        <v/>
      </c>
      <c r="M192" s="701">
        <f>ROUNDUP((M193*M197*(M199)*(1-M200)*(M201/60))/(30+M206),0)</f>
        <v/>
      </c>
      <c r="N192" s="701">
        <f>ROUNDUP((N193*N197*(N199)*(1-N200)*(N201/60))/(30+N206),0)</f>
        <v/>
      </c>
      <c r="O192" s="701">
        <f>ROUNDUP((O193*O197*(O199)*(1-O200)*(O201/60))/(30+O206),0)</f>
        <v/>
      </c>
      <c r="P192" s="701">
        <f>ROUNDUP((P193*P197*(P199)*(1-P200)*(P201/60))/(30+P206),0)</f>
        <v/>
      </c>
      <c r="Q192" s="701">
        <f>ROUNDUP((Q193*Q197*(Q199)*(1-Q200)*(Q201/60))/(30+Q206),0)</f>
        <v/>
      </c>
      <c r="R192" s="701">
        <f>ROUNDUP((R193*R197*(R199)*(1-R200)*(R201/60))/(30+R206),0)</f>
        <v/>
      </c>
      <c r="S192" s="701">
        <f>ROUNDUP((S193*S197*(S199)*(1-S200)*(S201/60))/(30+S206),0)</f>
        <v/>
      </c>
      <c r="T192" s="701">
        <f>ROUNDUP((T193*T197*(T199)*(1-T200)*(T201/60))/(30+T206),0)</f>
        <v/>
      </c>
      <c r="U192" s="701">
        <f>ROUNDUP((U193*U197*(U199)*(1-U200)*(U201/60))/(30+U206),0)</f>
        <v/>
      </c>
      <c r="V192" s="701">
        <f>ROUNDUP((V193*V197*(V199)*(1-V200)*(V201/60))/(30+V206),0)</f>
        <v/>
      </c>
      <c r="W192" s="701">
        <f>ROUNDUP((W193*W197*(W199)*(1-W200)*(W201/60))/(30+W206),0)</f>
        <v/>
      </c>
      <c r="X192" s="701">
        <f>ROUNDUP((X193*X197*(X199)*(1-X200)*(X201/60))/(30+X206),0)</f>
        <v/>
      </c>
      <c r="Y192" s="701">
        <f>ROUNDUP((Y193*Y197*(Y199)*(1-Y200)*(Y201/60))/(30+Y206),0)</f>
        <v/>
      </c>
      <c r="Z192" s="701">
        <f>ROUNDUP((Z193*Z197*(Z199)*(1-Z200)*(Z201/60))/(30+Z206),0)</f>
        <v/>
      </c>
      <c r="AA192" s="701">
        <f>ROUNDUP((AA193*AA197*(AA199)*(1-AA200)*(AA201/60))/(30+AA206),0)</f>
        <v/>
      </c>
      <c r="AB192" s="701">
        <f>ROUNDUP((AB193*AB197*(AB199)*(1-AB200)*(AB201/60))/(30+AB206),0)</f>
        <v/>
      </c>
      <c r="AC192" s="701">
        <f>ROUNDUP((AC193*AC197*(AC199)*(1-AC200)*(AC201/60))/(30+AC206),0)</f>
        <v/>
      </c>
      <c r="AD192" s="701">
        <f>ROUNDUP((AD193*AD197*(AD199)*(1-AD200)*(AD201/60))/(30+AD206),0)</f>
        <v/>
      </c>
      <c r="AE192" s="701">
        <f>ROUNDUP((AE193*AE197*(AE199)*(1-AE200)*(AE201/60))/(30+AE206),0)</f>
        <v/>
      </c>
      <c r="AF192" s="701">
        <f>ROUNDUP((AF193*AF197*(AF199)*(1-AF200)*(AF201/60))/(30+AF206),0)</f>
        <v/>
      </c>
      <c r="AG192" s="701">
        <f>ROUNDUP((AG193*AG197*(AG199)*(1-AG200)*(AG201/60))/(30+AG206),0)</f>
        <v/>
      </c>
      <c r="AH192" s="701">
        <f>ROUNDUP((AH193*AH197*(AH199)*(1-AH200)*(AH201/60))/(30+AH206),0)</f>
        <v/>
      </c>
      <c r="AI192" s="701">
        <f>ROUNDUP((AI193*AI197*(AI199)*(1-AI200)*(AI201/60))/(30+AI206),0)</f>
        <v/>
      </c>
      <c r="AJ192" s="701">
        <f>ROUNDUP((AJ193*AJ197*(AJ199)*(1-AJ200)*(AJ201/60))/(30+AJ206),0)</f>
        <v/>
      </c>
      <c r="AK192" s="701">
        <f>ROUNDUP((AK193*AK197*(AK199)*(1-AK200)*(AK201/60))/(30+AK206),0)</f>
        <v/>
      </c>
      <c r="AL192" s="701">
        <f>ROUNDUP((AL193*AL197*(AL199)*(1-AL200)*(AL201/60))/(30+AL206),0)</f>
        <v/>
      </c>
      <c r="AM192" s="701">
        <f>ROUNDUP((AM193*AM197*(AM199)*(1-AM200)*(AM201/60))/(30+AM206),0)</f>
        <v/>
      </c>
      <c r="AN192" s="701">
        <f>ROUNDUP((AN193*AN197*(AN199)*(1-AN200)*(AN201/60))/(30+AN206),0)</f>
        <v/>
      </c>
      <c r="AO192" s="701">
        <f>ROUNDUP((AO193*AO197*(AO199)*(1-AO200)*(AO201/60))/(30+AO206),0)</f>
        <v/>
      </c>
    </row>
    <row r="193" ht="13" customHeight="1" s="1">
      <c r="A193" s="532" t="n"/>
      <c r="B193" s="550" t="n"/>
      <c r="C193" s="339" t="inlineStr">
        <is>
          <t>PHP(od-dep)</t>
        </is>
      </c>
      <c r="D193" s="340" t="inlineStr">
        <is>
          <t>Originating Peak Hour Passengers</t>
        </is>
      </c>
      <c r="E193" s="339" t="n"/>
      <c r="F193" s="687">
        <f>F33</f>
        <v/>
      </c>
      <c r="G193" s="687">
        <f>G33</f>
        <v/>
      </c>
      <c r="H193" s="687">
        <f>H33</f>
        <v/>
      </c>
      <c r="I193" s="687">
        <f>I33</f>
        <v/>
      </c>
      <c r="J193" s="687">
        <f>J33</f>
        <v/>
      </c>
      <c r="K193" s="687">
        <f>K33</f>
        <v/>
      </c>
      <c r="L193" s="687">
        <f>L33</f>
        <v/>
      </c>
      <c r="M193" s="687">
        <f>M33</f>
        <v/>
      </c>
      <c r="N193" s="687">
        <f>N33</f>
        <v/>
      </c>
      <c r="O193" s="687">
        <f>O33</f>
        <v/>
      </c>
      <c r="P193" s="687">
        <f>P33</f>
        <v/>
      </c>
      <c r="Q193" s="687">
        <f>Q33</f>
        <v/>
      </c>
      <c r="R193" s="687">
        <f>R33</f>
        <v/>
      </c>
      <c r="S193" s="687">
        <f>S33</f>
        <v/>
      </c>
      <c r="T193" s="687">
        <f>T33</f>
        <v/>
      </c>
      <c r="U193" s="687">
        <f>U33</f>
        <v/>
      </c>
      <c r="V193" s="687">
        <f>V33</f>
        <v/>
      </c>
      <c r="W193" s="687">
        <f>W33</f>
        <v/>
      </c>
      <c r="X193" s="687">
        <f>X33</f>
        <v/>
      </c>
      <c r="Y193" s="687">
        <f>Y33</f>
        <v/>
      </c>
      <c r="Z193" s="687">
        <f>Z33</f>
        <v/>
      </c>
      <c r="AA193" s="687">
        <f>AA33</f>
        <v/>
      </c>
      <c r="AB193" s="687">
        <f>AB33</f>
        <v/>
      </c>
      <c r="AC193" s="687">
        <f>AC33</f>
        <v/>
      </c>
      <c r="AD193" s="687">
        <f>AD33</f>
        <v/>
      </c>
      <c r="AE193" s="687">
        <f>AE33</f>
        <v/>
      </c>
      <c r="AF193" s="687">
        <f>AF33</f>
        <v/>
      </c>
      <c r="AG193" s="687">
        <f>AG33</f>
        <v/>
      </c>
      <c r="AH193" s="687">
        <f>AH33</f>
        <v/>
      </c>
      <c r="AI193" s="687">
        <f>AI33</f>
        <v/>
      </c>
      <c r="AJ193" s="687">
        <f>AJ33</f>
        <v/>
      </c>
      <c r="AK193" s="687">
        <f>AK33</f>
        <v/>
      </c>
      <c r="AL193" s="687">
        <f>AL33</f>
        <v/>
      </c>
      <c r="AM193" s="687">
        <f>AM33</f>
        <v/>
      </c>
      <c r="AN193" s="687">
        <f>AN33</f>
        <v/>
      </c>
      <c r="AO193" s="687">
        <f>AO33</f>
        <v/>
      </c>
    </row>
    <row r="194" ht="13" customHeight="1" s="1">
      <c r="A194" s="532" t="n"/>
      <c r="B194" s="550" t="n"/>
      <c r="C194" s="328" t="inlineStr">
        <is>
          <t>Cf(y)</t>
        </is>
      </c>
      <c r="D194" s="332" t="inlineStr">
        <is>
          <t>Correction Factor for Demand Variability (see reference table) - Economy</t>
        </is>
      </c>
      <c r="E194" s="328" t="n"/>
      <c r="F194" s="363">
        <f>VLOOKUP(F204,$B$425:$C$432,2,FALSE)</f>
        <v/>
      </c>
      <c r="G194" s="363">
        <f>VLOOKUP(G204,$B$425:$C$432,2,FALSE)</f>
        <v/>
      </c>
      <c r="H194" s="363">
        <f>VLOOKUP(H204,$B$425:$C$432,2,FALSE)</f>
        <v/>
      </c>
      <c r="I194" s="363">
        <f>VLOOKUP(I204,$B$425:$C$432,2,FALSE)</f>
        <v/>
      </c>
      <c r="J194" s="363">
        <f>VLOOKUP(J204,$B$425:$C$432,2,FALSE)</f>
        <v/>
      </c>
      <c r="K194" s="363">
        <f>VLOOKUP(K204,$B$425:$C$432,2,FALSE)</f>
        <v/>
      </c>
      <c r="L194" s="363">
        <f>VLOOKUP(L204,$B$425:$C$432,2,FALSE)</f>
        <v/>
      </c>
      <c r="M194" s="363">
        <f>VLOOKUP(M204,$B$425:$C$432,2,FALSE)</f>
        <v/>
      </c>
      <c r="N194" s="363">
        <f>VLOOKUP(N204,$B$425:$C$432,2,FALSE)</f>
        <v/>
      </c>
      <c r="O194" s="363">
        <f>VLOOKUP(O204,$B$425:$C$432,2,FALSE)</f>
        <v/>
      </c>
      <c r="P194" s="363">
        <f>VLOOKUP(P204,$B$425:$C$432,2,FALSE)</f>
        <v/>
      </c>
      <c r="Q194" s="363">
        <f>VLOOKUP(Q204,$B$425:$C$432,2,FALSE)</f>
        <v/>
      </c>
      <c r="R194" s="363">
        <f>VLOOKUP(R204,$B$425:$C$432,2,FALSE)</f>
        <v/>
      </c>
      <c r="S194" s="363">
        <f>VLOOKUP(S204,$B$425:$C$432,2,FALSE)</f>
        <v/>
      </c>
      <c r="T194" s="363">
        <f>VLOOKUP(T204,$B$425:$C$432,2,FALSE)</f>
        <v/>
      </c>
      <c r="U194" s="363">
        <f>VLOOKUP(U204,$B$425:$C$432,2,FALSE)</f>
        <v/>
      </c>
      <c r="V194" s="363">
        <f>VLOOKUP(V204,$B$425:$C$432,2,FALSE)</f>
        <v/>
      </c>
      <c r="W194" s="363">
        <f>VLOOKUP(W204,$B$425:$C$432,2,FALSE)</f>
        <v/>
      </c>
      <c r="X194" s="363">
        <f>VLOOKUP(X204,$B$425:$C$432,2,FALSE)</f>
        <v/>
      </c>
      <c r="Y194" s="363">
        <f>VLOOKUP(Y204,$B$425:$C$432,2,FALSE)</f>
        <v/>
      </c>
      <c r="Z194" s="363">
        <f>VLOOKUP(Z204,$B$425:$C$432,2,FALSE)</f>
        <v/>
      </c>
      <c r="AA194" s="363">
        <f>VLOOKUP(AA204,$B$425:$C$432,2,FALSE)</f>
        <v/>
      </c>
      <c r="AB194" s="363">
        <f>VLOOKUP(AB204,$B$425:$C$432,2,FALSE)</f>
        <v/>
      </c>
      <c r="AC194" s="363">
        <f>VLOOKUP(AC204,$B$425:$C$432,2,FALSE)</f>
        <v/>
      </c>
      <c r="AD194" s="363">
        <f>VLOOKUP(AD204,$B$425:$C$432,2,FALSE)</f>
        <v/>
      </c>
      <c r="AE194" s="363">
        <f>VLOOKUP(AE204,$B$425:$C$432,2,FALSE)</f>
        <v/>
      </c>
      <c r="AF194" s="363">
        <f>VLOOKUP(AF204,$B$425:$C$432,2,FALSE)</f>
        <v/>
      </c>
      <c r="AG194" s="363">
        <f>VLOOKUP(AG204,$B$425:$C$432,2,FALSE)</f>
        <v/>
      </c>
      <c r="AH194" s="363">
        <f>VLOOKUP(AH204,$B$425:$C$432,2,FALSE)</f>
        <v/>
      </c>
      <c r="AI194" s="363">
        <f>VLOOKUP(AI204,$B$425:$C$432,2,FALSE)</f>
        <v/>
      </c>
      <c r="AJ194" s="363">
        <f>VLOOKUP(AJ204,$B$425:$C$432,2,FALSE)</f>
        <v/>
      </c>
      <c r="AK194" s="363">
        <f>VLOOKUP(AK204,$B$425:$C$432,2,FALSE)</f>
        <v/>
      </c>
      <c r="AL194" s="363">
        <f>VLOOKUP(AL204,$B$425:$C$432,2,FALSE)</f>
        <v/>
      </c>
      <c r="AM194" s="363">
        <f>VLOOKUP(AM204,$B$425:$C$432,2,FALSE)</f>
        <v/>
      </c>
      <c r="AN194" s="363">
        <f>VLOOKUP(AN204,$B$425:$C$432,2,FALSE)</f>
        <v/>
      </c>
      <c r="AO194" s="363">
        <f>VLOOKUP(AO204,$B$425:$C$432,2,FALSE)</f>
        <v/>
      </c>
    </row>
    <row r="195" ht="13" customHeight="1" s="1">
      <c r="A195" s="532" t="n"/>
      <c r="B195" s="550" t="n"/>
      <c r="C195" s="328" t="inlineStr">
        <is>
          <t>Cf(j)</t>
        </is>
      </c>
      <c r="D195" s="332" t="inlineStr">
        <is>
          <t>Correction Factor for Demand Variability (see reference table) - Business</t>
        </is>
      </c>
      <c r="E195" s="328" t="n"/>
      <c r="F195" s="363">
        <f>VLOOKUP(F205,$B$425:$C$432,2,FALSE)</f>
        <v/>
      </c>
      <c r="G195" s="363">
        <f>VLOOKUP(G205,$B$425:$C$432,2,FALSE)</f>
        <v/>
      </c>
      <c r="H195" s="363">
        <f>VLOOKUP(H205,$B$425:$C$432,2,FALSE)</f>
        <v/>
      </c>
      <c r="I195" s="363">
        <f>VLOOKUP(I205,$B$425:$C$432,2,FALSE)</f>
        <v/>
      </c>
      <c r="J195" s="363">
        <f>VLOOKUP(J205,$B$425:$C$432,2,FALSE)</f>
        <v/>
      </c>
      <c r="K195" s="363">
        <f>VLOOKUP(K205,$B$425:$C$432,2,FALSE)</f>
        <v/>
      </c>
      <c r="L195" s="363">
        <f>VLOOKUP(L205,$B$425:$C$432,2,FALSE)</f>
        <v/>
      </c>
      <c r="M195" s="363">
        <f>VLOOKUP(M205,$B$425:$C$432,2,FALSE)</f>
        <v/>
      </c>
      <c r="N195" s="363">
        <f>VLOOKUP(N205,$B$425:$C$432,2,FALSE)</f>
        <v/>
      </c>
      <c r="O195" s="363">
        <f>VLOOKUP(O205,$B$425:$C$432,2,FALSE)</f>
        <v/>
      </c>
      <c r="P195" s="363">
        <f>VLOOKUP(P205,$B$425:$C$432,2,FALSE)</f>
        <v/>
      </c>
      <c r="Q195" s="363">
        <f>VLOOKUP(Q205,$B$425:$C$432,2,FALSE)</f>
        <v/>
      </c>
      <c r="R195" s="363">
        <f>VLOOKUP(R205,$B$425:$C$432,2,FALSE)</f>
        <v/>
      </c>
      <c r="S195" s="363">
        <f>VLOOKUP(S205,$B$425:$C$432,2,FALSE)</f>
        <v/>
      </c>
      <c r="T195" s="363">
        <f>VLOOKUP(T205,$B$425:$C$432,2,FALSE)</f>
        <v/>
      </c>
      <c r="U195" s="363">
        <f>VLOOKUP(U205,$B$425:$C$432,2,FALSE)</f>
        <v/>
      </c>
      <c r="V195" s="363">
        <f>VLOOKUP(V205,$B$425:$C$432,2,FALSE)</f>
        <v/>
      </c>
      <c r="W195" s="363">
        <f>VLOOKUP(W205,$B$425:$C$432,2,FALSE)</f>
        <v/>
      </c>
      <c r="X195" s="363">
        <f>VLOOKUP(X205,$B$425:$C$432,2,FALSE)</f>
        <v/>
      </c>
      <c r="Y195" s="363">
        <f>VLOOKUP(Y205,$B$425:$C$432,2,FALSE)</f>
        <v/>
      </c>
      <c r="Z195" s="363">
        <f>VLOOKUP(Z205,$B$425:$C$432,2,FALSE)</f>
        <v/>
      </c>
      <c r="AA195" s="363">
        <f>VLOOKUP(AA205,$B$425:$C$432,2,FALSE)</f>
        <v/>
      </c>
      <c r="AB195" s="363">
        <f>VLOOKUP(AB205,$B$425:$C$432,2,FALSE)</f>
        <v/>
      </c>
      <c r="AC195" s="363">
        <f>VLOOKUP(AC205,$B$425:$C$432,2,FALSE)</f>
        <v/>
      </c>
      <c r="AD195" s="363">
        <f>VLOOKUP(AD205,$B$425:$C$432,2,FALSE)</f>
        <v/>
      </c>
      <c r="AE195" s="363">
        <f>VLOOKUP(AE205,$B$425:$C$432,2,FALSE)</f>
        <v/>
      </c>
      <c r="AF195" s="363">
        <f>VLOOKUP(AF205,$B$425:$C$432,2,FALSE)</f>
        <v/>
      </c>
      <c r="AG195" s="363">
        <f>VLOOKUP(AG205,$B$425:$C$432,2,FALSE)</f>
        <v/>
      </c>
      <c r="AH195" s="363">
        <f>VLOOKUP(AH205,$B$425:$C$432,2,FALSE)</f>
        <v/>
      </c>
      <c r="AI195" s="363">
        <f>VLOOKUP(AI205,$B$425:$C$432,2,FALSE)</f>
        <v/>
      </c>
      <c r="AJ195" s="363">
        <f>VLOOKUP(AJ205,$B$425:$C$432,2,FALSE)</f>
        <v/>
      </c>
      <c r="AK195" s="363">
        <f>VLOOKUP(AK205,$B$425:$C$432,2,FALSE)</f>
        <v/>
      </c>
      <c r="AL195" s="363">
        <f>VLOOKUP(AL205,$B$425:$C$432,2,FALSE)</f>
        <v/>
      </c>
      <c r="AM195" s="363">
        <f>VLOOKUP(AM205,$B$425:$C$432,2,FALSE)</f>
        <v/>
      </c>
      <c r="AN195" s="363">
        <f>VLOOKUP(AN205,$B$425:$C$432,2,FALSE)</f>
        <v/>
      </c>
      <c r="AO195" s="363">
        <f>VLOOKUP(AO205,$B$425:$C$432,2,FALSE)</f>
        <v/>
      </c>
    </row>
    <row r="196" ht="13" customHeight="1" s="1">
      <c r="A196" s="532" t="n"/>
      <c r="B196" s="550" t="n"/>
      <c r="C196" s="328" t="inlineStr">
        <is>
          <t>Cf(f)</t>
        </is>
      </c>
      <c r="D196" s="332" t="inlineStr">
        <is>
          <t>Correction Factor for Demand Variability (see reference table) - First Class</t>
        </is>
      </c>
      <c r="E196" s="328" t="n"/>
      <c r="F196" s="363">
        <f>VLOOKUP(F206,$B$425:$C$432,2,TRUE)</f>
        <v/>
      </c>
      <c r="G196" s="363">
        <f>VLOOKUP(G206,$B$425:$C$432,2,TRUE)</f>
        <v/>
      </c>
      <c r="H196" s="363">
        <f>VLOOKUP(H206,$B$425:$C$432,2,TRUE)</f>
        <v/>
      </c>
      <c r="I196" s="363">
        <f>VLOOKUP(I206,$B$425:$C$432,2,TRUE)</f>
        <v/>
      </c>
      <c r="J196" s="363">
        <f>VLOOKUP(J206,$B$425:$C$432,2,TRUE)</f>
        <v/>
      </c>
      <c r="K196" s="363">
        <f>VLOOKUP(K206,$B$425:$C$432,2,TRUE)</f>
        <v/>
      </c>
      <c r="L196" s="363">
        <f>VLOOKUP(L206,$B$425:$C$432,2,TRUE)</f>
        <v/>
      </c>
      <c r="M196" s="363">
        <f>VLOOKUP(M206,$B$425:$C$432,2,TRUE)</f>
        <v/>
      </c>
      <c r="N196" s="363">
        <f>VLOOKUP(N206,$B$425:$C$432,2,TRUE)</f>
        <v/>
      </c>
      <c r="O196" s="363">
        <f>VLOOKUP(O206,$B$425:$C$432,2,TRUE)</f>
        <v/>
      </c>
      <c r="P196" s="363">
        <f>VLOOKUP(P206,$B$425:$C$432,2,TRUE)</f>
        <v/>
      </c>
      <c r="Q196" s="363">
        <f>VLOOKUP(Q206,$B$425:$C$432,2,TRUE)</f>
        <v/>
      </c>
      <c r="R196" s="363">
        <f>VLOOKUP(R206,$B$425:$C$432,2,TRUE)</f>
        <v/>
      </c>
      <c r="S196" s="363">
        <f>VLOOKUP(S206,$B$425:$C$432,2,TRUE)</f>
        <v/>
      </c>
      <c r="T196" s="363">
        <f>VLOOKUP(T206,$B$425:$C$432,2,TRUE)</f>
        <v/>
      </c>
      <c r="U196" s="363">
        <f>VLOOKUP(U206,$B$425:$C$432,2,TRUE)</f>
        <v/>
      </c>
      <c r="V196" s="363">
        <f>VLOOKUP(V206,$B$425:$C$432,2,TRUE)</f>
        <v/>
      </c>
      <c r="W196" s="363">
        <f>VLOOKUP(W206,$B$425:$C$432,2,TRUE)</f>
        <v/>
      </c>
      <c r="X196" s="363">
        <f>VLOOKUP(X206,$B$425:$C$432,2,TRUE)</f>
        <v/>
      </c>
      <c r="Y196" s="363">
        <f>VLOOKUP(Y206,$B$425:$C$432,2,TRUE)</f>
        <v/>
      </c>
      <c r="Z196" s="363">
        <f>VLOOKUP(Z206,$B$425:$C$432,2,TRUE)</f>
        <v/>
      </c>
      <c r="AA196" s="363">
        <f>VLOOKUP(AA206,$B$425:$C$432,2,TRUE)</f>
        <v/>
      </c>
      <c r="AB196" s="363">
        <f>VLOOKUP(AB206,$B$425:$C$432,2,TRUE)</f>
        <v/>
      </c>
      <c r="AC196" s="363">
        <f>VLOOKUP(AC206,$B$425:$C$432,2,TRUE)</f>
        <v/>
      </c>
      <c r="AD196" s="363">
        <f>VLOOKUP(AD206,$B$425:$C$432,2,TRUE)</f>
        <v/>
      </c>
      <c r="AE196" s="363">
        <f>VLOOKUP(AE206,$B$425:$C$432,2,TRUE)</f>
        <v/>
      </c>
      <c r="AF196" s="363">
        <f>VLOOKUP(AF206,$B$425:$C$432,2,TRUE)</f>
        <v/>
      </c>
      <c r="AG196" s="363">
        <f>VLOOKUP(AG206,$B$425:$C$432,2,TRUE)</f>
        <v/>
      </c>
      <c r="AH196" s="363">
        <f>VLOOKUP(AH206,$B$425:$C$432,2,TRUE)</f>
        <v/>
      </c>
      <c r="AI196" s="363">
        <f>VLOOKUP(AI206,$B$425:$C$432,2,TRUE)</f>
        <v/>
      </c>
      <c r="AJ196" s="363">
        <f>VLOOKUP(AJ206,$B$425:$C$432,2,TRUE)</f>
        <v/>
      </c>
      <c r="AK196" s="363">
        <f>VLOOKUP(AK206,$B$425:$C$432,2,TRUE)</f>
        <v/>
      </c>
      <c r="AL196" s="363">
        <f>VLOOKUP(AL206,$B$425:$C$432,2,TRUE)</f>
        <v/>
      </c>
      <c r="AM196" s="363">
        <f>VLOOKUP(AM206,$B$425:$C$432,2,TRUE)</f>
        <v/>
      </c>
      <c r="AN196" s="363">
        <f>VLOOKUP(AN206,$B$425:$C$432,2,TRUE)</f>
        <v/>
      </c>
      <c r="AO196" s="363">
        <f>VLOOKUP(AO206,$B$425:$C$432,2,TRUE)</f>
        <v/>
      </c>
    </row>
    <row r="197" ht="13" customHeight="1" s="1">
      <c r="A197" s="532" t="n"/>
      <c r="B197" s="550" t="n"/>
      <c r="C197" s="328" t="inlineStr">
        <is>
          <t>PK</t>
        </is>
      </c>
      <c r="D197" s="332" t="inlineStr">
        <is>
          <t>Peak 30-minute Factor (in % of PHP)</t>
        </is>
      </c>
      <c r="E197" s="328" t="n"/>
      <c r="F197" s="702">
        <f>F35</f>
        <v/>
      </c>
      <c r="G197" s="702">
        <f>G35</f>
        <v/>
      </c>
      <c r="H197" s="702">
        <f>H35</f>
        <v/>
      </c>
      <c r="I197" s="702">
        <f>I35</f>
        <v/>
      </c>
      <c r="J197" s="702">
        <f>J35</f>
        <v/>
      </c>
      <c r="K197" s="702">
        <f>K35</f>
        <v/>
      </c>
      <c r="L197" s="702">
        <f>L35</f>
        <v/>
      </c>
      <c r="M197" s="702">
        <f>M35</f>
        <v/>
      </c>
      <c r="N197" s="702">
        <f>N35</f>
        <v/>
      </c>
      <c r="O197" s="702">
        <f>O35</f>
        <v/>
      </c>
      <c r="P197" s="702">
        <f>P35</f>
        <v/>
      </c>
      <c r="Q197" s="702">
        <f>Q35</f>
        <v/>
      </c>
      <c r="R197" s="702">
        <f>R35</f>
        <v/>
      </c>
      <c r="S197" s="702">
        <f>S35</f>
        <v/>
      </c>
      <c r="T197" s="702">
        <f>T35</f>
        <v/>
      </c>
      <c r="U197" s="702">
        <f>U35</f>
        <v/>
      </c>
      <c r="V197" s="702">
        <f>V35</f>
        <v/>
      </c>
      <c r="W197" s="702">
        <f>W35</f>
        <v/>
      </c>
      <c r="X197" s="702">
        <f>X35</f>
        <v/>
      </c>
      <c r="Y197" s="702">
        <f>Y35</f>
        <v/>
      </c>
      <c r="Z197" s="702">
        <f>Z35</f>
        <v/>
      </c>
      <c r="AA197" s="702">
        <f>AA35</f>
        <v/>
      </c>
      <c r="AB197" s="702">
        <f>AB35</f>
        <v/>
      </c>
      <c r="AC197" s="702">
        <f>AC35</f>
        <v/>
      </c>
      <c r="AD197" s="702">
        <f>AD35</f>
        <v/>
      </c>
      <c r="AE197" s="702">
        <f>AE35</f>
        <v/>
      </c>
      <c r="AF197" s="702">
        <f>AF35</f>
        <v/>
      </c>
      <c r="AG197" s="702">
        <f>AG35</f>
        <v/>
      </c>
      <c r="AH197" s="702">
        <f>AH35</f>
        <v/>
      </c>
      <c r="AI197" s="702">
        <f>AI35</f>
        <v/>
      </c>
      <c r="AJ197" s="702">
        <f>AJ35</f>
        <v/>
      </c>
      <c r="AK197" s="702">
        <f>AK35</f>
        <v/>
      </c>
      <c r="AL197" s="702">
        <f>AL35</f>
        <v/>
      </c>
      <c r="AM197" s="702">
        <f>AM35</f>
        <v/>
      </c>
      <c r="AN197" s="702">
        <f>AN35</f>
        <v/>
      </c>
      <c r="AO197" s="702">
        <f>AO35</f>
        <v/>
      </c>
    </row>
    <row r="198" ht="13" customHeight="1" s="1">
      <c r="A198" s="532" t="n"/>
      <c r="B198" s="550" t="n"/>
      <c r="C198" s="328" t="inlineStr">
        <is>
          <t>Pj</t>
        </is>
      </c>
      <c r="D198" s="332" t="inlineStr">
        <is>
          <t>Proportion of Business (in % of PHP)</t>
        </is>
      </c>
      <c r="E198" s="328" t="n"/>
      <c r="F198" s="363" t="n">
        <v>0.07000000000000001</v>
      </c>
      <c r="G198" s="363" t="n">
        <v>0.07000000000000001</v>
      </c>
      <c r="H198" s="363" t="n">
        <v>0.07000000000000001</v>
      </c>
      <c r="I198" s="363" t="n">
        <v>0.07000000000000001</v>
      </c>
      <c r="J198" s="363" t="n">
        <v>0.07000000000000001</v>
      </c>
      <c r="K198" s="363" t="n">
        <v>0.07000000000000001</v>
      </c>
      <c r="L198" s="363" t="n">
        <v>0.07000000000000001</v>
      </c>
      <c r="M198" s="363" t="n">
        <v>0.07000000000000001</v>
      </c>
      <c r="N198" s="363" t="n">
        <v>0.07000000000000001</v>
      </c>
      <c r="O198" s="363" t="n">
        <v>0.07000000000000001</v>
      </c>
      <c r="P198" s="363" t="n">
        <v>0.07000000000000001</v>
      </c>
      <c r="Q198" s="363" t="n">
        <v>0.07000000000000001</v>
      </c>
      <c r="R198" s="363" t="n">
        <v>0.07000000000000001</v>
      </c>
      <c r="S198" s="363" t="n">
        <v>0.07000000000000001</v>
      </c>
      <c r="T198" s="363" t="n">
        <v>0.07000000000000001</v>
      </c>
      <c r="U198" s="363" t="n">
        <v>0.07000000000000001</v>
      </c>
      <c r="V198" s="363" t="n">
        <v>0.07000000000000001</v>
      </c>
      <c r="W198" s="363" t="n">
        <v>0.07000000000000001</v>
      </c>
      <c r="X198" s="363" t="n">
        <v>0.07000000000000001</v>
      </c>
      <c r="Y198" s="363" t="n">
        <v>0.07000000000000001</v>
      </c>
      <c r="Z198" s="363" t="n">
        <v>0.07000000000000001</v>
      </c>
      <c r="AA198" s="363" t="n">
        <v>0.07000000000000001</v>
      </c>
      <c r="AB198" s="363" t="n">
        <v>0.07000000000000001</v>
      </c>
      <c r="AC198" s="363" t="n">
        <v>0.07000000000000001</v>
      </c>
      <c r="AD198" s="363" t="n">
        <v>0.07000000000000001</v>
      </c>
      <c r="AE198" s="363" t="n">
        <v>0.07000000000000001</v>
      </c>
      <c r="AF198" s="363" t="n">
        <v>0.07000000000000001</v>
      </c>
      <c r="AG198" s="363" t="n">
        <v>0.07000000000000001</v>
      </c>
      <c r="AH198" s="363" t="n">
        <v>0.07000000000000001</v>
      </c>
      <c r="AI198" s="363" t="n">
        <v>0.07000000000000001</v>
      </c>
      <c r="AJ198" s="363" t="n">
        <v>0.07000000000000001</v>
      </c>
      <c r="AK198" s="363" t="n">
        <v>0.07000000000000001</v>
      </c>
      <c r="AL198" s="363" t="n">
        <v>0.07000000000000001</v>
      </c>
      <c r="AM198" s="363" t="n">
        <v>0.07000000000000001</v>
      </c>
      <c r="AN198" s="363" t="n">
        <v>0.07000000000000001</v>
      </c>
      <c r="AO198" s="363" t="n">
        <v>0.07000000000000001</v>
      </c>
    </row>
    <row r="199" ht="13" customHeight="1" s="1">
      <c r="A199" s="532" t="n"/>
      <c r="B199" s="550" t="n"/>
      <c r="C199" s="328" t="inlineStr">
        <is>
          <t>Pf</t>
        </is>
      </c>
      <c r="D199" s="332" t="inlineStr">
        <is>
          <t>Proportion of First Class Passengers (in % of PHP)</t>
        </is>
      </c>
      <c r="E199" s="328" t="n"/>
      <c r="F199" s="363" t="n">
        <v>0.03</v>
      </c>
      <c r="G199" s="363" t="n">
        <v>0.03</v>
      </c>
      <c r="H199" s="363" t="n">
        <v>0.03</v>
      </c>
      <c r="I199" s="363" t="n">
        <v>0.03</v>
      </c>
      <c r="J199" s="363" t="n">
        <v>0.03</v>
      </c>
      <c r="K199" s="363" t="n">
        <v>0.03</v>
      </c>
      <c r="L199" s="363" t="n">
        <v>0.03</v>
      </c>
      <c r="M199" s="363" t="n">
        <v>0.03</v>
      </c>
      <c r="N199" s="363" t="n">
        <v>0.03</v>
      </c>
      <c r="O199" s="363" t="n">
        <v>0.03</v>
      </c>
      <c r="P199" s="363" t="n">
        <v>0.03</v>
      </c>
      <c r="Q199" s="363" t="n">
        <v>0.03</v>
      </c>
      <c r="R199" s="363" t="n">
        <v>0.03</v>
      </c>
      <c r="S199" s="363" t="n">
        <v>0.03</v>
      </c>
      <c r="T199" s="363" t="n">
        <v>0.03</v>
      </c>
      <c r="U199" s="363" t="n">
        <v>0.03</v>
      </c>
      <c r="V199" s="363" t="n">
        <v>0.03</v>
      </c>
      <c r="W199" s="363" t="n">
        <v>0.03</v>
      </c>
      <c r="X199" s="363" t="n">
        <v>0.03</v>
      </c>
      <c r="Y199" s="363" t="n">
        <v>0.03</v>
      </c>
      <c r="Z199" s="363" t="n">
        <v>0.03</v>
      </c>
      <c r="AA199" s="363" t="n">
        <v>0.03</v>
      </c>
      <c r="AB199" s="363" t="n">
        <v>0.03</v>
      </c>
      <c r="AC199" s="363" t="n">
        <v>0.03</v>
      </c>
      <c r="AD199" s="363" t="n">
        <v>0.03</v>
      </c>
      <c r="AE199" s="363" t="n">
        <v>0.03</v>
      </c>
      <c r="AF199" s="363" t="n">
        <v>0.03</v>
      </c>
      <c r="AG199" s="363" t="n">
        <v>0.03</v>
      </c>
      <c r="AH199" s="363" t="n">
        <v>0.03</v>
      </c>
      <c r="AI199" s="363" t="n">
        <v>0.03</v>
      </c>
      <c r="AJ199" s="363" t="n">
        <v>0.03</v>
      </c>
      <c r="AK199" s="363" t="n">
        <v>0.03</v>
      </c>
      <c r="AL199" s="363" t="n">
        <v>0.03</v>
      </c>
      <c r="AM199" s="363" t="n">
        <v>0.03</v>
      </c>
      <c r="AN199" s="363" t="n">
        <v>0.03</v>
      </c>
      <c r="AO199" s="363" t="n">
        <v>0.03</v>
      </c>
    </row>
    <row r="200" ht="13" customHeight="1" s="1">
      <c r="A200" s="532" t="n"/>
      <c r="B200" s="550" t="n"/>
      <c r="C200" s="328" t="inlineStr">
        <is>
          <t>BPR</t>
        </is>
      </c>
      <c r="D200" s="332" t="inlineStr">
        <is>
          <t>Ratio of Passengers Using Traditional Check-in and by-passing the Bag Drop Facilities (in%)</t>
        </is>
      </c>
      <c r="E200" s="328" t="n"/>
      <c r="F200" s="365">
        <f>F170</f>
        <v/>
      </c>
      <c r="G200" s="365">
        <f>G170</f>
        <v/>
      </c>
      <c r="H200" s="365">
        <f>H170</f>
        <v/>
      </c>
      <c r="I200" s="365">
        <f>I170</f>
        <v/>
      </c>
      <c r="J200" s="365">
        <f>J170</f>
        <v/>
      </c>
      <c r="K200" s="365">
        <f>K170</f>
        <v/>
      </c>
      <c r="L200" s="365">
        <f>L170</f>
        <v/>
      </c>
      <c r="M200" s="365">
        <f>M170</f>
        <v/>
      </c>
      <c r="N200" s="365">
        <f>N170</f>
        <v/>
      </c>
      <c r="O200" s="365">
        <f>O170</f>
        <v/>
      </c>
      <c r="P200" s="365">
        <f>P170</f>
        <v/>
      </c>
      <c r="Q200" s="365">
        <f>Q170</f>
        <v/>
      </c>
      <c r="R200" s="365">
        <f>R170</f>
        <v/>
      </c>
      <c r="S200" s="365">
        <f>S170</f>
        <v/>
      </c>
      <c r="T200" s="365">
        <f>T170</f>
        <v/>
      </c>
      <c r="U200" s="365">
        <f>U170</f>
        <v/>
      </c>
      <c r="V200" s="365">
        <f>V170</f>
        <v/>
      </c>
      <c r="W200" s="365">
        <f>W170</f>
        <v/>
      </c>
      <c r="X200" s="365">
        <f>X170</f>
        <v/>
      </c>
      <c r="Y200" s="365">
        <f>Y170</f>
        <v/>
      </c>
      <c r="Z200" s="365">
        <f>Z170</f>
        <v/>
      </c>
      <c r="AA200" s="365">
        <f>AA170</f>
        <v/>
      </c>
      <c r="AB200" s="365">
        <f>AB170</f>
        <v/>
      </c>
      <c r="AC200" s="365">
        <f>AC170</f>
        <v/>
      </c>
      <c r="AD200" s="365">
        <f>AD170</f>
        <v/>
      </c>
      <c r="AE200" s="365">
        <f>AE170</f>
        <v/>
      </c>
      <c r="AF200" s="365">
        <f>AF170</f>
        <v/>
      </c>
      <c r="AG200" s="365">
        <f>AG170</f>
        <v/>
      </c>
      <c r="AH200" s="365">
        <f>AH170</f>
        <v/>
      </c>
      <c r="AI200" s="365">
        <f>AI170</f>
        <v/>
      </c>
      <c r="AJ200" s="365">
        <f>AJ170</f>
        <v/>
      </c>
      <c r="AK200" s="365">
        <f>AK170</f>
        <v/>
      </c>
      <c r="AL200" s="365">
        <f>AL170</f>
        <v/>
      </c>
      <c r="AM200" s="365">
        <f>AM170</f>
        <v/>
      </c>
      <c r="AN200" s="365">
        <f>AN170</f>
        <v/>
      </c>
      <c r="AO200" s="365">
        <f>AO170</f>
        <v/>
      </c>
    </row>
    <row r="201" ht="13" customHeight="1" s="1">
      <c r="A201" s="532" t="n"/>
      <c r="B201" s="550" t="n"/>
      <c r="C201" s="328" t="inlineStr">
        <is>
          <t>PTy</t>
        </is>
      </c>
      <c r="D201" s="332" t="inlineStr">
        <is>
          <t>Process Time per Passenger at Baggage Drop for Economy/Business/First Class (in seconds)</t>
        </is>
      </c>
      <c r="E201" s="328" t="n"/>
      <c r="F201" s="363" t="n">
        <v>110</v>
      </c>
      <c r="G201" s="363" t="n">
        <v>110</v>
      </c>
      <c r="H201" s="363" t="n">
        <v>110</v>
      </c>
      <c r="I201" s="363" t="n">
        <v>110</v>
      </c>
      <c r="J201" s="363" t="n">
        <v>110</v>
      </c>
      <c r="K201" s="363" t="n">
        <v>110</v>
      </c>
      <c r="L201" s="363" t="n">
        <v>110</v>
      </c>
      <c r="M201" s="363" t="n">
        <v>110</v>
      </c>
      <c r="N201" s="363" t="n">
        <v>110</v>
      </c>
      <c r="O201" s="363" t="n">
        <v>110</v>
      </c>
      <c r="P201" s="363" t="n">
        <v>110</v>
      </c>
      <c r="Q201" s="363" t="n">
        <v>110</v>
      </c>
      <c r="R201" s="363" t="n">
        <v>110</v>
      </c>
      <c r="S201" s="363" t="n">
        <v>110</v>
      </c>
      <c r="T201" s="363" t="n">
        <v>110</v>
      </c>
      <c r="U201" s="363" t="n">
        <v>110</v>
      </c>
      <c r="V201" s="363" t="n">
        <v>110</v>
      </c>
      <c r="W201" s="363" t="n">
        <v>110</v>
      </c>
      <c r="X201" s="363" t="n">
        <v>110</v>
      </c>
      <c r="Y201" s="363" t="n">
        <v>110</v>
      </c>
      <c r="Z201" s="363" t="n">
        <v>110</v>
      </c>
      <c r="AA201" s="363" t="n">
        <v>110</v>
      </c>
      <c r="AB201" s="363" t="n">
        <v>110</v>
      </c>
      <c r="AC201" s="363" t="n">
        <v>110</v>
      </c>
      <c r="AD201" s="363" t="n">
        <v>110</v>
      </c>
      <c r="AE201" s="363" t="n">
        <v>110</v>
      </c>
      <c r="AF201" s="363" t="n">
        <v>110</v>
      </c>
      <c r="AG201" s="363" t="n">
        <v>110</v>
      </c>
      <c r="AH201" s="363" t="n">
        <v>110</v>
      </c>
      <c r="AI201" s="363" t="n">
        <v>110</v>
      </c>
      <c r="AJ201" s="363" t="n">
        <v>110</v>
      </c>
      <c r="AK201" s="363" t="n">
        <v>110</v>
      </c>
      <c r="AL201" s="363" t="n">
        <v>110</v>
      </c>
      <c r="AM201" s="363" t="n">
        <v>110</v>
      </c>
      <c r="AN201" s="363" t="n">
        <v>110</v>
      </c>
      <c r="AO201" s="363" t="n">
        <v>110</v>
      </c>
    </row>
    <row r="202" ht="13" customHeight="1" s="1">
      <c r="A202" s="532" t="n"/>
      <c r="B202" s="550" t="n"/>
      <c r="C202" s="328" t="inlineStr">
        <is>
          <t>PTj</t>
        </is>
      </c>
      <c r="D202" s="332" t="inlineStr">
        <is>
          <t>Process Time per Passenger at Baggage Drop for Economy/Business/First Class (in seconds)</t>
        </is>
      </c>
      <c r="E202" s="328" t="n"/>
      <c r="F202" s="363" t="n">
        <v>100</v>
      </c>
      <c r="G202" s="363" t="n">
        <v>100</v>
      </c>
      <c r="H202" s="363" t="n">
        <v>100</v>
      </c>
      <c r="I202" s="363" t="n">
        <v>100</v>
      </c>
      <c r="J202" s="363" t="n">
        <v>100</v>
      </c>
      <c r="K202" s="363" t="n">
        <v>100</v>
      </c>
      <c r="L202" s="363" t="n">
        <v>100</v>
      </c>
      <c r="M202" s="363" t="n">
        <v>100</v>
      </c>
      <c r="N202" s="363" t="n">
        <v>100</v>
      </c>
      <c r="O202" s="363" t="n">
        <v>100</v>
      </c>
      <c r="P202" s="363" t="n">
        <v>100</v>
      </c>
      <c r="Q202" s="363" t="n">
        <v>100</v>
      </c>
      <c r="R202" s="363" t="n">
        <v>100</v>
      </c>
      <c r="S202" s="363" t="n">
        <v>100</v>
      </c>
      <c r="T202" s="363" t="n">
        <v>100</v>
      </c>
      <c r="U202" s="363" t="n">
        <v>100</v>
      </c>
      <c r="V202" s="363" t="n">
        <v>100</v>
      </c>
      <c r="W202" s="363" t="n">
        <v>100</v>
      </c>
      <c r="X202" s="363" t="n">
        <v>100</v>
      </c>
      <c r="Y202" s="363" t="n">
        <v>100</v>
      </c>
      <c r="Z202" s="363" t="n">
        <v>100</v>
      </c>
      <c r="AA202" s="363" t="n">
        <v>100</v>
      </c>
      <c r="AB202" s="363" t="n">
        <v>100</v>
      </c>
      <c r="AC202" s="363" t="n">
        <v>100</v>
      </c>
      <c r="AD202" s="363" t="n">
        <v>100</v>
      </c>
      <c r="AE202" s="363" t="n">
        <v>100</v>
      </c>
      <c r="AF202" s="363" t="n">
        <v>100</v>
      </c>
      <c r="AG202" s="363" t="n">
        <v>100</v>
      </c>
      <c r="AH202" s="363" t="n">
        <v>100</v>
      </c>
      <c r="AI202" s="363" t="n">
        <v>100</v>
      </c>
      <c r="AJ202" s="363" t="n">
        <v>100</v>
      </c>
      <c r="AK202" s="363" t="n">
        <v>100</v>
      </c>
      <c r="AL202" s="363" t="n">
        <v>100</v>
      </c>
      <c r="AM202" s="363" t="n">
        <v>100</v>
      </c>
      <c r="AN202" s="363" t="n">
        <v>100</v>
      </c>
      <c r="AO202" s="363" t="n">
        <v>100</v>
      </c>
    </row>
    <row r="203" ht="13" customHeight="1" s="1">
      <c r="A203" s="532" t="n"/>
      <c r="B203" s="550" t="n"/>
      <c r="C203" s="328" t="inlineStr">
        <is>
          <t>PTf</t>
        </is>
      </c>
      <c r="D203" s="332" t="inlineStr">
        <is>
          <t>Process Time per Passenger at Baggage Drop for Economy/Business/First Class (in seconds)</t>
        </is>
      </c>
      <c r="E203" s="328" t="n"/>
      <c r="F203" s="363" t="n">
        <v>90</v>
      </c>
      <c r="G203" s="363" t="n">
        <v>90</v>
      </c>
      <c r="H203" s="363" t="n">
        <v>90</v>
      </c>
      <c r="I203" s="363" t="n">
        <v>90</v>
      </c>
      <c r="J203" s="363" t="n">
        <v>90</v>
      </c>
      <c r="K203" s="363" t="n">
        <v>90</v>
      </c>
      <c r="L203" s="363" t="n">
        <v>90</v>
      </c>
      <c r="M203" s="363" t="n">
        <v>90</v>
      </c>
      <c r="N203" s="363" t="n">
        <v>90</v>
      </c>
      <c r="O203" s="363" t="n">
        <v>90</v>
      </c>
      <c r="P203" s="363" t="n">
        <v>90</v>
      </c>
      <c r="Q203" s="363" t="n">
        <v>90</v>
      </c>
      <c r="R203" s="363" t="n">
        <v>90</v>
      </c>
      <c r="S203" s="363" t="n">
        <v>90</v>
      </c>
      <c r="T203" s="363" t="n">
        <v>90</v>
      </c>
      <c r="U203" s="363" t="n">
        <v>90</v>
      </c>
      <c r="V203" s="363" t="n">
        <v>90</v>
      </c>
      <c r="W203" s="363" t="n">
        <v>90</v>
      </c>
      <c r="X203" s="363" t="n">
        <v>90</v>
      </c>
      <c r="Y203" s="363" t="n">
        <v>90</v>
      </c>
      <c r="Z203" s="363" t="n">
        <v>90</v>
      </c>
      <c r="AA203" s="363" t="n">
        <v>90</v>
      </c>
      <c r="AB203" s="363" t="n">
        <v>90</v>
      </c>
      <c r="AC203" s="363" t="n">
        <v>90</v>
      </c>
      <c r="AD203" s="363" t="n">
        <v>90</v>
      </c>
      <c r="AE203" s="363" t="n">
        <v>90</v>
      </c>
      <c r="AF203" s="363" t="n">
        <v>90</v>
      </c>
      <c r="AG203" s="363" t="n">
        <v>90</v>
      </c>
      <c r="AH203" s="363" t="n">
        <v>90</v>
      </c>
      <c r="AI203" s="363" t="n">
        <v>90</v>
      </c>
      <c r="AJ203" s="363" t="n">
        <v>90</v>
      </c>
      <c r="AK203" s="363" t="n">
        <v>90</v>
      </c>
      <c r="AL203" s="363" t="n">
        <v>90</v>
      </c>
      <c r="AM203" s="363" t="n">
        <v>90</v>
      </c>
      <c r="AN203" s="363" t="n">
        <v>90</v>
      </c>
      <c r="AO203" s="363" t="n">
        <v>90</v>
      </c>
    </row>
    <row r="204" ht="13" customHeight="1" s="1">
      <c r="A204" s="532" t="n"/>
      <c r="B204" s="550" t="n"/>
      <c r="C204" s="328" t="inlineStr">
        <is>
          <t>MQTy</t>
        </is>
      </c>
      <c r="D204" s="332" t="inlineStr">
        <is>
          <t>Maximum Queuing Time for Economy Passengers (in minutes)</t>
        </is>
      </c>
      <c r="E204" s="328" t="n"/>
      <c r="F204" s="363" t="n">
        <v>10</v>
      </c>
      <c r="G204" s="363" t="n">
        <v>10</v>
      </c>
      <c r="H204" s="363" t="n">
        <v>10</v>
      </c>
      <c r="I204" s="363" t="n">
        <v>10</v>
      </c>
      <c r="J204" s="363" t="n">
        <v>10</v>
      </c>
      <c r="K204" s="363" t="n">
        <v>10</v>
      </c>
      <c r="L204" s="363" t="n">
        <v>10</v>
      </c>
      <c r="M204" s="363" t="n">
        <v>10</v>
      </c>
      <c r="N204" s="363" t="n">
        <v>10</v>
      </c>
      <c r="O204" s="363" t="n">
        <v>10</v>
      </c>
      <c r="P204" s="363" t="n">
        <v>10</v>
      </c>
      <c r="Q204" s="363" t="n">
        <v>10</v>
      </c>
      <c r="R204" s="363" t="n">
        <v>10</v>
      </c>
      <c r="S204" s="363" t="n">
        <v>10</v>
      </c>
      <c r="T204" s="363" t="n">
        <v>10</v>
      </c>
      <c r="U204" s="363" t="n">
        <v>10</v>
      </c>
      <c r="V204" s="363" t="n">
        <v>10</v>
      </c>
      <c r="W204" s="363" t="n">
        <v>10</v>
      </c>
      <c r="X204" s="363" t="n">
        <v>10</v>
      </c>
      <c r="Y204" s="363" t="n">
        <v>10</v>
      </c>
      <c r="Z204" s="363" t="n">
        <v>10</v>
      </c>
      <c r="AA204" s="363" t="n">
        <v>10</v>
      </c>
      <c r="AB204" s="363" t="n">
        <v>10</v>
      </c>
      <c r="AC204" s="363" t="n">
        <v>10</v>
      </c>
      <c r="AD204" s="363" t="n">
        <v>10</v>
      </c>
      <c r="AE204" s="363" t="n">
        <v>10</v>
      </c>
      <c r="AF204" s="363" t="n">
        <v>10</v>
      </c>
      <c r="AG204" s="363" t="n">
        <v>10</v>
      </c>
      <c r="AH204" s="363" t="n">
        <v>10</v>
      </c>
      <c r="AI204" s="363" t="n">
        <v>10</v>
      </c>
      <c r="AJ204" s="363" t="n">
        <v>10</v>
      </c>
      <c r="AK204" s="363" t="n">
        <v>10</v>
      </c>
      <c r="AL204" s="363" t="n">
        <v>10</v>
      </c>
      <c r="AM204" s="363" t="n">
        <v>10</v>
      </c>
      <c r="AN204" s="363" t="n">
        <v>10</v>
      </c>
      <c r="AO204" s="363" t="n">
        <v>10</v>
      </c>
    </row>
    <row r="205" ht="13" customHeight="1" s="1">
      <c r="A205" s="532" t="n"/>
      <c r="B205" s="550" t="n"/>
      <c r="C205" s="328" t="inlineStr">
        <is>
          <t>MQTj</t>
        </is>
      </c>
      <c r="D205" s="332" t="inlineStr">
        <is>
          <t>Maximum Queuing Time for Business Passengers (in minutes)</t>
        </is>
      </c>
      <c r="E205" s="328" t="n"/>
      <c r="F205" s="363" t="n">
        <v>3</v>
      </c>
      <c r="G205" s="363" t="n">
        <v>3</v>
      </c>
      <c r="H205" s="363" t="n">
        <v>3</v>
      </c>
      <c r="I205" s="363" t="n">
        <v>3</v>
      </c>
      <c r="J205" s="363" t="n">
        <v>3</v>
      </c>
      <c r="K205" s="363" t="n">
        <v>3</v>
      </c>
      <c r="L205" s="363" t="n">
        <v>3</v>
      </c>
      <c r="M205" s="363" t="n">
        <v>3</v>
      </c>
      <c r="N205" s="363" t="n">
        <v>3</v>
      </c>
      <c r="O205" s="363" t="n">
        <v>3</v>
      </c>
      <c r="P205" s="363" t="n">
        <v>3</v>
      </c>
      <c r="Q205" s="363" t="n">
        <v>3</v>
      </c>
      <c r="R205" s="363" t="n">
        <v>3</v>
      </c>
      <c r="S205" s="363" t="n">
        <v>3</v>
      </c>
      <c r="T205" s="363" t="n">
        <v>3</v>
      </c>
      <c r="U205" s="363" t="n">
        <v>3</v>
      </c>
      <c r="V205" s="363" t="n">
        <v>3</v>
      </c>
      <c r="W205" s="363" t="n">
        <v>3</v>
      </c>
      <c r="X205" s="363" t="n">
        <v>3</v>
      </c>
      <c r="Y205" s="363" t="n">
        <v>3</v>
      </c>
      <c r="Z205" s="363" t="n">
        <v>3</v>
      </c>
      <c r="AA205" s="363" t="n">
        <v>3</v>
      </c>
      <c r="AB205" s="363" t="n">
        <v>3</v>
      </c>
      <c r="AC205" s="363" t="n">
        <v>3</v>
      </c>
      <c r="AD205" s="363" t="n">
        <v>3</v>
      </c>
      <c r="AE205" s="363" t="n">
        <v>3</v>
      </c>
      <c r="AF205" s="363" t="n">
        <v>3</v>
      </c>
      <c r="AG205" s="363" t="n">
        <v>3</v>
      </c>
      <c r="AH205" s="363" t="n">
        <v>3</v>
      </c>
      <c r="AI205" s="363" t="n">
        <v>3</v>
      </c>
      <c r="AJ205" s="363" t="n">
        <v>3</v>
      </c>
      <c r="AK205" s="363" t="n">
        <v>3</v>
      </c>
      <c r="AL205" s="363" t="n">
        <v>3</v>
      </c>
      <c r="AM205" s="363" t="n">
        <v>3</v>
      </c>
      <c r="AN205" s="363" t="n">
        <v>3</v>
      </c>
      <c r="AO205" s="363" t="n">
        <v>3</v>
      </c>
    </row>
    <row r="206" ht="13" customHeight="1" s="1">
      <c r="A206" s="532" t="n"/>
      <c r="B206" s="550" t="n"/>
      <c r="C206" s="328" t="inlineStr">
        <is>
          <t>MQTf</t>
        </is>
      </c>
      <c r="D206" s="332" t="inlineStr">
        <is>
          <t>Maximum Queuing Time for First Class Passengers (in minutes)</t>
        </is>
      </c>
      <c r="E206" s="328" t="n"/>
      <c r="F206" s="363" t="n">
        <v>3</v>
      </c>
      <c r="G206" s="363" t="n">
        <v>3</v>
      </c>
      <c r="H206" s="363" t="n">
        <v>3</v>
      </c>
      <c r="I206" s="363" t="n">
        <v>3</v>
      </c>
      <c r="J206" s="363" t="n">
        <v>3</v>
      </c>
      <c r="K206" s="363" t="n">
        <v>3</v>
      </c>
      <c r="L206" s="363" t="n">
        <v>3</v>
      </c>
      <c r="M206" s="363" t="n">
        <v>3</v>
      </c>
      <c r="N206" s="363" t="n">
        <v>3</v>
      </c>
      <c r="O206" s="363" t="n">
        <v>3</v>
      </c>
      <c r="P206" s="363" t="n">
        <v>3</v>
      </c>
      <c r="Q206" s="363" t="n">
        <v>3</v>
      </c>
      <c r="R206" s="363" t="n">
        <v>3</v>
      </c>
      <c r="S206" s="363" t="n">
        <v>3</v>
      </c>
      <c r="T206" s="363" t="n">
        <v>3</v>
      </c>
      <c r="U206" s="363" t="n">
        <v>3</v>
      </c>
      <c r="V206" s="363" t="n">
        <v>3</v>
      </c>
      <c r="W206" s="363" t="n">
        <v>3</v>
      </c>
      <c r="X206" s="363" t="n">
        <v>3</v>
      </c>
      <c r="Y206" s="363" t="n">
        <v>3</v>
      </c>
      <c r="Z206" s="363" t="n">
        <v>3</v>
      </c>
      <c r="AA206" s="363" t="n">
        <v>3</v>
      </c>
      <c r="AB206" s="363" t="n">
        <v>3</v>
      </c>
      <c r="AC206" s="363" t="n">
        <v>3</v>
      </c>
      <c r="AD206" s="363" t="n">
        <v>3</v>
      </c>
      <c r="AE206" s="363" t="n">
        <v>3</v>
      </c>
      <c r="AF206" s="363" t="n">
        <v>3</v>
      </c>
      <c r="AG206" s="363" t="n">
        <v>3</v>
      </c>
      <c r="AH206" s="363" t="n">
        <v>3</v>
      </c>
      <c r="AI206" s="363" t="n">
        <v>3</v>
      </c>
      <c r="AJ206" s="363" t="n">
        <v>3</v>
      </c>
      <c r="AK206" s="363" t="n">
        <v>3</v>
      </c>
      <c r="AL206" s="363" t="n">
        <v>3</v>
      </c>
      <c r="AM206" s="363" t="n">
        <v>3</v>
      </c>
      <c r="AN206" s="363" t="n">
        <v>3</v>
      </c>
      <c r="AO206" s="363" t="n">
        <v>3</v>
      </c>
    </row>
    <row r="207" ht="26.05" customHeight="1" s="1">
      <c r="A207" s="532" t="n"/>
      <c r="B207" s="550" t="n"/>
      <c r="C207" s="328" t="inlineStr">
        <is>
          <t>BDd</t>
        </is>
      </c>
      <c r="D207" s="358" t="inlineStr">
        <is>
          <t>Depth of the Baggage Drop Process Area (in meters), including a courtesy distance between 
desks and queue. Obtained from typical dimensions**</t>
        </is>
      </c>
      <c r="E207" s="328" t="n"/>
      <c r="F207" s="703" t="n">
        <v>2.5</v>
      </c>
      <c r="G207" s="703" t="n">
        <v>2.5</v>
      </c>
      <c r="H207" s="703" t="n">
        <v>2.5</v>
      </c>
      <c r="I207" s="703" t="n">
        <v>2.5</v>
      </c>
      <c r="J207" s="703" t="n">
        <v>2.5</v>
      </c>
      <c r="K207" s="703" t="n">
        <v>2.5</v>
      </c>
      <c r="L207" s="703" t="n">
        <v>2.5</v>
      </c>
      <c r="M207" s="703" t="n">
        <v>2.5</v>
      </c>
      <c r="N207" s="703" t="n">
        <v>2.5</v>
      </c>
      <c r="O207" s="703" t="n">
        <v>2.5</v>
      </c>
      <c r="P207" s="703" t="n">
        <v>2.5</v>
      </c>
      <c r="Q207" s="703" t="n">
        <v>2.5</v>
      </c>
      <c r="R207" s="703" t="n">
        <v>2.5</v>
      </c>
      <c r="S207" s="703" t="n">
        <v>2.5</v>
      </c>
      <c r="T207" s="703" t="n">
        <v>2.5</v>
      </c>
      <c r="U207" s="703" t="n">
        <v>2.5</v>
      </c>
      <c r="V207" s="703" t="n">
        <v>2.5</v>
      </c>
      <c r="W207" s="703" t="n">
        <v>2.5</v>
      </c>
      <c r="X207" s="703" t="n">
        <v>2.5</v>
      </c>
      <c r="Y207" s="703" t="n">
        <v>2.5</v>
      </c>
      <c r="Z207" s="703" t="n">
        <v>2.5</v>
      </c>
      <c r="AA207" s="703" t="n">
        <v>2.5</v>
      </c>
      <c r="AB207" s="703" t="n">
        <v>2.5</v>
      </c>
      <c r="AC207" s="703" t="n">
        <v>2.5</v>
      </c>
      <c r="AD207" s="703" t="n">
        <v>2.5</v>
      </c>
      <c r="AE207" s="703" t="n">
        <v>2.5</v>
      </c>
      <c r="AF207" s="703" t="n">
        <v>2.5</v>
      </c>
      <c r="AG207" s="703" t="n">
        <v>2.5</v>
      </c>
      <c r="AH207" s="703" t="n">
        <v>2.5</v>
      </c>
      <c r="AI207" s="703" t="n">
        <v>2.5</v>
      </c>
      <c r="AJ207" s="703" t="n">
        <v>2.5</v>
      </c>
      <c r="AK207" s="703" t="n">
        <v>2.5</v>
      </c>
      <c r="AL207" s="703" t="n">
        <v>2.5</v>
      </c>
      <c r="AM207" s="703" t="n">
        <v>2.5</v>
      </c>
      <c r="AN207" s="703" t="n">
        <v>2.5</v>
      </c>
      <c r="AO207" s="703" t="n">
        <v>2.5</v>
      </c>
    </row>
    <row r="208" ht="13" customHeight="1" s="1">
      <c r="A208" s="532" t="n"/>
      <c r="B208" s="550" t="n"/>
      <c r="C208" s="328" t="inlineStr">
        <is>
          <t>BDw</t>
        </is>
      </c>
      <c r="D208" s="332" t="inlineStr">
        <is>
          <t>Width of One Baggage Drop Position (in meters). Obtained from typical dimensions**</t>
        </is>
      </c>
      <c r="E208" s="328" t="n"/>
      <c r="F208" s="703" t="n">
        <v>2</v>
      </c>
      <c r="G208" s="703" t="n">
        <v>2</v>
      </c>
      <c r="H208" s="703" t="n">
        <v>2</v>
      </c>
      <c r="I208" s="703" t="n">
        <v>2</v>
      </c>
      <c r="J208" s="703" t="n">
        <v>2</v>
      </c>
      <c r="K208" s="703" t="n">
        <v>2</v>
      </c>
      <c r="L208" s="703" t="n">
        <v>2</v>
      </c>
      <c r="M208" s="703" t="n">
        <v>2</v>
      </c>
      <c r="N208" s="703" t="n">
        <v>2</v>
      </c>
      <c r="O208" s="703" t="n">
        <v>2</v>
      </c>
      <c r="P208" s="703" t="n">
        <v>2</v>
      </c>
      <c r="Q208" s="703" t="n">
        <v>2</v>
      </c>
      <c r="R208" s="703" t="n">
        <v>2</v>
      </c>
      <c r="S208" s="703" t="n">
        <v>2</v>
      </c>
      <c r="T208" s="703" t="n">
        <v>2</v>
      </c>
      <c r="U208" s="703" t="n">
        <v>2</v>
      </c>
      <c r="V208" s="703" t="n">
        <v>2</v>
      </c>
      <c r="W208" s="703" t="n">
        <v>2</v>
      </c>
      <c r="X208" s="703" t="n">
        <v>2</v>
      </c>
      <c r="Y208" s="703" t="n">
        <v>2</v>
      </c>
      <c r="Z208" s="703" t="n">
        <v>2</v>
      </c>
      <c r="AA208" s="703" t="n">
        <v>2</v>
      </c>
      <c r="AB208" s="703" t="n">
        <v>2</v>
      </c>
      <c r="AC208" s="703" t="n">
        <v>2</v>
      </c>
      <c r="AD208" s="703" t="n">
        <v>2</v>
      </c>
      <c r="AE208" s="703" t="n">
        <v>2</v>
      </c>
      <c r="AF208" s="703" t="n">
        <v>2</v>
      </c>
      <c r="AG208" s="703" t="n">
        <v>2</v>
      </c>
      <c r="AH208" s="703" t="n">
        <v>2</v>
      </c>
      <c r="AI208" s="703" t="n">
        <v>2</v>
      </c>
      <c r="AJ208" s="703" t="n">
        <v>2</v>
      </c>
      <c r="AK208" s="703" t="n">
        <v>2</v>
      </c>
      <c r="AL208" s="703" t="n">
        <v>2</v>
      </c>
      <c r="AM208" s="703" t="n">
        <v>2</v>
      </c>
      <c r="AN208" s="703" t="n">
        <v>2</v>
      </c>
      <c r="AO208" s="703" t="n">
        <v>2</v>
      </c>
    </row>
    <row r="209" ht="13" customHeight="1" s="1">
      <c r="A209" s="532" t="n"/>
      <c r="B209" s="550" t="n"/>
      <c r="C209" s="328" t="inlineStr">
        <is>
          <t>QMAX(y)</t>
        </is>
      </c>
      <c r="D209" s="332" t="inlineStr">
        <is>
          <t>Maximum Number of Passengers Waiting in Queue at Baggage Drop</t>
        </is>
      </c>
      <c r="E209" s="328" t="n"/>
      <c r="F209" s="363">
        <f>ROUNDUP(F213*F193*F197*(1-F198-F199)*(1-F200),0)</f>
        <v/>
      </c>
      <c r="G209" s="363">
        <f>ROUNDUP(G213*G193*G197*(1-G198-G199)*(1-G200),0)</f>
        <v/>
      </c>
      <c r="H209" s="363">
        <f>ROUNDUP(H213*H193*H197*(1-H198-H199)*(1-H200),0)</f>
        <v/>
      </c>
      <c r="I209" s="363">
        <f>ROUNDUP(I213*I193*I197*(1-I198-I199)*(1-I200),0)</f>
        <v/>
      </c>
      <c r="J209" s="363">
        <f>ROUNDUP(J213*J193*J197*(1-J198-J199)*(1-J200),0)</f>
        <v/>
      </c>
      <c r="K209" s="363">
        <f>ROUNDUP(K213*K193*K197*(1-K198-K199)*(1-K200),0)</f>
        <v/>
      </c>
      <c r="L209" s="363">
        <f>ROUNDUP(L213*L193*L197*(1-L198-L199)*(1-L200),0)</f>
        <v/>
      </c>
      <c r="M209" s="363">
        <f>ROUNDUP(M213*M193*M197*(1-M198-M199)*(1-M200),0)</f>
        <v/>
      </c>
      <c r="N209" s="363">
        <f>ROUNDUP(N213*N193*N197*(1-N198-N199)*(1-N200),0)</f>
        <v/>
      </c>
      <c r="O209" s="363">
        <f>ROUNDUP(O213*O193*O197*(1-O198-O199)*(1-O200),0)</f>
        <v/>
      </c>
      <c r="P209" s="363">
        <f>ROUNDUP(P213*P193*P197*(1-P198-P199)*(1-P200),0)</f>
        <v/>
      </c>
      <c r="Q209" s="363">
        <f>ROUNDUP(Q213*Q193*Q197*(1-Q198-Q199)*(1-Q200),0)</f>
        <v/>
      </c>
      <c r="R209" s="363">
        <f>ROUNDUP(R213*R193*R197*(1-R198-R199)*(1-R200),0)</f>
        <v/>
      </c>
      <c r="S209" s="363">
        <f>ROUNDUP(S213*S193*S197*(1-S198-S199)*(1-S200),0)</f>
        <v/>
      </c>
      <c r="T209" s="363">
        <f>ROUNDUP(T213*T193*T197*(1-T198-T199)*(1-T200),0)</f>
        <v/>
      </c>
      <c r="U209" s="363">
        <f>ROUNDUP(U213*U193*U197*(1-U198-U199)*(1-U200),0)</f>
        <v/>
      </c>
      <c r="V209" s="363">
        <f>ROUNDUP(V213*V193*V197*(1-V198-V199)*(1-V200),0)</f>
        <v/>
      </c>
      <c r="W209" s="363">
        <f>ROUNDUP(W213*W193*W197*(1-W198-W199)*(1-W200),0)</f>
        <v/>
      </c>
      <c r="X209" s="363">
        <f>ROUNDUP(X213*X193*X197*(1-X198-X199)*(1-X200),0)</f>
        <v/>
      </c>
      <c r="Y209" s="363">
        <f>ROUNDUP(Y213*Y193*Y197*(1-Y198-Y199)*(1-Y200),0)</f>
        <v/>
      </c>
      <c r="Z209" s="363">
        <f>ROUNDUP(Z213*Z193*Z197*(1-Z198-Z199)*(1-Z200),0)</f>
        <v/>
      </c>
      <c r="AA209" s="363">
        <f>ROUNDUP(AA213*AA193*AA197*(1-AA198-AA199)*(1-AA200),0)</f>
        <v/>
      </c>
      <c r="AB209" s="363">
        <f>ROUNDUP(AB213*AB193*AB197*(1-AB198-AB199)*(1-AB200),0)</f>
        <v/>
      </c>
      <c r="AC209" s="363">
        <f>ROUNDUP(AC213*AC193*AC197*(1-AC198-AC199)*(1-AC200),0)</f>
        <v/>
      </c>
      <c r="AD209" s="363">
        <f>ROUNDUP(AD213*AD193*AD197*(1-AD198-AD199)*(1-AD200),0)</f>
        <v/>
      </c>
      <c r="AE209" s="363">
        <f>ROUNDUP(AE213*AE193*AE197*(1-AE198-AE199)*(1-AE200),0)</f>
        <v/>
      </c>
      <c r="AF209" s="363">
        <f>ROUNDUP(AF213*AF193*AF197*(1-AF198-AF199)*(1-AF200),0)</f>
        <v/>
      </c>
      <c r="AG209" s="363">
        <f>ROUNDUP(AG213*AG193*AG197*(1-AG198-AG199)*(1-AG200),0)</f>
        <v/>
      </c>
      <c r="AH209" s="363">
        <f>ROUNDUP(AH213*AH193*AH197*(1-AH198-AH199)*(1-AH200),0)</f>
        <v/>
      </c>
      <c r="AI209" s="363">
        <f>ROUNDUP(AI213*AI193*AI197*(1-AI198-AI199)*(1-AI200),0)</f>
        <v/>
      </c>
      <c r="AJ209" s="363">
        <f>ROUNDUP(AJ213*AJ193*AJ197*(1-AJ198-AJ199)*(1-AJ200),0)</f>
        <v/>
      </c>
      <c r="AK209" s="363">
        <f>ROUNDUP(AK213*AK193*AK197*(1-AK198-AK199)*(1-AK200),0)</f>
        <v/>
      </c>
      <c r="AL209" s="363">
        <f>ROUNDUP(AL213*AL193*AL197*(1-AL198-AL199)*(1-AL200),0)</f>
        <v/>
      </c>
      <c r="AM209" s="363">
        <f>ROUNDUP(AM213*AM193*AM197*(1-AM198-AM199)*(1-AM200),0)</f>
        <v/>
      </c>
      <c r="AN209" s="363">
        <f>ROUNDUP(AN213*AN193*AN197*(1-AN198-AN199)*(1-AN200),0)</f>
        <v/>
      </c>
      <c r="AO209" s="363">
        <f>ROUNDUP(AO213*AO193*AO197*(1-AO198-AO199)*(1-AO200),0)</f>
        <v/>
      </c>
    </row>
    <row r="210" ht="13" customHeight="1" s="1">
      <c r="A210" s="532" t="n"/>
      <c r="B210" s="550" t="n"/>
      <c r="C210" s="328" t="inlineStr">
        <is>
          <t>QMAX(j)</t>
        </is>
      </c>
      <c r="D210" s="332" t="inlineStr">
        <is>
          <t>Maximum Number of Passengers Waiting in Queue at Baggage Drop</t>
        </is>
      </c>
      <c r="E210" s="328" t="n"/>
      <c r="F210" s="363">
        <f>ROUNDUP(F214*F193*F197*(F198)*(1-F200),0)</f>
        <v/>
      </c>
      <c r="G210" s="363">
        <f>ROUNDUP(G214*G193*G197*(G198)*(1-G200),0)</f>
        <v/>
      </c>
      <c r="H210" s="363">
        <f>ROUNDUP(H214*H193*H197*(H198)*(1-H200),0)</f>
        <v/>
      </c>
      <c r="I210" s="363">
        <f>ROUNDUP(I214*I193*I197*(I198)*(1-I200),0)</f>
        <v/>
      </c>
      <c r="J210" s="363">
        <f>ROUNDUP(J214*J193*J197*(J198)*(1-J200),0)</f>
        <v/>
      </c>
      <c r="K210" s="363">
        <f>ROUNDUP(K214*K193*K197*(K198)*(1-K200),0)</f>
        <v/>
      </c>
      <c r="L210" s="363">
        <f>ROUNDUP(L214*L193*L197*(L198)*(1-L200),0)</f>
        <v/>
      </c>
      <c r="M210" s="363">
        <f>ROUNDUP(M214*M193*M197*(M198)*(1-M200),0)</f>
        <v/>
      </c>
      <c r="N210" s="363">
        <f>ROUNDUP(N214*N193*N197*(N198)*(1-N200),0)</f>
        <v/>
      </c>
      <c r="O210" s="363">
        <f>ROUNDUP(O214*O193*O197*(O198)*(1-O200),0)</f>
        <v/>
      </c>
      <c r="P210" s="363">
        <f>ROUNDUP(P214*P193*P197*(P198)*(1-P200),0)</f>
        <v/>
      </c>
      <c r="Q210" s="363">
        <f>ROUNDUP(Q214*Q193*Q197*(Q198)*(1-Q200),0)</f>
        <v/>
      </c>
      <c r="R210" s="363">
        <f>ROUNDUP(R214*R193*R197*(R198)*(1-R200),0)</f>
        <v/>
      </c>
      <c r="S210" s="363">
        <f>ROUNDUP(S214*S193*S197*(S198)*(1-S200),0)</f>
        <v/>
      </c>
      <c r="T210" s="363">
        <f>ROUNDUP(T214*T193*T197*(T198)*(1-T200),0)</f>
        <v/>
      </c>
      <c r="U210" s="363">
        <f>ROUNDUP(U214*U193*U197*(U198)*(1-U200),0)</f>
        <v/>
      </c>
      <c r="V210" s="363">
        <f>ROUNDUP(V214*V193*V197*(V198)*(1-V200),0)</f>
        <v/>
      </c>
      <c r="W210" s="363">
        <f>ROUNDUP(W214*W193*W197*(W198)*(1-W200),0)</f>
        <v/>
      </c>
      <c r="X210" s="363">
        <f>ROUNDUP(X214*X193*X197*(X198)*(1-X200),0)</f>
        <v/>
      </c>
      <c r="Y210" s="363">
        <f>ROUNDUP(Y214*Y193*Y197*(Y198)*(1-Y200),0)</f>
        <v/>
      </c>
      <c r="Z210" s="363">
        <f>ROUNDUP(Z214*Z193*Z197*(Z198)*(1-Z200),0)</f>
        <v/>
      </c>
      <c r="AA210" s="363">
        <f>ROUNDUP(AA214*AA193*AA197*(AA198)*(1-AA200),0)</f>
        <v/>
      </c>
      <c r="AB210" s="363">
        <f>ROUNDUP(AB214*AB193*AB197*(AB198)*(1-AB200),0)</f>
        <v/>
      </c>
      <c r="AC210" s="363">
        <f>ROUNDUP(AC214*AC193*AC197*(AC198)*(1-AC200),0)</f>
        <v/>
      </c>
      <c r="AD210" s="363">
        <f>ROUNDUP(AD214*AD193*AD197*(AD198)*(1-AD200),0)</f>
        <v/>
      </c>
      <c r="AE210" s="363">
        <f>ROUNDUP(AE214*AE193*AE197*(AE198)*(1-AE200),0)</f>
        <v/>
      </c>
      <c r="AF210" s="363">
        <f>ROUNDUP(AF214*AF193*AF197*(AF198)*(1-AF200),0)</f>
        <v/>
      </c>
      <c r="AG210" s="363">
        <f>ROUNDUP(AG214*AG193*AG197*(AG198)*(1-AG200),0)</f>
        <v/>
      </c>
      <c r="AH210" s="363">
        <f>ROUNDUP(AH214*AH193*AH197*(AH198)*(1-AH200),0)</f>
        <v/>
      </c>
      <c r="AI210" s="363">
        <f>ROUNDUP(AI214*AI193*AI197*(AI198)*(1-AI200),0)</f>
        <v/>
      </c>
      <c r="AJ210" s="363">
        <f>ROUNDUP(AJ214*AJ193*AJ197*(AJ198)*(1-AJ200),0)</f>
        <v/>
      </c>
      <c r="AK210" s="363">
        <f>ROUNDUP(AK214*AK193*AK197*(AK198)*(1-AK200),0)</f>
        <v/>
      </c>
      <c r="AL210" s="363">
        <f>ROUNDUP(AL214*AL193*AL197*(AL198)*(1-AL200),0)</f>
        <v/>
      </c>
      <c r="AM210" s="363">
        <f>ROUNDUP(AM214*AM193*AM197*(AM198)*(1-AM200),0)</f>
        <v/>
      </c>
      <c r="AN210" s="363">
        <f>ROUNDUP(AN214*AN193*AN197*(AN198)*(1-AN200),0)</f>
        <v/>
      </c>
      <c r="AO210" s="363">
        <f>ROUNDUP(AO214*AO193*AO197*(AO198)*(1-AO200),0)</f>
        <v/>
      </c>
    </row>
    <row r="211" ht="13" customHeight="1" s="1">
      <c r="A211" s="532" t="n"/>
      <c r="B211" s="550" t="n"/>
      <c r="C211" s="328" t="inlineStr">
        <is>
          <t>QMAX(f)</t>
        </is>
      </c>
      <c r="D211" s="332" t="inlineStr">
        <is>
          <t>Maximum Number of Passengers Waiting in Queue at Baggage Drop</t>
        </is>
      </c>
      <c r="E211" s="328" t="n"/>
      <c r="F211" s="363">
        <f>ROUNDUP(F215*F193*F197*(F199)*(1-F200),0)</f>
        <v/>
      </c>
      <c r="G211" s="363">
        <f>ROUNDUP(G215*G193*G197*(G199)*(1-G200),0)</f>
        <v/>
      </c>
      <c r="H211" s="363">
        <f>ROUNDUP(H215*H193*H197*(H199)*(1-H200),0)</f>
        <v/>
      </c>
      <c r="I211" s="363">
        <f>ROUNDUP(I215*I193*I197*(I199)*(1-I200),0)</f>
        <v/>
      </c>
      <c r="J211" s="363">
        <f>ROUNDUP(J215*J193*J197*(J199)*(1-J200),0)</f>
        <v/>
      </c>
      <c r="K211" s="363">
        <f>ROUNDUP(K215*K193*K197*(K199)*(1-K200),0)</f>
        <v/>
      </c>
      <c r="L211" s="363">
        <f>ROUNDUP(L215*L193*L197*(L199)*(1-L200),0)</f>
        <v/>
      </c>
      <c r="M211" s="363">
        <f>ROUNDUP(M215*M193*M197*(M199)*(1-M200),0)</f>
        <v/>
      </c>
      <c r="N211" s="363">
        <f>ROUNDUP(N215*N193*N197*(N199)*(1-N200),0)</f>
        <v/>
      </c>
      <c r="O211" s="363">
        <f>ROUNDUP(O215*O193*O197*(O199)*(1-O200),0)</f>
        <v/>
      </c>
      <c r="P211" s="363">
        <f>ROUNDUP(P215*P193*P197*(P199)*(1-P200),0)</f>
        <v/>
      </c>
      <c r="Q211" s="363">
        <f>ROUNDUP(Q215*Q193*Q197*(Q199)*(1-Q200),0)</f>
        <v/>
      </c>
      <c r="R211" s="363">
        <f>ROUNDUP(R215*R193*R197*(R199)*(1-R200),0)</f>
        <v/>
      </c>
      <c r="S211" s="363">
        <f>ROUNDUP(S215*S193*S197*(S199)*(1-S200),0)</f>
        <v/>
      </c>
      <c r="T211" s="363">
        <f>ROUNDUP(T215*T193*T197*(T199)*(1-T200),0)</f>
        <v/>
      </c>
      <c r="U211" s="363">
        <f>ROUNDUP(U215*U193*U197*(U199)*(1-U200),0)</f>
        <v/>
      </c>
      <c r="V211" s="363">
        <f>ROUNDUP(V215*V193*V197*(V199)*(1-V200),0)</f>
        <v/>
      </c>
      <c r="W211" s="363">
        <f>ROUNDUP(W215*W193*W197*(W199)*(1-W200),0)</f>
        <v/>
      </c>
      <c r="X211" s="363">
        <f>ROUNDUP(X215*X193*X197*(X199)*(1-X200),0)</f>
        <v/>
      </c>
      <c r="Y211" s="363">
        <f>ROUNDUP(Y215*Y193*Y197*(Y199)*(1-Y200),0)</f>
        <v/>
      </c>
      <c r="Z211" s="363">
        <f>ROUNDUP(Z215*Z193*Z197*(Z199)*(1-Z200),0)</f>
        <v/>
      </c>
      <c r="AA211" s="363">
        <f>ROUNDUP(AA215*AA193*AA197*(AA199)*(1-AA200),0)</f>
        <v/>
      </c>
      <c r="AB211" s="363">
        <f>ROUNDUP(AB215*AB193*AB197*(AB199)*(1-AB200),0)</f>
        <v/>
      </c>
      <c r="AC211" s="363">
        <f>ROUNDUP(AC215*AC193*AC197*(AC199)*(1-AC200),0)</f>
        <v/>
      </c>
      <c r="AD211" s="363">
        <f>ROUNDUP(AD215*AD193*AD197*(AD199)*(1-AD200),0)</f>
        <v/>
      </c>
      <c r="AE211" s="363">
        <f>ROUNDUP(AE215*AE193*AE197*(AE199)*(1-AE200),0)</f>
        <v/>
      </c>
      <c r="AF211" s="363">
        <f>ROUNDUP(AF215*AF193*AF197*(AF199)*(1-AF200),0)</f>
        <v/>
      </c>
      <c r="AG211" s="363">
        <f>ROUNDUP(AG215*AG193*AG197*(AG199)*(1-AG200),0)</f>
        <v/>
      </c>
      <c r="AH211" s="363">
        <f>ROUNDUP(AH215*AH193*AH197*(AH199)*(1-AH200),0)</f>
        <v/>
      </c>
      <c r="AI211" s="363">
        <f>ROUNDUP(AI215*AI193*AI197*(AI199)*(1-AI200),0)</f>
        <v/>
      </c>
      <c r="AJ211" s="363">
        <f>ROUNDUP(AJ215*AJ193*AJ197*(AJ199)*(1-AJ200),0)</f>
        <v/>
      </c>
      <c r="AK211" s="363">
        <f>ROUNDUP(AK215*AK193*AK197*(AK199)*(1-AK200),0)</f>
        <v/>
      </c>
      <c r="AL211" s="363">
        <f>ROUNDUP(AL215*AL193*AL197*(AL199)*(1-AL200),0)</f>
        <v/>
      </c>
      <c r="AM211" s="363">
        <f>ROUNDUP(AM215*AM193*AM197*(AM199)*(1-AM200),0)</f>
        <v/>
      </c>
      <c r="AN211" s="363">
        <f>ROUNDUP(AN215*AN193*AN197*(AN199)*(1-AN200),0)</f>
        <v/>
      </c>
      <c r="AO211" s="363">
        <f>ROUNDUP(AO215*AO193*AO197*(AO199)*(1-AO200),0)</f>
        <v/>
      </c>
    </row>
    <row r="212" ht="13" customHeight="1" s="1">
      <c r="A212" s="532" t="n"/>
      <c r="B212" s="550" t="n"/>
      <c r="C212" s="328" t="inlineStr">
        <is>
          <t>QMAX(total)</t>
        </is>
      </c>
      <c r="D212" s="332" t="inlineStr">
        <is>
          <t>Maximum Number of Passengers Waiting in Queue at Baggage Drop - total</t>
        </is>
      </c>
      <c r="E212" s="328" t="n"/>
      <c r="F212" s="363">
        <f>SUM(F209:F211)</f>
        <v/>
      </c>
      <c r="G212" s="363">
        <f>SUM(G209:G211)</f>
        <v/>
      </c>
      <c r="H212" s="363">
        <f>SUM(H209:H211)</f>
        <v/>
      </c>
      <c r="I212" s="363">
        <f>SUM(I209:I211)</f>
        <v/>
      </c>
      <c r="J212" s="363">
        <f>SUM(J209:J211)</f>
        <v/>
      </c>
      <c r="K212" s="363">
        <f>SUM(K209:K211)</f>
        <v/>
      </c>
      <c r="L212" s="363">
        <f>SUM(L209:L211)</f>
        <v/>
      </c>
      <c r="M212" s="363">
        <f>SUM(M209:M211)</f>
        <v/>
      </c>
      <c r="N212" s="363">
        <f>SUM(N209:N211)</f>
        <v/>
      </c>
      <c r="O212" s="363">
        <f>SUM(O209:O211)</f>
        <v/>
      </c>
      <c r="P212" s="363">
        <f>SUM(P209:P211)</f>
        <v/>
      </c>
      <c r="Q212" s="363">
        <f>SUM(Q209:Q211)</f>
        <v/>
      </c>
      <c r="R212" s="363">
        <f>SUM(R209:R211)</f>
        <v/>
      </c>
      <c r="S212" s="363">
        <f>SUM(S209:S211)</f>
        <v/>
      </c>
      <c r="T212" s="363">
        <f>SUM(T209:T211)</f>
        <v/>
      </c>
      <c r="U212" s="363">
        <f>SUM(U209:U211)</f>
        <v/>
      </c>
      <c r="V212" s="363">
        <f>SUM(V209:V211)</f>
        <v/>
      </c>
      <c r="W212" s="363">
        <f>SUM(W209:W211)</f>
        <v/>
      </c>
      <c r="X212" s="363">
        <f>SUM(X209:X211)</f>
        <v/>
      </c>
      <c r="Y212" s="363">
        <f>SUM(Y209:Y211)</f>
        <v/>
      </c>
      <c r="Z212" s="363">
        <f>SUM(Z209:Z211)</f>
        <v/>
      </c>
      <c r="AA212" s="363">
        <f>SUM(AA209:AA211)</f>
        <v/>
      </c>
      <c r="AB212" s="363">
        <f>SUM(AB209:AB211)</f>
        <v/>
      </c>
      <c r="AC212" s="363">
        <f>SUM(AC209:AC211)</f>
        <v/>
      </c>
      <c r="AD212" s="363">
        <f>SUM(AD209:AD211)</f>
        <v/>
      </c>
      <c r="AE212" s="363">
        <f>SUM(AE209:AE211)</f>
        <v/>
      </c>
      <c r="AF212" s="363">
        <f>SUM(AF209:AF211)</f>
        <v/>
      </c>
      <c r="AG212" s="363">
        <f>SUM(AG209:AG211)</f>
        <v/>
      </c>
      <c r="AH212" s="363">
        <f>SUM(AH209:AH211)</f>
        <v/>
      </c>
      <c r="AI212" s="363">
        <f>SUM(AI209:AI211)</f>
        <v/>
      </c>
      <c r="AJ212" s="363">
        <f>SUM(AJ209:AJ211)</f>
        <v/>
      </c>
      <c r="AK212" s="363">
        <f>SUM(AK209:AK211)</f>
        <v/>
      </c>
      <c r="AL212" s="363">
        <f>SUM(AL209:AL211)</f>
        <v/>
      </c>
      <c r="AM212" s="363">
        <f>SUM(AM209:AM211)</f>
        <v/>
      </c>
      <c r="AN212" s="363">
        <f>SUM(AN209:AN211)</f>
        <v/>
      </c>
      <c r="AO212" s="363">
        <f>SUM(AO209:AO211)</f>
        <v/>
      </c>
    </row>
    <row r="213" ht="13" customHeight="1" s="1">
      <c r="A213" s="532" t="n"/>
      <c r="B213" s="550" t="n"/>
      <c r="C213" s="328" t="inlineStr">
        <is>
          <t>Qf(y)</t>
        </is>
      </c>
      <c r="D213" s="332" t="inlineStr">
        <is>
          <t>QMAX Correction Factor (see reference table)</t>
        </is>
      </c>
      <c r="E213" s="328" t="n"/>
      <c r="F213" s="363">
        <f>VLOOKUP(F204,$B$437:$C$442,2,FALSE)</f>
        <v/>
      </c>
      <c r="G213" s="363">
        <f>VLOOKUP(G204,$B$437:$C$442,2,FALSE)</f>
        <v/>
      </c>
      <c r="H213" s="363">
        <f>VLOOKUP(H204,$B$437:$C$442,2,FALSE)</f>
        <v/>
      </c>
      <c r="I213" s="363">
        <f>VLOOKUP(I204,$B$437:$C$442,2,FALSE)</f>
        <v/>
      </c>
      <c r="J213" s="363">
        <f>VLOOKUP(J204,$B$437:$C$442,2,FALSE)</f>
        <v/>
      </c>
      <c r="K213" s="363">
        <f>VLOOKUP(K204,$B$437:$C$442,2,FALSE)</f>
        <v/>
      </c>
      <c r="L213" s="363">
        <f>VLOOKUP(L204,$B$437:$C$442,2,FALSE)</f>
        <v/>
      </c>
      <c r="M213" s="363">
        <f>VLOOKUP(M204,$B$437:$C$442,2,FALSE)</f>
        <v/>
      </c>
      <c r="N213" s="363">
        <f>VLOOKUP(N204,$B$437:$C$442,2,FALSE)</f>
        <v/>
      </c>
      <c r="O213" s="363">
        <f>VLOOKUP(O204,$B$437:$C$442,2,FALSE)</f>
        <v/>
      </c>
      <c r="P213" s="363">
        <f>VLOOKUP(P204,$B$437:$C$442,2,FALSE)</f>
        <v/>
      </c>
      <c r="Q213" s="363">
        <f>VLOOKUP(Q204,$B$437:$C$442,2,FALSE)</f>
        <v/>
      </c>
      <c r="R213" s="363">
        <f>VLOOKUP(R204,$B$437:$C$442,2,FALSE)</f>
        <v/>
      </c>
      <c r="S213" s="363">
        <f>VLOOKUP(S204,$B$437:$C$442,2,FALSE)</f>
        <v/>
      </c>
      <c r="T213" s="363">
        <f>VLOOKUP(T204,$B$437:$C$442,2,FALSE)</f>
        <v/>
      </c>
      <c r="U213" s="363">
        <f>VLOOKUP(U204,$B$437:$C$442,2,FALSE)</f>
        <v/>
      </c>
      <c r="V213" s="363">
        <f>VLOOKUP(V204,$B$437:$C$442,2,FALSE)</f>
        <v/>
      </c>
      <c r="W213" s="363">
        <f>VLOOKUP(W204,$B$437:$C$442,2,FALSE)</f>
        <v/>
      </c>
      <c r="X213" s="363">
        <f>VLOOKUP(X204,$B$437:$C$442,2,FALSE)</f>
        <v/>
      </c>
      <c r="Y213" s="363">
        <f>VLOOKUP(Y204,$B$437:$C$442,2,FALSE)</f>
        <v/>
      </c>
      <c r="Z213" s="363">
        <f>VLOOKUP(Z204,$B$437:$C$442,2,FALSE)</f>
        <v/>
      </c>
      <c r="AA213" s="363">
        <f>VLOOKUP(AA204,$B$437:$C$442,2,FALSE)</f>
        <v/>
      </c>
      <c r="AB213" s="363">
        <f>VLOOKUP(AB204,$B$437:$C$442,2,FALSE)</f>
        <v/>
      </c>
      <c r="AC213" s="363">
        <f>VLOOKUP(AC204,$B$437:$C$442,2,FALSE)</f>
        <v/>
      </c>
      <c r="AD213" s="363">
        <f>VLOOKUP(AD204,$B$437:$C$442,2,FALSE)</f>
        <v/>
      </c>
      <c r="AE213" s="363">
        <f>VLOOKUP(AE204,$B$437:$C$442,2,FALSE)</f>
        <v/>
      </c>
      <c r="AF213" s="363">
        <f>VLOOKUP(AF204,$B$437:$C$442,2,FALSE)</f>
        <v/>
      </c>
      <c r="AG213" s="363">
        <f>VLOOKUP(AG204,$B$437:$C$442,2,FALSE)</f>
        <v/>
      </c>
      <c r="AH213" s="363">
        <f>VLOOKUP(AH204,$B$437:$C$442,2,FALSE)</f>
        <v/>
      </c>
      <c r="AI213" s="363">
        <f>VLOOKUP(AI204,$B$437:$C$442,2,FALSE)</f>
        <v/>
      </c>
      <c r="AJ213" s="363">
        <f>VLOOKUP(AJ204,$B$437:$C$442,2,FALSE)</f>
        <v/>
      </c>
      <c r="AK213" s="363">
        <f>VLOOKUP(AK204,$B$437:$C$442,2,FALSE)</f>
        <v/>
      </c>
      <c r="AL213" s="363">
        <f>VLOOKUP(AL204,$B$437:$C$442,2,FALSE)</f>
        <v/>
      </c>
      <c r="AM213" s="363">
        <f>VLOOKUP(AM204,$B$437:$C$442,2,FALSE)</f>
        <v/>
      </c>
      <c r="AN213" s="363">
        <f>VLOOKUP(AN204,$B$437:$C$442,2,FALSE)</f>
        <v/>
      </c>
      <c r="AO213" s="363">
        <f>VLOOKUP(AO204,$B$437:$C$442,2,FALSE)</f>
        <v/>
      </c>
    </row>
    <row r="214" ht="13" customHeight="1" s="1">
      <c r="A214" s="532" t="n"/>
      <c r="B214" s="550" t="n"/>
      <c r="C214" s="328" t="inlineStr">
        <is>
          <t>Qf(j)</t>
        </is>
      </c>
      <c r="D214" s="332" t="inlineStr">
        <is>
          <t>QMAX Correction Factor (see reference table)</t>
        </is>
      </c>
      <c r="E214" s="328" t="n"/>
      <c r="F214" s="363">
        <f>VLOOKUP(F205,$B$437:$C$442,2,FALSE)</f>
        <v/>
      </c>
      <c r="G214" s="363">
        <f>VLOOKUP(G205,$B$437:$C$442,2,FALSE)</f>
        <v/>
      </c>
      <c r="H214" s="363">
        <f>VLOOKUP(H205,$B$437:$C$442,2,FALSE)</f>
        <v/>
      </c>
      <c r="I214" s="363">
        <f>VLOOKUP(I205,$B$437:$C$442,2,FALSE)</f>
        <v/>
      </c>
      <c r="J214" s="363">
        <f>VLOOKUP(J205,$B$437:$C$442,2,FALSE)</f>
        <v/>
      </c>
      <c r="K214" s="363">
        <f>VLOOKUP(K205,$B$437:$C$442,2,FALSE)</f>
        <v/>
      </c>
      <c r="L214" s="363">
        <f>VLOOKUP(L205,$B$437:$C$442,2,FALSE)</f>
        <v/>
      </c>
      <c r="M214" s="363">
        <f>VLOOKUP(M205,$B$437:$C$442,2,FALSE)</f>
        <v/>
      </c>
      <c r="N214" s="363">
        <f>VLOOKUP(N205,$B$437:$C$442,2,FALSE)</f>
        <v/>
      </c>
      <c r="O214" s="363">
        <f>VLOOKUP(O205,$B$437:$C$442,2,FALSE)</f>
        <v/>
      </c>
      <c r="P214" s="363">
        <f>VLOOKUP(P205,$B$437:$C$442,2,FALSE)</f>
        <v/>
      </c>
      <c r="Q214" s="363">
        <f>VLOOKUP(Q205,$B$437:$C$442,2,FALSE)</f>
        <v/>
      </c>
      <c r="R214" s="363">
        <f>VLOOKUP(R205,$B$437:$C$442,2,FALSE)</f>
        <v/>
      </c>
      <c r="S214" s="363">
        <f>VLOOKUP(S205,$B$437:$C$442,2,FALSE)</f>
        <v/>
      </c>
      <c r="T214" s="363">
        <f>VLOOKUP(T205,$B$437:$C$442,2,FALSE)</f>
        <v/>
      </c>
      <c r="U214" s="363">
        <f>VLOOKUP(U205,$B$437:$C$442,2,FALSE)</f>
        <v/>
      </c>
      <c r="V214" s="363">
        <f>VLOOKUP(V205,$B$437:$C$442,2,FALSE)</f>
        <v/>
      </c>
      <c r="W214" s="363">
        <f>VLOOKUP(W205,$B$437:$C$442,2,FALSE)</f>
        <v/>
      </c>
      <c r="X214" s="363">
        <f>VLOOKUP(X205,$B$437:$C$442,2,FALSE)</f>
        <v/>
      </c>
      <c r="Y214" s="363">
        <f>VLOOKUP(Y205,$B$437:$C$442,2,FALSE)</f>
        <v/>
      </c>
      <c r="Z214" s="363">
        <f>VLOOKUP(Z205,$B$437:$C$442,2,FALSE)</f>
        <v/>
      </c>
      <c r="AA214" s="363">
        <f>VLOOKUP(AA205,$B$437:$C$442,2,FALSE)</f>
        <v/>
      </c>
      <c r="AB214" s="363">
        <f>VLOOKUP(AB205,$B$437:$C$442,2,FALSE)</f>
        <v/>
      </c>
      <c r="AC214" s="363">
        <f>VLOOKUP(AC205,$B$437:$C$442,2,FALSE)</f>
        <v/>
      </c>
      <c r="AD214" s="363">
        <f>VLOOKUP(AD205,$B$437:$C$442,2,FALSE)</f>
        <v/>
      </c>
      <c r="AE214" s="363">
        <f>VLOOKUP(AE205,$B$437:$C$442,2,FALSE)</f>
        <v/>
      </c>
      <c r="AF214" s="363">
        <f>VLOOKUP(AF205,$B$437:$C$442,2,FALSE)</f>
        <v/>
      </c>
      <c r="AG214" s="363">
        <f>VLOOKUP(AG205,$B$437:$C$442,2,FALSE)</f>
        <v/>
      </c>
      <c r="AH214" s="363">
        <f>VLOOKUP(AH205,$B$437:$C$442,2,FALSE)</f>
        <v/>
      </c>
      <c r="AI214" s="363">
        <f>VLOOKUP(AI205,$B$437:$C$442,2,FALSE)</f>
        <v/>
      </c>
      <c r="AJ214" s="363">
        <f>VLOOKUP(AJ205,$B$437:$C$442,2,FALSE)</f>
        <v/>
      </c>
      <c r="AK214" s="363">
        <f>VLOOKUP(AK205,$B$437:$C$442,2,FALSE)</f>
        <v/>
      </c>
      <c r="AL214" s="363">
        <f>VLOOKUP(AL205,$B$437:$C$442,2,FALSE)</f>
        <v/>
      </c>
      <c r="AM214" s="363">
        <f>VLOOKUP(AM205,$B$437:$C$442,2,FALSE)</f>
        <v/>
      </c>
      <c r="AN214" s="363">
        <f>VLOOKUP(AN205,$B$437:$C$442,2,FALSE)</f>
        <v/>
      </c>
      <c r="AO214" s="363">
        <f>VLOOKUP(AO205,$B$437:$C$442,2,FALSE)</f>
        <v/>
      </c>
    </row>
    <row r="215" ht="13" customHeight="1" s="1">
      <c r="A215" s="532" t="n"/>
      <c r="B215" s="550" t="n"/>
      <c r="C215" s="328" t="inlineStr">
        <is>
          <t>Qf(f)</t>
        </is>
      </c>
      <c r="D215" s="332" t="inlineStr">
        <is>
          <t>QMAX Correction Factor (see reference table)</t>
        </is>
      </c>
      <c r="E215" s="328" t="n"/>
      <c r="F215" s="363">
        <f>VLOOKUP(F206,$B$437:$C$442,2,FALSE)</f>
        <v/>
      </c>
      <c r="G215" s="363">
        <f>VLOOKUP(G206,$B$437:$C$442,2,FALSE)</f>
        <v/>
      </c>
      <c r="H215" s="363">
        <f>VLOOKUP(H206,$B$437:$C$442,2,FALSE)</f>
        <v/>
      </c>
      <c r="I215" s="363">
        <f>VLOOKUP(I206,$B$437:$C$442,2,FALSE)</f>
        <v/>
      </c>
      <c r="J215" s="363">
        <f>VLOOKUP(J206,$B$437:$C$442,2,FALSE)</f>
        <v/>
      </c>
      <c r="K215" s="363">
        <f>VLOOKUP(K206,$B$437:$C$442,2,FALSE)</f>
        <v/>
      </c>
      <c r="L215" s="363">
        <f>VLOOKUP(L206,$B$437:$C$442,2,FALSE)</f>
        <v/>
      </c>
      <c r="M215" s="363">
        <f>VLOOKUP(M206,$B$437:$C$442,2,FALSE)</f>
        <v/>
      </c>
      <c r="N215" s="363">
        <f>VLOOKUP(N206,$B$437:$C$442,2,FALSE)</f>
        <v/>
      </c>
      <c r="O215" s="363">
        <f>VLOOKUP(O206,$B$437:$C$442,2,FALSE)</f>
        <v/>
      </c>
      <c r="P215" s="363">
        <f>VLOOKUP(P206,$B$437:$C$442,2,FALSE)</f>
        <v/>
      </c>
      <c r="Q215" s="363">
        <f>VLOOKUP(Q206,$B$437:$C$442,2,FALSE)</f>
        <v/>
      </c>
      <c r="R215" s="363">
        <f>VLOOKUP(R206,$B$437:$C$442,2,FALSE)</f>
        <v/>
      </c>
      <c r="S215" s="363">
        <f>VLOOKUP(S206,$B$437:$C$442,2,FALSE)</f>
        <v/>
      </c>
      <c r="T215" s="363">
        <f>VLOOKUP(T206,$B$437:$C$442,2,FALSE)</f>
        <v/>
      </c>
      <c r="U215" s="363">
        <f>VLOOKUP(U206,$B$437:$C$442,2,FALSE)</f>
        <v/>
      </c>
      <c r="V215" s="363">
        <f>VLOOKUP(V206,$B$437:$C$442,2,FALSE)</f>
        <v/>
      </c>
      <c r="W215" s="363">
        <f>VLOOKUP(W206,$B$437:$C$442,2,FALSE)</f>
        <v/>
      </c>
      <c r="X215" s="363">
        <f>VLOOKUP(X206,$B$437:$C$442,2,FALSE)</f>
        <v/>
      </c>
      <c r="Y215" s="363">
        <f>VLOOKUP(Y206,$B$437:$C$442,2,FALSE)</f>
        <v/>
      </c>
      <c r="Z215" s="363">
        <f>VLOOKUP(Z206,$B$437:$C$442,2,FALSE)</f>
        <v/>
      </c>
      <c r="AA215" s="363">
        <f>VLOOKUP(AA206,$B$437:$C$442,2,FALSE)</f>
        <v/>
      </c>
      <c r="AB215" s="363">
        <f>VLOOKUP(AB206,$B$437:$C$442,2,FALSE)</f>
        <v/>
      </c>
      <c r="AC215" s="363">
        <f>VLOOKUP(AC206,$B$437:$C$442,2,FALSE)</f>
        <v/>
      </c>
      <c r="AD215" s="363">
        <f>VLOOKUP(AD206,$B$437:$C$442,2,FALSE)</f>
        <v/>
      </c>
      <c r="AE215" s="363">
        <f>VLOOKUP(AE206,$B$437:$C$442,2,FALSE)</f>
        <v/>
      </c>
      <c r="AF215" s="363">
        <f>VLOOKUP(AF206,$B$437:$C$442,2,FALSE)</f>
        <v/>
      </c>
      <c r="AG215" s="363">
        <f>VLOOKUP(AG206,$B$437:$C$442,2,FALSE)</f>
        <v/>
      </c>
      <c r="AH215" s="363">
        <f>VLOOKUP(AH206,$B$437:$C$442,2,FALSE)</f>
        <v/>
      </c>
      <c r="AI215" s="363">
        <f>VLOOKUP(AI206,$B$437:$C$442,2,FALSE)</f>
        <v/>
      </c>
      <c r="AJ215" s="363">
        <f>VLOOKUP(AJ206,$B$437:$C$442,2,FALSE)</f>
        <v/>
      </c>
      <c r="AK215" s="363">
        <f>VLOOKUP(AK206,$B$437:$C$442,2,FALSE)</f>
        <v/>
      </c>
      <c r="AL215" s="363">
        <f>VLOOKUP(AL206,$B$437:$C$442,2,FALSE)</f>
        <v/>
      </c>
      <c r="AM215" s="363">
        <f>VLOOKUP(AM206,$B$437:$C$442,2,FALSE)</f>
        <v/>
      </c>
      <c r="AN215" s="363">
        <f>VLOOKUP(AN206,$B$437:$C$442,2,FALSE)</f>
        <v/>
      </c>
      <c r="AO215" s="363">
        <f>VLOOKUP(AO206,$B$437:$C$442,2,FALSE)</f>
        <v/>
      </c>
    </row>
    <row r="216" ht="13" customHeight="1" s="1">
      <c r="A216" s="532" t="n"/>
      <c r="B216" s="550" t="n"/>
      <c r="C216" s="328" t="inlineStr">
        <is>
          <t>SP</t>
        </is>
      </c>
      <c r="D216" s="332" t="inlineStr">
        <is>
          <t>Space per Person (in m2)</t>
        </is>
      </c>
      <c r="E216" s="328" t="n"/>
      <c r="F216" s="698" t="n">
        <v>1.8</v>
      </c>
      <c r="G216" s="698" t="n">
        <v>1.8</v>
      </c>
      <c r="H216" s="698" t="n">
        <v>1.8</v>
      </c>
      <c r="I216" s="698" t="n">
        <v>1.8</v>
      </c>
      <c r="J216" s="698" t="n">
        <v>1.8</v>
      </c>
      <c r="K216" s="698" t="n">
        <v>1.8</v>
      </c>
      <c r="L216" s="698" t="n">
        <v>1.8</v>
      </c>
      <c r="M216" s="698" t="n">
        <v>1.8</v>
      </c>
      <c r="N216" s="698" t="n">
        <v>1.8</v>
      </c>
      <c r="O216" s="698" t="n">
        <v>1.8</v>
      </c>
      <c r="P216" s="698" t="n">
        <v>1.8</v>
      </c>
      <c r="Q216" s="698" t="n">
        <v>1.8</v>
      </c>
      <c r="R216" s="698" t="n">
        <v>1.8</v>
      </c>
      <c r="S216" s="698" t="n">
        <v>1.8</v>
      </c>
      <c r="T216" s="698" t="n">
        <v>1.8</v>
      </c>
      <c r="U216" s="698" t="n">
        <v>1.8</v>
      </c>
      <c r="V216" s="698" t="n">
        <v>1.8</v>
      </c>
      <c r="W216" s="698" t="n">
        <v>1.8</v>
      </c>
      <c r="X216" s="698" t="n">
        <v>1.8</v>
      </c>
      <c r="Y216" s="698" t="n">
        <v>1.8</v>
      </c>
      <c r="Z216" s="698" t="n">
        <v>1.8</v>
      </c>
      <c r="AA216" s="698" t="n">
        <v>1.8</v>
      </c>
      <c r="AB216" s="698" t="n">
        <v>1.8</v>
      </c>
      <c r="AC216" s="698" t="n">
        <v>1.8</v>
      </c>
      <c r="AD216" s="698" t="n">
        <v>1.8</v>
      </c>
      <c r="AE216" s="698" t="n">
        <v>1.8</v>
      </c>
      <c r="AF216" s="698" t="n">
        <v>1.8</v>
      </c>
      <c r="AG216" s="698" t="n">
        <v>1.8</v>
      </c>
      <c r="AH216" s="698" t="n">
        <v>1.8</v>
      </c>
      <c r="AI216" s="698" t="n">
        <v>1.8</v>
      </c>
      <c r="AJ216" s="698" t="n">
        <v>1.8</v>
      </c>
      <c r="AK216" s="698" t="n">
        <v>1.8</v>
      </c>
      <c r="AL216" s="698" t="n">
        <v>1.8</v>
      </c>
      <c r="AM216" s="698" t="n">
        <v>1.8</v>
      </c>
      <c r="AN216" s="698" t="n">
        <v>1.8</v>
      </c>
      <c r="AO216" s="698" t="n">
        <v>1.8</v>
      </c>
    </row>
    <row r="217" ht="13" customHeight="1" s="1">
      <c r="A217" s="532" t="n"/>
      <c r="B217" s="550" t="n"/>
      <c r="C217" s="328" t="inlineStr">
        <is>
          <t>W</t>
        </is>
      </c>
      <c r="D217" s="332" t="inlineStr">
        <is>
          <t>Corridor Width (in meters).*</t>
        </is>
      </c>
      <c r="E217" s="328" t="n"/>
      <c r="F217" s="703" t="n">
        <v>4</v>
      </c>
      <c r="G217" s="703" t="n">
        <v>4</v>
      </c>
      <c r="H217" s="703" t="n">
        <v>4</v>
      </c>
      <c r="I217" s="703" t="n">
        <v>4</v>
      </c>
      <c r="J217" s="703" t="n">
        <v>4</v>
      </c>
      <c r="K217" s="703" t="n">
        <v>4</v>
      </c>
      <c r="L217" s="703" t="n">
        <v>4</v>
      </c>
      <c r="M217" s="703" t="n">
        <v>4</v>
      </c>
      <c r="N217" s="703" t="n">
        <v>4</v>
      </c>
      <c r="O217" s="703" t="n">
        <v>4</v>
      </c>
      <c r="P217" s="703" t="n">
        <v>4</v>
      </c>
      <c r="Q217" s="703" t="n">
        <v>4</v>
      </c>
      <c r="R217" s="703" t="n">
        <v>4</v>
      </c>
      <c r="S217" s="703" t="n">
        <v>4</v>
      </c>
      <c r="T217" s="703" t="n">
        <v>4</v>
      </c>
      <c r="U217" s="703" t="n">
        <v>4</v>
      </c>
      <c r="V217" s="703" t="n">
        <v>4</v>
      </c>
      <c r="W217" s="703" t="n">
        <v>4</v>
      </c>
      <c r="X217" s="703" t="n">
        <v>4</v>
      </c>
      <c r="Y217" s="703" t="n">
        <v>4</v>
      </c>
      <c r="Z217" s="703" t="n">
        <v>4</v>
      </c>
      <c r="AA217" s="703" t="n">
        <v>4</v>
      </c>
      <c r="AB217" s="703" t="n">
        <v>4</v>
      </c>
      <c r="AC217" s="703" t="n">
        <v>4</v>
      </c>
      <c r="AD217" s="703" t="n">
        <v>4</v>
      </c>
      <c r="AE217" s="703" t="n">
        <v>4</v>
      </c>
      <c r="AF217" s="703" t="n">
        <v>4</v>
      </c>
      <c r="AG217" s="703" t="n">
        <v>4</v>
      </c>
      <c r="AH217" s="703" t="n">
        <v>4</v>
      </c>
      <c r="AI217" s="703" t="n">
        <v>4</v>
      </c>
      <c r="AJ217" s="703" t="n">
        <v>4</v>
      </c>
      <c r="AK217" s="703" t="n">
        <v>4</v>
      </c>
      <c r="AL217" s="703" t="n">
        <v>4</v>
      </c>
      <c r="AM217" s="703" t="n">
        <v>4</v>
      </c>
      <c r="AN217" s="703" t="n">
        <v>4</v>
      </c>
      <c r="AO217" s="703" t="n">
        <v>4</v>
      </c>
    </row>
    <row r="218" ht="13" customHeight="1" s="1">
      <c r="A218" s="532" t="n"/>
      <c r="B218" s="550" t="n"/>
      <c r="C218" s="337" t="inlineStr">
        <is>
          <t>A</t>
        </is>
      </c>
      <c r="D218" s="338" t="inlineStr">
        <is>
          <t>Area Required for the Baggage Drop Facility (in m2)</t>
        </is>
      </c>
      <c r="E218" s="337" t="n"/>
      <c r="F218" s="704">
        <f>F219*F207*F208+F212*F216+(F219*F208*F217)</f>
        <v/>
      </c>
      <c r="G218" s="704">
        <f>G219*G207*G208+G212*G216+(G219*G208*G217)</f>
        <v/>
      </c>
      <c r="H218" s="704">
        <f>H219*H207*H208+H212*H216+(H219*H208*H217)</f>
        <v/>
      </c>
      <c r="I218" s="704">
        <f>I219*I207*I208+I212*I216+(I219*I208*I217)</f>
        <v/>
      </c>
      <c r="J218" s="704">
        <f>J219*J207*J208+J212*J216+(J219*J208*J217)</f>
        <v/>
      </c>
      <c r="K218" s="704">
        <f>K219*K207*K208+K212*K216+(K219*K208*K217)</f>
        <v/>
      </c>
      <c r="L218" s="704">
        <f>L219*L207*L208+L212*L216+(L219*L208*L217)</f>
        <v/>
      </c>
      <c r="M218" s="704">
        <f>M219*M207*M208+M212*M216+(M219*M208*M217)</f>
        <v/>
      </c>
      <c r="N218" s="704">
        <f>N219*N207*N208+N212*N216+(N219*N208*N217)</f>
        <v/>
      </c>
      <c r="O218" s="704">
        <f>O219*O207*O208+O212*O216+(O219*O208*O217)</f>
        <v/>
      </c>
      <c r="P218" s="704">
        <f>P219*P207*P208+P212*P216+(P219*P208*P217)</f>
        <v/>
      </c>
      <c r="Q218" s="704">
        <f>Q219*Q207*Q208+Q212*Q216+(Q219*Q208*Q217)</f>
        <v/>
      </c>
      <c r="R218" s="704">
        <f>R219*R207*R208+R212*R216+(R219*R208*R217)</f>
        <v/>
      </c>
      <c r="S218" s="704">
        <f>S219*S207*S208+S212*S216+(S219*S208*S217)</f>
        <v/>
      </c>
      <c r="T218" s="704">
        <f>T219*T207*T208+T212*T216+(T219*T208*T217)</f>
        <v/>
      </c>
      <c r="U218" s="704">
        <f>U219*U207*U208+U212*U216+(U219*U208*U217)</f>
        <v/>
      </c>
      <c r="V218" s="704">
        <f>V219*V207*V208+V212*V216+(V219*V208*V217)</f>
        <v/>
      </c>
      <c r="W218" s="704">
        <f>W219*W207*W208+W212*W216+(W219*W208*W217)</f>
        <v/>
      </c>
      <c r="X218" s="704">
        <f>X219*X207*X208+X212*X216+(X219*X208*X217)</f>
        <v/>
      </c>
      <c r="Y218" s="704">
        <f>Y219*Y207*Y208+Y212*Y216+(Y219*Y208*Y217)</f>
        <v/>
      </c>
      <c r="Z218" s="704">
        <f>Z219*Z207*Z208+Z212*Z216+(Z219*Z208*Z217)</f>
        <v/>
      </c>
      <c r="AA218" s="704">
        <f>AA219*AA207*AA208+AA212*AA216+(AA219*AA208*AA217)</f>
        <v/>
      </c>
      <c r="AB218" s="704">
        <f>AB219*AB207*AB208+AB212*AB216+(AB219*AB208*AB217)</f>
        <v/>
      </c>
      <c r="AC218" s="704">
        <f>AC219*AC207*AC208+AC212*AC216+(AC219*AC208*AC217)</f>
        <v/>
      </c>
      <c r="AD218" s="704">
        <f>AD219*AD207*AD208+AD212*AD216+(AD219*AD208*AD217)</f>
        <v/>
      </c>
      <c r="AE218" s="704">
        <f>AE219*AE207*AE208+AE212*AE216+(AE219*AE208*AE217)</f>
        <v/>
      </c>
      <c r="AF218" s="704">
        <f>AF219*AF207*AF208+AF212*AF216+(AF219*AF208*AF217)</f>
        <v/>
      </c>
      <c r="AG218" s="704">
        <f>AG219*AG207*AG208+AG212*AG216+(AG219*AG208*AG217)</f>
        <v/>
      </c>
      <c r="AH218" s="704">
        <f>AH219*AH207*AH208+AH212*AH216+(AH219*AH208*AH217)</f>
        <v/>
      </c>
      <c r="AI218" s="704">
        <f>AI219*AI207*AI208+AI212*AI216+(AI219*AI208*AI217)</f>
        <v/>
      </c>
      <c r="AJ218" s="704">
        <f>AJ219*AJ207*AJ208+AJ212*AJ216+(AJ219*AJ208*AJ217)</f>
        <v/>
      </c>
      <c r="AK218" s="704">
        <f>AK219*AK207*AK208+AK212*AK216+(AK219*AK208*AK217)</f>
        <v/>
      </c>
      <c r="AL218" s="704">
        <f>AL219*AL207*AL208+AL212*AL216+(AL219*AL208*AL217)</f>
        <v/>
      </c>
      <c r="AM218" s="704">
        <f>AM219*AM207*AM208+AM212*AM216+(AM219*AM208*AM217)</f>
        <v/>
      </c>
      <c r="AN218" s="704">
        <f>AN219*AN207*AN208+AN212*AN216+(AN219*AN208*AN217)</f>
        <v/>
      </c>
      <c r="AO218" s="704">
        <f>AO219*AO207*AO208+AO212*AO216+(AO219*AO208*AO217)</f>
        <v/>
      </c>
    </row>
    <row r="219" ht="13" customHeight="1" s="1">
      <c r="A219" s="532" t="n"/>
      <c r="B219" s="551" t="n"/>
      <c r="C219" s="337" t="inlineStr">
        <is>
          <t>BD</t>
        </is>
      </c>
      <c r="D219" s="338" t="inlineStr">
        <is>
          <t>Total Number of Baggage Drop Positions</t>
        </is>
      </c>
      <c r="E219" s="337" t="n"/>
      <c r="F219" s="367">
        <f>ROUNDUP(SUMPRODUCT(F190:F192,F194:F196),0)</f>
        <v/>
      </c>
      <c r="G219" s="367">
        <f>ROUNDUP(SUMPRODUCT(G190:G192,G194:G196),0)</f>
        <v/>
      </c>
      <c r="H219" s="367">
        <f>ROUNDUP(SUMPRODUCT(H190:H192,H194:H196),0)</f>
        <v/>
      </c>
      <c r="I219" s="367">
        <f>ROUNDUP(SUMPRODUCT(I190:I192,I194:I196),0)</f>
        <v/>
      </c>
      <c r="J219" s="367">
        <f>ROUNDUP(SUMPRODUCT(J190:J192,J194:J196),0)</f>
        <v/>
      </c>
      <c r="K219" s="367">
        <f>ROUNDUP(SUMPRODUCT(K190:K192,K194:K196),0)</f>
        <v/>
      </c>
      <c r="L219" s="367">
        <f>ROUNDUP(SUMPRODUCT(L190:L192,L194:L196),0)</f>
        <v/>
      </c>
      <c r="M219" s="367">
        <f>ROUNDUP(SUMPRODUCT(M190:M192,M194:M196),0)</f>
        <v/>
      </c>
      <c r="N219" s="367">
        <f>ROUNDUP(SUMPRODUCT(N190:N192,N194:N196),0)</f>
        <v/>
      </c>
      <c r="O219" s="367">
        <f>ROUNDUP(SUMPRODUCT(O190:O192,O194:O196),0)</f>
        <v/>
      </c>
      <c r="P219" s="367">
        <f>ROUNDUP(SUMPRODUCT(P190:P192,P194:P196),0)</f>
        <v/>
      </c>
      <c r="Q219" s="367">
        <f>ROUNDUP(SUMPRODUCT(Q190:Q192,Q194:Q196),0)</f>
        <v/>
      </c>
      <c r="R219" s="367">
        <f>ROUNDUP(SUMPRODUCT(R190:R192,R194:R196),0)</f>
        <v/>
      </c>
      <c r="S219" s="367">
        <f>ROUNDUP(SUMPRODUCT(S190:S192,S194:S196),0)</f>
        <v/>
      </c>
      <c r="T219" s="367">
        <f>ROUNDUP(SUMPRODUCT(T190:T192,T194:T196),0)</f>
        <v/>
      </c>
      <c r="U219" s="367">
        <f>ROUNDUP(SUMPRODUCT(U190:U192,U194:U196),0)</f>
        <v/>
      </c>
      <c r="V219" s="367">
        <f>ROUNDUP(SUMPRODUCT(V190:V192,V194:V196),0)</f>
        <v/>
      </c>
      <c r="W219" s="367">
        <f>ROUNDUP(SUMPRODUCT(W190:W192,W194:W196),0)</f>
        <v/>
      </c>
      <c r="X219" s="367">
        <f>ROUNDUP(SUMPRODUCT(X190:X192,X194:X196),0)</f>
        <v/>
      </c>
      <c r="Y219" s="367">
        <f>ROUNDUP(SUMPRODUCT(Y190:Y192,Y194:Y196),0)</f>
        <v/>
      </c>
      <c r="Z219" s="367">
        <f>ROUNDUP(SUMPRODUCT(Z190:Z192,Z194:Z196),0)</f>
        <v/>
      </c>
      <c r="AA219" s="367">
        <f>ROUNDUP(SUMPRODUCT(AA190:AA192,AA194:AA196),0)</f>
        <v/>
      </c>
      <c r="AB219" s="367">
        <f>ROUNDUP(SUMPRODUCT(AB190:AB192,AB194:AB196),0)</f>
        <v/>
      </c>
      <c r="AC219" s="367">
        <f>ROUNDUP(SUMPRODUCT(AC190:AC192,AC194:AC196),0)</f>
        <v/>
      </c>
      <c r="AD219" s="367">
        <f>ROUNDUP(SUMPRODUCT(AD190:AD192,AD194:AD196),0)</f>
        <v/>
      </c>
      <c r="AE219" s="367">
        <f>ROUNDUP(SUMPRODUCT(AE190:AE192,AE194:AE196),0)</f>
        <v/>
      </c>
      <c r="AF219" s="367">
        <f>ROUNDUP(SUMPRODUCT(AF190:AF192,AF194:AF196),0)</f>
        <v/>
      </c>
      <c r="AG219" s="367">
        <f>ROUNDUP(SUMPRODUCT(AG190:AG192,AG194:AG196),0)</f>
        <v/>
      </c>
      <c r="AH219" s="367">
        <f>ROUNDUP(SUMPRODUCT(AH190:AH192,AH194:AH196),0)</f>
        <v/>
      </c>
      <c r="AI219" s="367">
        <f>ROUNDUP(SUMPRODUCT(AI190:AI192,AI194:AI196),0)</f>
        <v/>
      </c>
      <c r="AJ219" s="367">
        <f>ROUNDUP(SUMPRODUCT(AJ190:AJ192,AJ194:AJ196),0)</f>
        <v/>
      </c>
      <c r="AK219" s="367">
        <f>ROUNDUP(SUMPRODUCT(AK190:AK192,AK194:AK196),0)</f>
        <v/>
      </c>
      <c r="AL219" s="367">
        <f>ROUNDUP(SUMPRODUCT(AL190:AL192,AL194:AL196),0)</f>
        <v/>
      </c>
      <c r="AM219" s="367">
        <f>ROUNDUP(SUMPRODUCT(AM190:AM192,AM194:AM196),0)</f>
        <v/>
      </c>
      <c r="AN219" s="367">
        <f>ROUNDUP(SUMPRODUCT(AN190:AN192,AN194:AN196),0)</f>
        <v/>
      </c>
      <c r="AO219" s="367">
        <f>ROUNDUP(SUMPRODUCT(AO190:AO192,AO194:AO196),0)</f>
        <v/>
      </c>
    </row>
    <row r="220" ht="13" customHeight="1" s="1">
      <c r="A220" s="532" t="n"/>
      <c r="B220" s="407" t="inlineStr">
        <is>
          <t>start</t>
        </is>
      </c>
      <c r="C220" s="409" t="n"/>
      <c r="D220" s="408" t="n"/>
      <c r="E220" s="410" t="n"/>
      <c r="F220" s="675" t="n"/>
      <c r="G220" s="675" t="n"/>
      <c r="H220" s="675" t="n"/>
      <c r="I220" s="675" t="n"/>
      <c r="J220" s="675" t="n"/>
      <c r="K220" s="675" t="n"/>
      <c r="L220" s="675" t="n"/>
      <c r="M220" s="675" t="n"/>
      <c r="N220" s="675" t="n"/>
      <c r="O220" s="675" t="n"/>
      <c r="P220" s="675" t="n"/>
      <c r="Q220" s="675" t="n"/>
      <c r="R220" s="675" t="n"/>
      <c r="S220" s="675" t="n"/>
      <c r="T220" s="675" t="n"/>
      <c r="U220" s="675" t="n"/>
      <c r="V220" s="675" t="n"/>
      <c r="W220" s="675" t="n"/>
      <c r="X220" s="675" t="n"/>
      <c r="Y220" s="675" t="n"/>
      <c r="Z220" s="675" t="n"/>
      <c r="AA220" s="675" t="n"/>
      <c r="AB220" s="675" t="n"/>
      <c r="AC220" s="675" t="n"/>
      <c r="AD220" s="675" t="n"/>
      <c r="AE220" s="675" t="n"/>
      <c r="AF220" s="675" t="n"/>
      <c r="AG220" s="675" t="n"/>
      <c r="AH220" s="675" t="n"/>
      <c r="AI220" s="675" t="n"/>
      <c r="AJ220" s="675" t="n"/>
      <c r="AK220" s="675" t="n"/>
      <c r="AL220" s="675" t="n"/>
      <c r="AM220" s="675" t="n"/>
      <c r="AN220" s="675" t="n"/>
      <c r="AO220" s="675" t="inlineStr">
        <is>
          <t>end</t>
        </is>
      </c>
    </row>
    <row r="221" ht="13" customHeight="1" s="1">
      <c r="A221" s="532" t="n"/>
      <c r="B221" s="336" t="inlineStr">
        <is>
          <t>Category</t>
        </is>
      </c>
      <c r="C221" s="333" t="inlineStr">
        <is>
          <t>Acronym</t>
        </is>
      </c>
      <c r="D221" s="336" t="inlineStr">
        <is>
          <t>Definition</t>
        </is>
      </c>
      <c r="E221" s="336" t="inlineStr">
        <is>
          <t>Reference</t>
        </is>
      </c>
      <c r="F221" s="336">
        <f>F11</f>
        <v/>
      </c>
      <c r="G221" s="336">
        <f>G11</f>
        <v/>
      </c>
      <c r="H221" s="336">
        <f>H11</f>
        <v/>
      </c>
      <c r="I221" s="336">
        <f>I11</f>
        <v/>
      </c>
      <c r="J221" s="336">
        <f>J11</f>
        <v/>
      </c>
      <c r="K221" s="336">
        <f>K11</f>
        <v/>
      </c>
      <c r="L221" s="336">
        <f>L11</f>
        <v/>
      </c>
      <c r="M221" s="336">
        <f>M11</f>
        <v/>
      </c>
      <c r="N221" s="336">
        <f>N11</f>
        <v/>
      </c>
      <c r="O221" s="336">
        <f>O11</f>
        <v/>
      </c>
      <c r="P221" s="336">
        <f>P11</f>
        <v/>
      </c>
      <c r="Q221" s="336">
        <f>Q11</f>
        <v/>
      </c>
      <c r="R221" s="336">
        <f>R11</f>
        <v/>
      </c>
      <c r="S221" s="336">
        <f>S11</f>
        <v/>
      </c>
      <c r="T221" s="336">
        <f>T11</f>
        <v/>
      </c>
      <c r="U221" s="336">
        <f>U11</f>
        <v/>
      </c>
      <c r="V221" s="336">
        <f>V11</f>
        <v/>
      </c>
      <c r="W221" s="336">
        <f>W11</f>
        <v/>
      </c>
      <c r="X221" s="336">
        <f>X11</f>
        <v/>
      </c>
      <c r="Y221" s="336">
        <f>Y11</f>
        <v/>
      </c>
      <c r="Z221" s="336">
        <f>Z11</f>
        <v/>
      </c>
      <c r="AA221" s="336">
        <f>AA11</f>
        <v/>
      </c>
      <c r="AB221" s="336">
        <f>AB11</f>
        <v/>
      </c>
      <c r="AC221" s="336">
        <f>AC11</f>
        <v/>
      </c>
      <c r="AD221" s="336">
        <f>AD11</f>
        <v/>
      </c>
      <c r="AE221" s="336">
        <f>AE11</f>
        <v/>
      </c>
      <c r="AF221" s="336">
        <f>AF11</f>
        <v/>
      </c>
      <c r="AG221" s="336">
        <f>AG11</f>
        <v/>
      </c>
      <c r="AH221" s="336">
        <f>AH11</f>
        <v/>
      </c>
      <c r="AI221" s="336">
        <f>AI11</f>
        <v/>
      </c>
      <c r="AJ221" s="336">
        <f>AJ11</f>
        <v/>
      </c>
      <c r="AK221" s="336">
        <f>AK11</f>
        <v/>
      </c>
      <c r="AL221" s="336">
        <f>AL11</f>
        <v/>
      </c>
      <c r="AM221" s="336">
        <f>AM11</f>
        <v/>
      </c>
      <c r="AN221" s="336">
        <f>AN11</f>
        <v/>
      </c>
      <c r="AO221" s="336">
        <f>AO11</f>
        <v/>
      </c>
    </row>
    <row r="222" ht="13" customHeight="1" s="1">
      <c r="A222" s="532" t="n"/>
      <c r="B222" s="549" t="inlineStr">
        <is>
          <t>Traditional
Check-in</t>
        </is>
      </c>
      <c r="C222" s="337" t="inlineStr">
        <is>
          <t>CD(y)</t>
        </is>
      </c>
      <c r="D222" s="338" t="inlineStr">
        <is>
          <t>Approximate Number of Check-in Desks for Economy Passengers</t>
        </is>
      </c>
      <c r="E222" s="337" t="n"/>
      <c r="F222" s="705">
        <f>ROUNDUP((F228*F229*(1-F230-F231)*F232*(F233/60))/(30+F236),0)</f>
        <v/>
      </c>
      <c r="G222" s="705">
        <f>ROUNDUP((G228*G229*(1-G230-G231)*G232*(G233/60))/(30+G236),0)</f>
        <v/>
      </c>
      <c r="H222" s="705">
        <f>ROUNDUP((H228*H229*(1-H230-H231)*H232*(H233/60))/(30+H236),0)</f>
        <v/>
      </c>
      <c r="I222" s="705">
        <f>ROUNDUP((I228*I229*(1-I230-I231)*I232*(I233/60))/(30+I236),0)</f>
        <v/>
      </c>
      <c r="J222" s="705">
        <f>ROUNDUP((J228*J229*(1-J230-J231)*J232*(J233/60))/(30+J236),0)</f>
        <v/>
      </c>
      <c r="K222" s="705">
        <f>ROUNDUP((K228*K229*(1-K230-K231)*K232*(K233/60))/(30+K236),0)</f>
        <v/>
      </c>
      <c r="L222" s="705">
        <f>ROUNDUP((L228*L229*(1-L230-L231)*L232*(L233/60))/(30+L236),0)</f>
        <v/>
      </c>
      <c r="M222" s="705">
        <f>ROUNDUP((M228*M229*(1-M230-M231)*M232*(M233/60))/(30+M236),0)</f>
        <v/>
      </c>
      <c r="N222" s="705">
        <f>ROUNDUP((N228*N229*(1-N230-N231)*N232*(N233/60))/(30+N236),0)</f>
        <v/>
      </c>
      <c r="O222" s="705">
        <f>ROUNDUP((O228*O229*(1-O230-O231)*O232*(O233/60))/(30+O236),0)</f>
        <v/>
      </c>
      <c r="P222" s="705">
        <f>ROUNDUP((P228*P229*(1-P230-P231)*P232*(P233/60))/(30+P236),0)</f>
        <v/>
      </c>
      <c r="Q222" s="705">
        <f>ROUNDUP((Q228*Q229*(1-Q230-Q231)*Q232*(Q233/60))/(30+Q236),0)</f>
        <v/>
      </c>
      <c r="R222" s="705">
        <f>ROUNDUP((R228*R229*(1-R230-R231)*R232*(R233/60))/(30+R236),0)</f>
        <v/>
      </c>
      <c r="S222" s="705">
        <f>ROUNDUP((S228*S229*(1-S230-S231)*S232*(S233/60))/(30+S236),0)</f>
        <v/>
      </c>
      <c r="T222" s="705">
        <f>ROUNDUP((T228*T229*(1-T230-T231)*T232*(T233/60))/(30+T236),0)</f>
        <v/>
      </c>
      <c r="U222" s="705">
        <f>ROUNDUP((U228*U229*(1-U230-U231)*U232*(U233/60))/(30+U236),0)</f>
        <v/>
      </c>
      <c r="V222" s="705">
        <f>ROUNDUP((V228*V229*(1-V230-V231)*V232*(V233/60))/(30+V236),0)</f>
        <v/>
      </c>
      <c r="W222" s="705">
        <f>ROUNDUP((W228*W229*(1-W230-W231)*W232*(W233/60))/(30+W236),0)</f>
        <v/>
      </c>
      <c r="X222" s="705">
        <f>ROUNDUP((X228*X229*(1-X230-X231)*X232*(X233/60))/(30+X236),0)</f>
        <v/>
      </c>
      <c r="Y222" s="705">
        <f>ROUNDUP((Y228*Y229*(1-Y230-Y231)*Y232*(Y233/60))/(30+Y236),0)</f>
        <v/>
      </c>
      <c r="Z222" s="705">
        <f>ROUNDUP((Z228*Z229*(1-Z230-Z231)*Z232*(Z233/60))/(30+Z236),0)</f>
        <v/>
      </c>
      <c r="AA222" s="705">
        <f>ROUNDUP((AA228*AA229*(1-AA230-AA231)*AA232*(AA233/60))/(30+AA236),0)</f>
        <v/>
      </c>
      <c r="AB222" s="705">
        <f>ROUNDUP((AB228*AB229*(1-AB230-AB231)*AB232*(AB233/60))/(30+AB236),0)</f>
        <v/>
      </c>
      <c r="AC222" s="705">
        <f>ROUNDUP((AC228*AC229*(1-AC230-AC231)*AC232*(AC233/60))/(30+AC236),0)</f>
        <v/>
      </c>
      <c r="AD222" s="705">
        <f>ROUNDUP((AD228*AD229*(1-AD230-AD231)*AD232*(AD233/60))/(30+AD236),0)</f>
        <v/>
      </c>
      <c r="AE222" s="705">
        <f>ROUNDUP((AE228*AE229*(1-AE230-AE231)*AE232*(AE233/60))/(30+AE236),0)</f>
        <v/>
      </c>
      <c r="AF222" s="705">
        <f>ROUNDUP((AF228*AF229*(1-AF230-AF231)*AF232*(AF233/60))/(30+AF236),0)</f>
        <v/>
      </c>
      <c r="AG222" s="705">
        <f>ROUNDUP((AG228*AG229*(1-AG230-AG231)*AG232*(AG233/60))/(30+AG236),0)</f>
        <v/>
      </c>
      <c r="AH222" s="705">
        <f>ROUNDUP((AH228*AH229*(1-AH230-AH231)*AH232*(AH233/60))/(30+AH236),0)</f>
        <v/>
      </c>
      <c r="AI222" s="705">
        <f>ROUNDUP((AI228*AI229*(1-AI230-AI231)*AI232*(AI233/60))/(30+AI236),0)</f>
        <v/>
      </c>
      <c r="AJ222" s="705">
        <f>ROUNDUP((AJ228*AJ229*(1-AJ230-AJ231)*AJ232*(AJ233/60))/(30+AJ236),0)</f>
        <v/>
      </c>
      <c r="AK222" s="705">
        <f>ROUNDUP((AK228*AK229*(1-AK230-AK231)*AK232*(AK233/60))/(30+AK236),0)</f>
        <v/>
      </c>
      <c r="AL222" s="705">
        <f>ROUNDUP((AL228*AL229*(1-AL230-AL231)*AL232*(AL233/60))/(30+AL236),0)</f>
        <v/>
      </c>
      <c r="AM222" s="705">
        <f>ROUNDUP((AM228*AM229*(1-AM230-AM231)*AM232*(AM233/60))/(30+AM236),0)</f>
        <v/>
      </c>
      <c r="AN222" s="705">
        <f>ROUNDUP((AN228*AN229*(1-AN230-AN231)*AN232*(AN233/60))/(30+AN236),0)</f>
        <v/>
      </c>
      <c r="AO222" s="705">
        <f>ROUNDUP((AO228*AO229*(1-AO230-AO231)*AO232*(AO233/60))/(30+AO236),0)</f>
        <v/>
      </c>
    </row>
    <row r="223" ht="13" customHeight="1" s="1">
      <c r="A223" s="532" t="n"/>
      <c r="B223" s="550" t="n"/>
      <c r="C223" s="337" t="inlineStr">
        <is>
          <t>CD(j)</t>
        </is>
      </c>
      <c r="D223" s="338" t="inlineStr">
        <is>
          <t>Approximate Number of Check-in Desks for Business Passengers</t>
        </is>
      </c>
      <c r="E223" s="337" t="n"/>
      <c r="F223" s="705">
        <f>ROUNDUP((F228*F229*(F230)*F232*(F234/60))/(30+F237),0)</f>
        <v/>
      </c>
      <c r="G223" s="705">
        <f>ROUNDUP((G228*G229*(G230)*G232*(G234/60))/(30+G237),0)</f>
        <v/>
      </c>
      <c r="H223" s="705">
        <f>ROUNDUP((H228*H229*(H230)*H232*(H234/60))/(30+H237),0)</f>
        <v/>
      </c>
      <c r="I223" s="705">
        <f>ROUNDUP((I228*I229*(I230)*I232*(I234/60))/(30+I237),0)</f>
        <v/>
      </c>
      <c r="J223" s="705">
        <f>ROUNDUP((J228*J229*(J230)*J232*(J234/60))/(30+J237),0)</f>
        <v/>
      </c>
      <c r="K223" s="705">
        <f>ROUNDUP((K228*K229*(K230)*K232*(K234/60))/(30+K237),0)</f>
        <v/>
      </c>
      <c r="L223" s="705">
        <f>ROUNDUP((L228*L229*(L230)*L232*(L234/60))/(30+L237),0)</f>
        <v/>
      </c>
      <c r="M223" s="705">
        <f>ROUNDUP((M228*M229*(M230)*M232*(M234/60))/(30+M237),0)</f>
        <v/>
      </c>
      <c r="N223" s="705">
        <f>ROUNDUP((N228*N229*(N230)*N232*(N234/60))/(30+N237),0)</f>
        <v/>
      </c>
      <c r="O223" s="705">
        <f>ROUNDUP((O228*O229*(O230)*O232*(O234/60))/(30+O237),0)</f>
        <v/>
      </c>
      <c r="P223" s="705">
        <f>ROUNDUP((P228*P229*(P230)*P232*(P234/60))/(30+P237),0)</f>
        <v/>
      </c>
      <c r="Q223" s="705">
        <f>ROUNDUP((Q228*Q229*(Q230)*Q232*(Q234/60))/(30+Q237),0)</f>
        <v/>
      </c>
      <c r="R223" s="705">
        <f>ROUNDUP((R228*R229*(R230)*R232*(R234/60))/(30+R237),0)</f>
        <v/>
      </c>
      <c r="S223" s="705">
        <f>ROUNDUP((S228*S229*(S230)*S232*(S234/60))/(30+S237),0)</f>
        <v/>
      </c>
      <c r="T223" s="705">
        <f>ROUNDUP((T228*T229*(T230)*T232*(T234/60))/(30+T237),0)</f>
        <v/>
      </c>
      <c r="U223" s="705">
        <f>ROUNDUP((U228*U229*(U230)*U232*(U234/60))/(30+U237),0)</f>
        <v/>
      </c>
      <c r="V223" s="705">
        <f>ROUNDUP((V228*V229*(V230)*V232*(V234/60))/(30+V237),0)</f>
        <v/>
      </c>
      <c r="W223" s="705">
        <f>ROUNDUP((W228*W229*(W230)*W232*(W234/60))/(30+W237),0)</f>
        <v/>
      </c>
      <c r="X223" s="705">
        <f>ROUNDUP((X228*X229*(X230)*X232*(X234/60))/(30+X237),0)</f>
        <v/>
      </c>
      <c r="Y223" s="705">
        <f>ROUNDUP((Y228*Y229*(Y230)*Y232*(Y234/60))/(30+Y237),0)</f>
        <v/>
      </c>
      <c r="Z223" s="705">
        <f>ROUNDUP((Z228*Z229*(Z230)*Z232*(Z234/60))/(30+Z237),0)</f>
        <v/>
      </c>
      <c r="AA223" s="705">
        <f>ROUNDUP((AA228*AA229*(AA230)*AA232*(AA234/60))/(30+AA237),0)</f>
        <v/>
      </c>
      <c r="AB223" s="705">
        <f>ROUNDUP((AB228*AB229*(AB230)*AB232*(AB234/60))/(30+AB237),0)</f>
        <v/>
      </c>
      <c r="AC223" s="705">
        <f>ROUNDUP((AC228*AC229*(AC230)*AC232*(AC234/60))/(30+AC237),0)</f>
        <v/>
      </c>
      <c r="AD223" s="705">
        <f>ROUNDUP((AD228*AD229*(AD230)*AD232*(AD234/60))/(30+AD237),0)</f>
        <v/>
      </c>
      <c r="AE223" s="705">
        <f>ROUNDUP((AE228*AE229*(AE230)*AE232*(AE234/60))/(30+AE237),0)</f>
        <v/>
      </c>
      <c r="AF223" s="705">
        <f>ROUNDUP((AF228*AF229*(AF230)*AF232*(AF234/60))/(30+AF237),0)</f>
        <v/>
      </c>
      <c r="AG223" s="705">
        <f>ROUNDUP((AG228*AG229*(AG230)*AG232*(AG234/60))/(30+AG237),0)</f>
        <v/>
      </c>
      <c r="AH223" s="705">
        <f>ROUNDUP((AH228*AH229*(AH230)*AH232*(AH234/60))/(30+AH237),0)</f>
        <v/>
      </c>
      <c r="AI223" s="705">
        <f>ROUNDUP((AI228*AI229*(AI230)*AI232*(AI234/60))/(30+AI237),0)</f>
        <v/>
      </c>
      <c r="AJ223" s="705">
        <f>ROUNDUP((AJ228*AJ229*(AJ230)*AJ232*(AJ234/60))/(30+AJ237),0)</f>
        <v/>
      </c>
      <c r="AK223" s="705">
        <f>ROUNDUP((AK228*AK229*(AK230)*AK232*(AK234/60))/(30+AK237),0)</f>
        <v/>
      </c>
      <c r="AL223" s="705">
        <f>ROUNDUP((AL228*AL229*(AL230)*AL232*(AL234/60))/(30+AL237),0)</f>
        <v/>
      </c>
      <c r="AM223" s="705">
        <f>ROUNDUP((AM228*AM229*(AM230)*AM232*(AM234/60))/(30+AM237),0)</f>
        <v/>
      </c>
      <c r="AN223" s="705">
        <f>ROUNDUP((AN228*AN229*(AN230)*AN232*(AN234/60))/(30+AN237),0)</f>
        <v/>
      </c>
      <c r="AO223" s="705">
        <f>ROUNDUP((AO228*AO229*(AO230)*AO232*(AO234/60))/(30+AO237),0)</f>
        <v/>
      </c>
    </row>
    <row r="224" ht="13" customHeight="1" s="1">
      <c r="A224" s="532" t="n"/>
      <c r="B224" s="550" t="n"/>
      <c r="C224" s="337" t="inlineStr">
        <is>
          <t>CD(f)</t>
        </is>
      </c>
      <c r="D224" s="338" t="inlineStr">
        <is>
          <t>Approximate Number of Check-in Desks for First Class Passengers</t>
        </is>
      </c>
      <c r="E224" s="337" t="n"/>
      <c r="F224" s="705">
        <f>ROUNDUP((F228*F229*(F231)*F232*(F235/60))/(30+F238),0)</f>
        <v/>
      </c>
      <c r="G224" s="705">
        <f>ROUNDUP((G228*G229*(G231)*G232*(G235/60))/(30+G238),0)</f>
        <v/>
      </c>
      <c r="H224" s="705">
        <f>ROUNDUP((H228*H229*(H231)*H232*(H235/60))/(30+H238),0)</f>
        <v/>
      </c>
      <c r="I224" s="705">
        <f>ROUNDUP((I228*I229*(I231)*I232*(I235/60))/(30+I238),0)</f>
        <v/>
      </c>
      <c r="J224" s="705">
        <f>ROUNDUP((J228*J229*(J231)*J232*(J235/60))/(30+J238),0)</f>
        <v/>
      </c>
      <c r="K224" s="705">
        <f>ROUNDUP((K228*K229*(K231)*K232*(K235/60))/(30+K238),0)</f>
        <v/>
      </c>
      <c r="L224" s="705">
        <f>ROUNDUP((L228*L229*(L231)*L232*(L235/60))/(30+L238),0)</f>
        <v/>
      </c>
      <c r="M224" s="705">
        <f>ROUNDUP((M228*M229*(M231)*M232*(M235/60))/(30+M238),0)</f>
        <v/>
      </c>
      <c r="N224" s="705">
        <f>ROUNDUP((N228*N229*(N231)*N232*(N235/60))/(30+N238),0)</f>
        <v/>
      </c>
      <c r="O224" s="705">
        <f>ROUNDUP((O228*O229*(O231)*O232*(O235/60))/(30+O238),0)</f>
        <v/>
      </c>
      <c r="P224" s="705">
        <f>ROUNDUP((P228*P229*(P231)*P232*(P235/60))/(30+P238),0)</f>
        <v/>
      </c>
      <c r="Q224" s="705">
        <f>ROUNDUP((Q228*Q229*(Q231)*Q232*(Q235/60))/(30+Q238),0)</f>
        <v/>
      </c>
      <c r="R224" s="705">
        <f>ROUNDUP((R228*R229*(R231)*R232*(R235/60))/(30+R238),0)</f>
        <v/>
      </c>
      <c r="S224" s="705">
        <f>ROUNDUP((S228*S229*(S231)*S232*(S235/60))/(30+S238),0)</f>
        <v/>
      </c>
      <c r="T224" s="705">
        <f>ROUNDUP((T228*T229*(T231)*T232*(T235/60))/(30+T238),0)</f>
        <v/>
      </c>
      <c r="U224" s="705">
        <f>ROUNDUP((U228*U229*(U231)*U232*(U235/60))/(30+U238),0)</f>
        <v/>
      </c>
      <c r="V224" s="705">
        <f>ROUNDUP((V228*V229*(V231)*V232*(V235/60))/(30+V238),0)</f>
        <v/>
      </c>
      <c r="W224" s="705">
        <f>ROUNDUP((W228*W229*(W231)*W232*(W235/60))/(30+W238),0)</f>
        <v/>
      </c>
      <c r="X224" s="705">
        <f>ROUNDUP((X228*X229*(X231)*X232*(X235/60))/(30+X238),0)</f>
        <v/>
      </c>
      <c r="Y224" s="705">
        <f>ROUNDUP((Y228*Y229*(Y231)*Y232*(Y235/60))/(30+Y238),0)</f>
        <v/>
      </c>
      <c r="Z224" s="705">
        <f>ROUNDUP((Z228*Z229*(Z231)*Z232*(Z235/60))/(30+Z238),0)</f>
        <v/>
      </c>
      <c r="AA224" s="705">
        <f>ROUNDUP((AA228*AA229*(AA231)*AA232*(AA235/60))/(30+AA238),0)</f>
        <v/>
      </c>
      <c r="AB224" s="705">
        <f>ROUNDUP((AB228*AB229*(AB231)*AB232*(AB235/60))/(30+AB238),0)</f>
        <v/>
      </c>
      <c r="AC224" s="705">
        <f>ROUNDUP((AC228*AC229*(AC231)*AC232*(AC235/60))/(30+AC238),0)</f>
        <v/>
      </c>
      <c r="AD224" s="705">
        <f>ROUNDUP((AD228*AD229*(AD231)*AD232*(AD235/60))/(30+AD238),0)</f>
        <v/>
      </c>
      <c r="AE224" s="705">
        <f>ROUNDUP((AE228*AE229*(AE231)*AE232*(AE235/60))/(30+AE238),0)</f>
        <v/>
      </c>
      <c r="AF224" s="705">
        <f>ROUNDUP((AF228*AF229*(AF231)*AF232*(AF235/60))/(30+AF238),0)</f>
        <v/>
      </c>
      <c r="AG224" s="705">
        <f>ROUNDUP((AG228*AG229*(AG231)*AG232*(AG235/60))/(30+AG238),0)</f>
        <v/>
      </c>
      <c r="AH224" s="705">
        <f>ROUNDUP((AH228*AH229*(AH231)*AH232*(AH235/60))/(30+AH238),0)</f>
        <v/>
      </c>
      <c r="AI224" s="705">
        <f>ROUNDUP((AI228*AI229*(AI231)*AI232*(AI235/60))/(30+AI238),0)</f>
        <v/>
      </c>
      <c r="AJ224" s="705">
        <f>ROUNDUP((AJ228*AJ229*(AJ231)*AJ232*(AJ235/60))/(30+AJ238),0)</f>
        <v/>
      </c>
      <c r="AK224" s="705">
        <f>ROUNDUP((AK228*AK229*(AK231)*AK232*(AK235/60))/(30+AK238),0)</f>
        <v/>
      </c>
      <c r="AL224" s="705">
        <f>ROUNDUP((AL228*AL229*(AL231)*AL232*(AL235/60))/(30+AL238),0)</f>
        <v/>
      </c>
      <c r="AM224" s="705">
        <f>ROUNDUP((AM228*AM229*(AM231)*AM232*(AM235/60))/(30+AM238),0)</f>
        <v/>
      </c>
      <c r="AN224" s="705">
        <f>ROUNDUP((AN228*AN229*(AN231)*AN232*(AN235/60))/(30+AN238),0)</f>
        <v/>
      </c>
      <c r="AO224" s="705">
        <f>ROUNDUP((AO228*AO229*(AO231)*AO232*(AO235/60))/(30+AO238),0)</f>
        <v/>
      </c>
    </row>
    <row r="225" ht="13" customHeight="1" s="1">
      <c r="A225" s="532" t="n"/>
      <c r="B225" s="550" t="n"/>
      <c r="C225" s="328" t="inlineStr">
        <is>
          <t>Cf(y)</t>
        </is>
      </c>
      <c r="D225" s="332" t="inlineStr">
        <is>
          <t>Correction Factor for Demand Variability (see reference table)</t>
        </is>
      </c>
      <c r="E225" s="328" t="n"/>
      <c r="F225" s="363">
        <f>VLOOKUP(F236,$B$425:$C$432,2,FALSE)</f>
        <v/>
      </c>
      <c r="G225" s="363">
        <f>VLOOKUP(G236,$B$425:$C$432,2,FALSE)</f>
        <v/>
      </c>
      <c r="H225" s="363">
        <f>VLOOKUP(H236,$B$425:$C$432,2,FALSE)</f>
        <v/>
      </c>
      <c r="I225" s="363">
        <f>VLOOKUP(I236,$B$425:$C$432,2,FALSE)</f>
        <v/>
      </c>
      <c r="J225" s="363">
        <f>VLOOKUP(J236,$B$425:$C$432,2,FALSE)</f>
        <v/>
      </c>
      <c r="K225" s="363">
        <f>VLOOKUP(K236,$B$425:$C$432,2,FALSE)</f>
        <v/>
      </c>
      <c r="L225" s="363">
        <f>VLOOKUP(L236,$B$425:$C$432,2,FALSE)</f>
        <v/>
      </c>
      <c r="M225" s="363">
        <f>VLOOKUP(M236,$B$425:$C$432,2,FALSE)</f>
        <v/>
      </c>
      <c r="N225" s="363">
        <f>VLOOKUP(N236,$B$425:$C$432,2,FALSE)</f>
        <v/>
      </c>
      <c r="O225" s="363">
        <f>VLOOKUP(O236,$B$425:$C$432,2,FALSE)</f>
        <v/>
      </c>
      <c r="P225" s="363">
        <f>VLOOKUP(P236,$B$425:$C$432,2,FALSE)</f>
        <v/>
      </c>
      <c r="Q225" s="363">
        <f>VLOOKUP(Q236,$B$425:$C$432,2,FALSE)</f>
        <v/>
      </c>
      <c r="R225" s="363">
        <f>VLOOKUP(R236,$B$425:$C$432,2,FALSE)</f>
        <v/>
      </c>
      <c r="S225" s="363">
        <f>VLOOKUP(S236,$B$425:$C$432,2,FALSE)</f>
        <v/>
      </c>
      <c r="T225" s="363">
        <f>VLOOKUP(T236,$B$425:$C$432,2,FALSE)</f>
        <v/>
      </c>
      <c r="U225" s="363">
        <f>VLOOKUP(U236,$B$425:$C$432,2,FALSE)</f>
        <v/>
      </c>
      <c r="V225" s="363">
        <f>VLOOKUP(V236,$B$425:$C$432,2,FALSE)</f>
        <v/>
      </c>
      <c r="W225" s="363">
        <f>VLOOKUP(W236,$B$425:$C$432,2,FALSE)</f>
        <v/>
      </c>
      <c r="X225" s="363">
        <f>VLOOKUP(X236,$B$425:$C$432,2,FALSE)</f>
        <v/>
      </c>
      <c r="Y225" s="363">
        <f>VLOOKUP(Y236,$B$425:$C$432,2,FALSE)</f>
        <v/>
      </c>
      <c r="Z225" s="363">
        <f>VLOOKUP(Z236,$B$425:$C$432,2,FALSE)</f>
        <v/>
      </c>
      <c r="AA225" s="363">
        <f>VLOOKUP(AA236,$B$425:$C$432,2,FALSE)</f>
        <v/>
      </c>
      <c r="AB225" s="363">
        <f>VLOOKUP(AB236,$B$425:$C$432,2,FALSE)</f>
        <v/>
      </c>
      <c r="AC225" s="363">
        <f>VLOOKUP(AC236,$B$425:$C$432,2,FALSE)</f>
        <v/>
      </c>
      <c r="AD225" s="363">
        <f>VLOOKUP(AD236,$B$425:$C$432,2,FALSE)</f>
        <v/>
      </c>
      <c r="AE225" s="363">
        <f>VLOOKUP(AE236,$B$425:$C$432,2,FALSE)</f>
        <v/>
      </c>
      <c r="AF225" s="363">
        <f>VLOOKUP(AF236,$B$425:$C$432,2,FALSE)</f>
        <v/>
      </c>
      <c r="AG225" s="363">
        <f>VLOOKUP(AG236,$B$425:$C$432,2,FALSE)</f>
        <v/>
      </c>
      <c r="AH225" s="363">
        <f>VLOOKUP(AH236,$B$425:$C$432,2,FALSE)</f>
        <v/>
      </c>
      <c r="AI225" s="363">
        <f>VLOOKUP(AI236,$B$425:$C$432,2,FALSE)</f>
        <v/>
      </c>
      <c r="AJ225" s="363">
        <f>VLOOKUP(AJ236,$B$425:$C$432,2,FALSE)</f>
        <v/>
      </c>
      <c r="AK225" s="363">
        <f>VLOOKUP(AK236,$B$425:$C$432,2,FALSE)</f>
        <v/>
      </c>
      <c r="AL225" s="363">
        <f>VLOOKUP(AL236,$B$425:$C$432,2,FALSE)</f>
        <v/>
      </c>
      <c r="AM225" s="363">
        <f>VLOOKUP(AM236,$B$425:$C$432,2,FALSE)</f>
        <v/>
      </c>
      <c r="AN225" s="363">
        <f>VLOOKUP(AN236,$B$425:$C$432,2,FALSE)</f>
        <v/>
      </c>
      <c r="AO225" s="363">
        <f>VLOOKUP(AO236,$B$425:$C$432,2,FALSE)</f>
        <v/>
      </c>
    </row>
    <row r="226" ht="13" customHeight="1" s="1">
      <c r="A226" s="532" t="n"/>
      <c r="B226" s="550" t="n"/>
      <c r="C226" s="328" t="inlineStr">
        <is>
          <t>Cf(j)</t>
        </is>
      </c>
      <c r="D226" s="332" t="inlineStr">
        <is>
          <t>Correction Factor for Demand Variability (see reference table)</t>
        </is>
      </c>
      <c r="E226" s="328" t="n"/>
      <c r="F226" s="363">
        <f>VLOOKUP(F237,$B$425:$C$432,2,FALSE)</f>
        <v/>
      </c>
      <c r="G226" s="363">
        <f>VLOOKUP(G237,$B$425:$C$432,2,FALSE)</f>
        <v/>
      </c>
      <c r="H226" s="363">
        <f>VLOOKUP(H237,$B$425:$C$432,2,FALSE)</f>
        <v/>
      </c>
      <c r="I226" s="363">
        <f>VLOOKUP(I237,$B$425:$C$432,2,FALSE)</f>
        <v/>
      </c>
      <c r="J226" s="363">
        <f>VLOOKUP(J237,$B$425:$C$432,2,FALSE)</f>
        <v/>
      </c>
      <c r="K226" s="363">
        <f>VLOOKUP(K237,$B$425:$C$432,2,FALSE)</f>
        <v/>
      </c>
      <c r="L226" s="363">
        <f>VLOOKUP(L237,$B$425:$C$432,2,FALSE)</f>
        <v/>
      </c>
      <c r="M226" s="363">
        <f>VLOOKUP(M237,$B$425:$C$432,2,FALSE)</f>
        <v/>
      </c>
      <c r="N226" s="363">
        <f>VLOOKUP(N237,$B$425:$C$432,2,FALSE)</f>
        <v/>
      </c>
      <c r="O226" s="363">
        <f>VLOOKUP(O237,$B$425:$C$432,2,FALSE)</f>
        <v/>
      </c>
      <c r="P226" s="363">
        <f>VLOOKUP(P237,$B$425:$C$432,2,FALSE)</f>
        <v/>
      </c>
      <c r="Q226" s="363">
        <f>VLOOKUP(Q237,$B$425:$C$432,2,FALSE)</f>
        <v/>
      </c>
      <c r="R226" s="363">
        <f>VLOOKUP(R237,$B$425:$C$432,2,FALSE)</f>
        <v/>
      </c>
      <c r="S226" s="363">
        <f>VLOOKUP(S237,$B$425:$C$432,2,FALSE)</f>
        <v/>
      </c>
      <c r="T226" s="363">
        <f>VLOOKUP(T237,$B$425:$C$432,2,FALSE)</f>
        <v/>
      </c>
      <c r="U226" s="363">
        <f>VLOOKUP(U237,$B$425:$C$432,2,FALSE)</f>
        <v/>
      </c>
      <c r="V226" s="363">
        <f>VLOOKUP(V237,$B$425:$C$432,2,FALSE)</f>
        <v/>
      </c>
      <c r="W226" s="363">
        <f>VLOOKUP(W237,$B$425:$C$432,2,FALSE)</f>
        <v/>
      </c>
      <c r="X226" s="363">
        <f>VLOOKUP(X237,$B$425:$C$432,2,FALSE)</f>
        <v/>
      </c>
      <c r="Y226" s="363">
        <f>VLOOKUP(Y237,$B$425:$C$432,2,FALSE)</f>
        <v/>
      </c>
      <c r="Z226" s="363">
        <f>VLOOKUP(Z237,$B$425:$C$432,2,FALSE)</f>
        <v/>
      </c>
      <c r="AA226" s="363">
        <f>VLOOKUP(AA237,$B$425:$C$432,2,FALSE)</f>
        <v/>
      </c>
      <c r="AB226" s="363">
        <f>VLOOKUP(AB237,$B$425:$C$432,2,FALSE)</f>
        <v/>
      </c>
      <c r="AC226" s="363">
        <f>VLOOKUP(AC237,$B$425:$C$432,2,FALSE)</f>
        <v/>
      </c>
      <c r="AD226" s="363">
        <f>VLOOKUP(AD237,$B$425:$C$432,2,FALSE)</f>
        <v/>
      </c>
      <c r="AE226" s="363">
        <f>VLOOKUP(AE237,$B$425:$C$432,2,FALSE)</f>
        <v/>
      </c>
      <c r="AF226" s="363">
        <f>VLOOKUP(AF237,$B$425:$C$432,2,FALSE)</f>
        <v/>
      </c>
      <c r="AG226" s="363">
        <f>VLOOKUP(AG237,$B$425:$C$432,2,FALSE)</f>
        <v/>
      </c>
      <c r="AH226" s="363">
        <f>VLOOKUP(AH237,$B$425:$C$432,2,FALSE)</f>
        <v/>
      </c>
      <c r="AI226" s="363">
        <f>VLOOKUP(AI237,$B$425:$C$432,2,FALSE)</f>
        <v/>
      </c>
      <c r="AJ226" s="363">
        <f>VLOOKUP(AJ237,$B$425:$C$432,2,FALSE)</f>
        <v/>
      </c>
      <c r="AK226" s="363">
        <f>VLOOKUP(AK237,$B$425:$C$432,2,FALSE)</f>
        <v/>
      </c>
      <c r="AL226" s="363">
        <f>VLOOKUP(AL237,$B$425:$C$432,2,FALSE)</f>
        <v/>
      </c>
      <c r="AM226" s="363">
        <f>VLOOKUP(AM237,$B$425:$C$432,2,FALSE)</f>
        <v/>
      </c>
      <c r="AN226" s="363">
        <f>VLOOKUP(AN237,$B$425:$C$432,2,FALSE)</f>
        <v/>
      </c>
      <c r="AO226" s="363">
        <f>VLOOKUP(AO237,$B$425:$C$432,2,FALSE)</f>
        <v/>
      </c>
    </row>
    <row r="227" ht="13" customHeight="1" s="1">
      <c r="A227" s="532" t="n"/>
      <c r="B227" s="550" t="n"/>
      <c r="C227" s="328" t="inlineStr">
        <is>
          <t>Cf(f)</t>
        </is>
      </c>
      <c r="D227" s="332" t="inlineStr">
        <is>
          <t>Correction Factor for Demand Variability (see reference table)</t>
        </is>
      </c>
      <c r="E227" s="328" t="n"/>
      <c r="F227" s="363">
        <f>VLOOKUP(F238,$B$425:$C$432,2,FALSE)</f>
        <v/>
      </c>
      <c r="G227" s="363">
        <f>VLOOKUP(G238,$B$425:$C$432,2,FALSE)</f>
        <v/>
      </c>
      <c r="H227" s="363">
        <f>VLOOKUP(H238,$B$425:$C$432,2,FALSE)</f>
        <v/>
      </c>
      <c r="I227" s="363">
        <f>VLOOKUP(I238,$B$425:$C$432,2,FALSE)</f>
        <v/>
      </c>
      <c r="J227" s="363">
        <f>VLOOKUP(J238,$B$425:$C$432,2,FALSE)</f>
        <v/>
      </c>
      <c r="K227" s="363">
        <f>VLOOKUP(K238,$B$425:$C$432,2,FALSE)</f>
        <v/>
      </c>
      <c r="L227" s="363">
        <f>VLOOKUP(L238,$B$425:$C$432,2,FALSE)</f>
        <v/>
      </c>
      <c r="M227" s="363">
        <f>VLOOKUP(M238,$B$425:$C$432,2,FALSE)</f>
        <v/>
      </c>
      <c r="N227" s="363">
        <f>VLOOKUP(N238,$B$425:$C$432,2,FALSE)</f>
        <v/>
      </c>
      <c r="O227" s="363">
        <f>VLOOKUP(O238,$B$425:$C$432,2,FALSE)</f>
        <v/>
      </c>
      <c r="P227" s="363">
        <f>VLOOKUP(P238,$B$425:$C$432,2,FALSE)</f>
        <v/>
      </c>
      <c r="Q227" s="363">
        <f>VLOOKUP(Q238,$B$425:$C$432,2,FALSE)</f>
        <v/>
      </c>
      <c r="R227" s="363">
        <f>VLOOKUP(R238,$B$425:$C$432,2,FALSE)</f>
        <v/>
      </c>
      <c r="S227" s="363">
        <f>VLOOKUP(S238,$B$425:$C$432,2,FALSE)</f>
        <v/>
      </c>
      <c r="T227" s="363">
        <f>VLOOKUP(T238,$B$425:$C$432,2,FALSE)</f>
        <v/>
      </c>
      <c r="U227" s="363">
        <f>VLOOKUP(U238,$B$425:$C$432,2,FALSE)</f>
        <v/>
      </c>
      <c r="V227" s="363">
        <f>VLOOKUP(V238,$B$425:$C$432,2,FALSE)</f>
        <v/>
      </c>
      <c r="W227" s="363">
        <f>VLOOKUP(W238,$B$425:$C$432,2,FALSE)</f>
        <v/>
      </c>
      <c r="X227" s="363">
        <f>VLOOKUP(X238,$B$425:$C$432,2,FALSE)</f>
        <v/>
      </c>
      <c r="Y227" s="363">
        <f>VLOOKUP(Y238,$B$425:$C$432,2,FALSE)</f>
        <v/>
      </c>
      <c r="Z227" s="363">
        <f>VLOOKUP(Z238,$B$425:$C$432,2,FALSE)</f>
        <v/>
      </c>
      <c r="AA227" s="363">
        <f>VLOOKUP(AA238,$B$425:$C$432,2,FALSE)</f>
        <v/>
      </c>
      <c r="AB227" s="363">
        <f>VLOOKUP(AB238,$B$425:$C$432,2,FALSE)</f>
        <v/>
      </c>
      <c r="AC227" s="363">
        <f>VLOOKUP(AC238,$B$425:$C$432,2,FALSE)</f>
        <v/>
      </c>
      <c r="AD227" s="363">
        <f>VLOOKUP(AD238,$B$425:$C$432,2,FALSE)</f>
        <v/>
      </c>
      <c r="AE227" s="363">
        <f>VLOOKUP(AE238,$B$425:$C$432,2,FALSE)</f>
        <v/>
      </c>
      <c r="AF227" s="363">
        <f>VLOOKUP(AF238,$B$425:$C$432,2,FALSE)</f>
        <v/>
      </c>
      <c r="AG227" s="363">
        <f>VLOOKUP(AG238,$B$425:$C$432,2,FALSE)</f>
        <v/>
      </c>
      <c r="AH227" s="363">
        <f>VLOOKUP(AH238,$B$425:$C$432,2,FALSE)</f>
        <v/>
      </c>
      <c r="AI227" s="363">
        <f>VLOOKUP(AI238,$B$425:$C$432,2,FALSE)</f>
        <v/>
      </c>
      <c r="AJ227" s="363">
        <f>VLOOKUP(AJ238,$B$425:$C$432,2,FALSE)</f>
        <v/>
      </c>
      <c r="AK227" s="363">
        <f>VLOOKUP(AK238,$B$425:$C$432,2,FALSE)</f>
        <v/>
      </c>
      <c r="AL227" s="363">
        <f>VLOOKUP(AL238,$B$425:$C$432,2,FALSE)</f>
        <v/>
      </c>
      <c r="AM227" s="363">
        <f>VLOOKUP(AM238,$B$425:$C$432,2,FALSE)</f>
        <v/>
      </c>
      <c r="AN227" s="363">
        <f>VLOOKUP(AN238,$B$425:$C$432,2,FALSE)</f>
        <v/>
      </c>
      <c r="AO227" s="363">
        <f>VLOOKUP(AO238,$B$425:$C$432,2,FALSE)</f>
        <v/>
      </c>
    </row>
    <row r="228" ht="13" customHeight="1" s="1">
      <c r="A228" s="532" t="n"/>
      <c r="B228" s="550" t="n"/>
      <c r="C228" s="339" t="inlineStr">
        <is>
          <t>PHP(od-dep)</t>
        </is>
      </c>
      <c r="D228" s="372" t="inlineStr">
        <is>
          <t>PHP - Originating Peak Hour Passengers</t>
        </is>
      </c>
      <c r="E228" s="352" t="n"/>
      <c r="F228" s="371">
        <f>F33</f>
        <v/>
      </c>
      <c r="G228" s="371">
        <f>G33</f>
        <v/>
      </c>
      <c r="H228" s="371">
        <f>H33</f>
        <v/>
      </c>
      <c r="I228" s="371">
        <f>I33</f>
        <v/>
      </c>
      <c r="J228" s="371">
        <f>J33</f>
        <v/>
      </c>
      <c r="K228" s="371">
        <f>K33</f>
        <v/>
      </c>
      <c r="L228" s="371">
        <f>L33</f>
        <v/>
      </c>
      <c r="M228" s="371">
        <f>M33</f>
        <v/>
      </c>
      <c r="N228" s="371">
        <f>N33</f>
        <v/>
      </c>
      <c r="O228" s="371">
        <f>O33</f>
        <v/>
      </c>
      <c r="P228" s="371">
        <f>P33</f>
        <v/>
      </c>
      <c r="Q228" s="371">
        <f>Q33</f>
        <v/>
      </c>
      <c r="R228" s="371">
        <f>R33</f>
        <v/>
      </c>
      <c r="S228" s="371">
        <f>S33</f>
        <v/>
      </c>
      <c r="T228" s="371">
        <f>T33</f>
        <v/>
      </c>
      <c r="U228" s="371">
        <f>U33</f>
        <v/>
      </c>
      <c r="V228" s="371">
        <f>V33</f>
        <v/>
      </c>
      <c r="W228" s="371">
        <f>W33</f>
        <v/>
      </c>
      <c r="X228" s="371">
        <f>X33</f>
        <v/>
      </c>
      <c r="Y228" s="371">
        <f>Y33</f>
        <v/>
      </c>
      <c r="Z228" s="371">
        <f>Z33</f>
        <v/>
      </c>
      <c r="AA228" s="371">
        <f>AA33</f>
        <v/>
      </c>
      <c r="AB228" s="371">
        <f>AB33</f>
        <v/>
      </c>
      <c r="AC228" s="371">
        <f>AC33</f>
        <v/>
      </c>
      <c r="AD228" s="371">
        <f>AD33</f>
        <v/>
      </c>
      <c r="AE228" s="371">
        <f>AE33</f>
        <v/>
      </c>
      <c r="AF228" s="371">
        <f>AF33</f>
        <v/>
      </c>
      <c r="AG228" s="371">
        <f>AG33</f>
        <v/>
      </c>
      <c r="AH228" s="371">
        <f>AH33</f>
        <v/>
      </c>
      <c r="AI228" s="371">
        <f>AI33</f>
        <v/>
      </c>
      <c r="AJ228" s="371">
        <f>AJ33</f>
        <v/>
      </c>
      <c r="AK228" s="371">
        <f>AK33</f>
        <v/>
      </c>
      <c r="AL228" s="371">
        <f>AL33</f>
        <v/>
      </c>
      <c r="AM228" s="371">
        <f>AM33</f>
        <v/>
      </c>
      <c r="AN228" s="371">
        <f>AN33</f>
        <v/>
      </c>
      <c r="AO228" s="371">
        <f>AO33</f>
        <v/>
      </c>
    </row>
    <row r="229" ht="13" customHeight="1" s="1">
      <c r="A229" s="532" t="n"/>
      <c r="B229" s="550" t="n"/>
      <c r="C229" s="328" t="inlineStr">
        <is>
          <t>PK</t>
        </is>
      </c>
      <c r="D229" s="332" t="inlineStr">
        <is>
          <t>PK -- Peak 30-minute Factor (in % of PHP)</t>
        </is>
      </c>
      <c r="E229" s="328" t="n"/>
      <c r="F229" s="702">
        <f>F35</f>
        <v/>
      </c>
      <c r="G229" s="702">
        <f>G35</f>
        <v/>
      </c>
      <c r="H229" s="702">
        <f>H35</f>
        <v/>
      </c>
      <c r="I229" s="702">
        <f>I35</f>
        <v/>
      </c>
      <c r="J229" s="702">
        <f>J35</f>
        <v/>
      </c>
      <c r="K229" s="702">
        <f>K35</f>
        <v/>
      </c>
      <c r="L229" s="702">
        <f>L35</f>
        <v/>
      </c>
      <c r="M229" s="702">
        <f>M35</f>
        <v/>
      </c>
      <c r="N229" s="702">
        <f>N35</f>
        <v/>
      </c>
      <c r="O229" s="702">
        <f>O35</f>
        <v/>
      </c>
      <c r="P229" s="702">
        <f>P35</f>
        <v/>
      </c>
      <c r="Q229" s="702">
        <f>Q35</f>
        <v/>
      </c>
      <c r="R229" s="702">
        <f>R35</f>
        <v/>
      </c>
      <c r="S229" s="702">
        <f>S35</f>
        <v/>
      </c>
      <c r="T229" s="702">
        <f>T35</f>
        <v/>
      </c>
      <c r="U229" s="702">
        <f>U35</f>
        <v/>
      </c>
      <c r="V229" s="702">
        <f>V35</f>
        <v/>
      </c>
      <c r="W229" s="702">
        <f>W35</f>
        <v/>
      </c>
      <c r="X229" s="702">
        <f>X35</f>
        <v/>
      </c>
      <c r="Y229" s="702">
        <f>Y35</f>
        <v/>
      </c>
      <c r="Z229" s="702">
        <f>Z35</f>
        <v/>
      </c>
      <c r="AA229" s="702">
        <f>AA35</f>
        <v/>
      </c>
      <c r="AB229" s="702">
        <f>AB35</f>
        <v/>
      </c>
      <c r="AC229" s="702">
        <f>AC35</f>
        <v/>
      </c>
      <c r="AD229" s="702">
        <f>AD35</f>
        <v/>
      </c>
      <c r="AE229" s="702">
        <f>AE35</f>
        <v/>
      </c>
      <c r="AF229" s="702">
        <f>AF35</f>
        <v/>
      </c>
      <c r="AG229" s="702">
        <f>AG35</f>
        <v/>
      </c>
      <c r="AH229" s="702">
        <f>AH35</f>
        <v/>
      </c>
      <c r="AI229" s="702">
        <f>AI35</f>
        <v/>
      </c>
      <c r="AJ229" s="702">
        <f>AJ35</f>
        <v/>
      </c>
      <c r="AK229" s="702">
        <f>AK35</f>
        <v/>
      </c>
      <c r="AL229" s="702">
        <f>AL35</f>
        <v/>
      </c>
      <c r="AM229" s="702">
        <f>AM35</f>
        <v/>
      </c>
      <c r="AN229" s="702">
        <f>AN35</f>
        <v/>
      </c>
      <c r="AO229" s="702">
        <f>AO35</f>
        <v/>
      </c>
    </row>
    <row r="230" ht="13" customHeight="1" s="1">
      <c r="A230" s="532" t="n"/>
      <c r="B230" s="550" t="n"/>
      <c r="C230" s="328" t="inlineStr">
        <is>
          <t>P(j)</t>
        </is>
      </c>
      <c r="D230" s="332" t="inlineStr">
        <is>
          <t>Proportion of Business Passengers (in % of PHP)</t>
        </is>
      </c>
      <c r="E230" s="328" t="n"/>
      <c r="F230" s="363" t="n">
        <v>0.1</v>
      </c>
      <c r="G230" s="363" t="n">
        <v>0.1</v>
      </c>
      <c r="H230" s="363" t="n">
        <v>0.1</v>
      </c>
      <c r="I230" s="363" t="n">
        <v>0.1</v>
      </c>
      <c r="J230" s="363" t="n">
        <v>0.1</v>
      </c>
      <c r="K230" s="363" t="n">
        <v>0.1</v>
      </c>
      <c r="L230" s="363" t="n">
        <v>0.1</v>
      </c>
      <c r="M230" s="363" t="n">
        <v>0.1</v>
      </c>
      <c r="N230" s="363" t="n">
        <v>0.1</v>
      </c>
      <c r="O230" s="363" t="n">
        <v>0.1</v>
      </c>
      <c r="P230" s="363" t="n">
        <v>0.1</v>
      </c>
      <c r="Q230" s="363" t="n">
        <v>0.1</v>
      </c>
      <c r="R230" s="363" t="n">
        <v>0.1</v>
      </c>
      <c r="S230" s="363" t="n">
        <v>0.1</v>
      </c>
      <c r="T230" s="363" t="n">
        <v>0.1</v>
      </c>
      <c r="U230" s="363" t="n">
        <v>0.1</v>
      </c>
      <c r="V230" s="363" t="n">
        <v>0.1</v>
      </c>
      <c r="W230" s="363" t="n">
        <v>0.1</v>
      </c>
      <c r="X230" s="363" t="n">
        <v>0.1</v>
      </c>
      <c r="Y230" s="363" t="n">
        <v>0.1</v>
      </c>
      <c r="Z230" s="363" t="n">
        <v>0.1</v>
      </c>
      <c r="AA230" s="363" t="n">
        <v>0.1</v>
      </c>
      <c r="AB230" s="363" t="n">
        <v>0.1</v>
      </c>
      <c r="AC230" s="363" t="n">
        <v>0.1</v>
      </c>
      <c r="AD230" s="363" t="n">
        <v>0.1</v>
      </c>
      <c r="AE230" s="363" t="n">
        <v>0.1</v>
      </c>
      <c r="AF230" s="363" t="n">
        <v>0.1</v>
      </c>
      <c r="AG230" s="363" t="n">
        <v>0.1</v>
      </c>
      <c r="AH230" s="363" t="n">
        <v>0.1</v>
      </c>
      <c r="AI230" s="363" t="n">
        <v>0.1</v>
      </c>
      <c r="AJ230" s="363" t="n">
        <v>0.1</v>
      </c>
      <c r="AK230" s="363" t="n">
        <v>0.1</v>
      </c>
      <c r="AL230" s="363" t="n">
        <v>0.1</v>
      </c>
      <c r="AM230" s="363" t="n">
        <v>0.1</v>
      </c>
      <c r="AN230" s="363" t="n">
        <v>0.1</v>
      </c>
      <c r="AO230" s="363" t="n">
        <v>0.1</v>
      </c>
    </row>
    <row r="231" ht="13" customHeight="1" s="1">
      <c r="A231" s="532" t="n"/>
      <c r="B231" s="550" t="n"/>
      <c r="C231" s="328" t="inlineStr">
        <is>
          <t>P(f)</t>
        </is>
      </c>
      <c r="D231" s="332" t="inlineStr">
        <is>
          <t>Proportion of First Class Passengers (in % of PHP)</t>
        </is>
      </c>
      <c r="E231" s="328" t="n"/>
      <c r="F231" s="363" t="n">
        <v>0.05</v>
      </c>
      <c r="G231" s="363" t="n">
        <v>0.05</v>
      </c>
      <c r="H231" s="363" t="n">
        <v>0.05</v>
      </c>
      <c r="I231" s="363" t="n">
        <v>0.05</v>
      </c>
      <c r="J231" s="363" t="n">
        <v>0.05</v>
      </c>
      <c r="K231" s="363" t="n">
        <v>0.05</v>
      </c>
      <c r="L231" s="363" t="n">
        <v>0.05</v>
      </c>
      <c r="M231" s="363" t="n">
        <v>0.05</v>
      </c>
      <c r="N231" s="363" t="n">
        <v>0.05</v>
      </c>
      <c r="O231" s="363" t="n">
        <v>0.05</v>
      </c>
      <c r="P231" s="363" t="n">
        <v>0.05</v>
      </c>
      <c r="Q231" s="363" t="n">
        <v>0.05</v>
      </c>
      <c r="R231" s="363" t="n">
        <v>0.05</v>
      </c>
      <c r="S231" s="363" t="n">
        <v>0.05</v>
      </c>
      <c r="T231" s="363" t="n">
        <v>0.05</v>
      </c>
      <c r="U231" s="363" t="n">
        <v>0.05</v>
      </c>
      <c r="V231" s="363" t="n">
        <v>0.05</v>
      </c>
      <c r="W231" s="363" t="n">
        <v>0.05</v>
      </c>
      <c r="X231" s="363" t="n">
        <v>0.05</v>
      </c>
      <c r="Y231" s="363" t="n">
        <v>0.05</v>
      </c>
      <c r="Z231" s="363" t="n">
        <v>0.05</v>
      </c>
      <c r="AA231" s="363" t="n">
        <v>0.05</v>
      </c>
      <c r="AB231" s="363" t="n">
        <v>0.05</v>
      </c>
      <c r="AC231" s="363" t="n">
        <v>0.05</v>
      </c>
      <c r="AD231" s="363" t="n">
        <v>0.05</v>
      </c>
      <c r="AE231" s="363" t="n">
        <v>0.05</v>
      </c>
      <c r="AF231" s="363" t="n">
        <v>0.05</v>
      </c>
      <c r="AG231" s="363" t="n">
        <v>0.05</v>
      </c>
      <c r="AH231" s="363" t="n">
        <v>0.05</v>
      </c>
      <c r="AI231" s="363" t="n">
        <v>0.05</v>
      </c>
      <c r="AJ231" s="363" t="n">
        <v>0.05</v>
      </c>
      <c r="AK231" s="363" t="n">
        <v>0.05</v>
      </c>
      <c r="AL231" s="363" t="n">
        <v>0.05</v>
      </c>
      <c r="AM231" s="363" t="n">
        <v>0.05</v>
      </c>
      <c r="AN231" s="363" t="n">
        <v>0.05</v>
      </c>
      <c r="AO231" s="363" t="n">
        <v>0.05</v>
      </c>
    </row>
    <row r="232" ht="13" customHeight="1" s="1">
      <c r="A232" s="532" t="n"/>
      <c r="B232" s="550" t="n"/>
      <c r="C232" s="328" t="inlineStr">
        <is>
          <t>CR</t>
        </is>
      </c>
      <c r="D232" s="332" t="inlineStr">
        <is>
          <t>Ratio of Passengers Using Traditional Check-in Facilities (in %)</t>
        </is>
      </c>
      <c r="E232" s="328" t="n"/>
      <c r="F232" s="365">
        <f>F168</f>
        <v/>
      </c>
      <c r="G232" s="365">
        <f>G168</f>
        <v/>
      </c>
      <c r="H232" s="365">
        <f>H168</f>
        <v/>
      </c>
      <c r="I232" s="365">
        <f>I168</f>
        <v/>
      </c>
      <c r="J232" s="365">
        <f>J168</f>
        <v/>
      </c>
      <c r="K232" s="365">
        <f>K168</f>
        <v/>
      </c>
      <c r="L232" s="365">
        <f>L168</f>
        <v/>
      </c>
      <c r="M232" s="365">
        <f>M168</f>
        <v/>
      </c>
      <c r="N232" s="365">
        <f>N168</f>
        <v/>
      </c>
      <c r="O232" s="365">
        <f>O168</f>
        <v/>
      </c>
      <c r="P232" s="365">
        <f>P168</f>
        <v/>
      </c>
      <c r="Q232" s="365">
        <f>Q168</f>
        <v/>
      </c>
      <c r="R232" s="365">
        <f>R168</f>
        <v/>
      </c>
      <c r="S232" s="365">
        <f>S168</f>
        <v/>
      </c>
      <c r="T232" s="365">
        <f>T168</f>
        <v/>
      </c>
      <c r="U232" s="365">
        <f>U168</f>
        <v/>
      </c>
      <c r="V232" s="365">
        <f>V168</f>
        <v/>
      </c>
      <c r="W232" s="365">
        <f>W168</f>
        <v/>
      </c>
      <c r="X232" s="365">
        <f>X168</f>
        <v/>
      </c>
      <c r="Y232" s="365">
        <f>Y168</f>
        <v/>
      </c>
      <c r="Z232" s="365">
        <f>Z168</f>
        <v/>
      </c>
      <c r="AA232" s="365">
        <f>AA168</f>
        <v/>
      </c>
      <c r="AB232" s="365">
        <f>AB168</f>
        <v/>
      </c>
      <c r="AC232" s="365">
        <f>AC168</f>
        <v/>
      </c>
      <c r="AD232" s="365">
        <f>AD168</f>
        <v/>
      </c>
      <c r="AE232" s="365">
        <f>AE168</f>
        <v/>
      </c>
      <c r="AF232" s="365">
        <f>AF168</f>
        <v/>
      </c>
      <c r="AG232" s="365">
        <f>AG168</f>
        <v/>
      </c>
      <c r="AH232" s="365">
        <f>AH168</f>
        <v/>
      </c>
      <c r="AI232" s="365">
        <f>AI168</f>
        <v/>
      </c>
      <c r="AJ232" s="365">
        <f>AJ168</f>
        <v/>
      </c>
      <c r="AK232" s="365">
        <f>AK168</f>
        <v/>
      </c>
      <c r="AL232" s="365">
        <f>AL168</f>
        <v/>
      </c>
      <c r="AM232" s="365">
        <f>AM168</f>
        <v/>
      </c>
      <c r="AN232" s="365">
        <f>AN168</f>
        <v/>
      </c>
      <c r="AO232" s="365">
        <f>AO168</f>
        <v/>
      </c>
    </row>
    <row r="233" ht="13" customHeight="1" s="1">
      <c r="A233" s="532" t="n"/>
      <c r="B233" s="550" t="n"/>
      <c r="C233" s="328" t="inlineStr">
        <is>
          <t>PT(y)</t>
        </is>
      </c>
      <c r="D233" s="332" t="inlineStr">
        <is>
          <t>Process Time per Passenger at Check-in Desks for Economy Passengers (in seconds)</t>
        </is>
      </c>
      <c r="E233" s="328" t="n"/>
      <c r="F233" s="363" t="n">
        <v>140</v>
      </c>
      <c r="G233" s="363" t="n">
        <v>140</v>
      </c>
      <c r="H233" s="363" t="n">
        <v>140</v>
      </c>
      <c r="I233" s="363" t="n">
        <v>140</v>
      </c>
      <c r="J233" s="363" t="n">
        <v>140</v>
      </c>
      <c r="K233" s="363" t="n">
        <v>140</v>
      </c>
      <c r="L233" s="363" t="n">
        <v>140</v>
      </c>
      <c r="M233" s="363" t="n">
        <v>140</v>
      </c>
      <c r="N233" s="363" t="n">
        <v>140</v>
      </c>
      <c r="O233" s="363" t="n">
        <v>140</v>
      </c>
      <c r="P233" s="363" t="n">
        <v>140</v>
      </c>
      <c r="Q233" s="363" t="n">
        <v>140</v>
      </c>
      <c r="R233" s="363" t="n">
        <v>140</v>
      </c>
      <c r="S233" s="363" t="n">
        <v>140</v>
      </c>
      <c r="T233" s="363" t="n">
        <v>140</v>
      </c>
      <c r="U233" s="363" t="n">
        <v>140</v>
      </c>
      <c r="V233" s="363" t="n">
        <v>140</v>
      </c>
      <c r="W233" s="363" t="n">
        <v>140</v>
      </c>
      <c r="X233" s="363" t="n">
        <v>140</v>
      </c>
      <c r="Y233" s="363" t="n">
        <v>140</v>
      </c>
      <c r="Z233" s="363" t="n">
        <v>140</v>
      </c>
      <c r="AA233" s="363" t="n">
        <v>140</v>
      </c>
      <c r="AB233" s="363" t="n">
        <v>140</v>
      </c>
      <c r="AC233" s="363" t="n">
        <v>140</v>
      </c>
      <c r="AD233" s="363" t="n">
        <v>140</v>
      </c>
      <c r="AE233" s="363" t="n">
        <v>140</v>
      </c>
      <c r="AF233" s="363" t="n">
        <v>140</v>
      </c>
      <c r="AG233" s="363" t="n">
        <v>140</v>
      </c>
      <c r="AH233" s="363" t="n">
        <v>140</v>
      </c>
      <c r="AI233" s="363" t="n">
        <v>140</v>
      </c>
      <c r="AJ233" s="363" t="n">
        <v>140</v>
      </c>
      <c r="AK233" s="363" t="n">
        <v>140</v>
      </c>
      <c r="AL233" s="363" t="n">
        <v>140</v>
      </c>
      <c r="AM233" s="363" t="n">
        <v>140</v>
      </c>
      <c r="AN233" s="363" t="n">
        <v>140</v>
      </c>
      <c r="AO233" s="363" t="n">
        <v>140</v>
      </c>
    </row>
    <row r="234" ht="13" customHeight="1" s="1">
      <c r="A234" s="532" t="n"/>
      <c r="B234" s="550" t="n"/>
      <c r="C234" s="328" t="inlineStr">
        <is>
          <t>PT(j)</t>
        </is>
      </c>
      <c r="D234" s="332" t="inlineStr">
        <is>
          <t>Process Time per Passenger at Check-in Desks for Business Passengers (in seconds)</t>
        </is>
      </c>
      <c r="E234" s="328" t="n"/>
      <c r="F234" s="363" t="n">
        <v>150</v>
      </c>
      <c r="G234" s="363" t="n">
        <v>150</v>
      </c>
      <c r="H234" s="363" t="n">
        <v>150</v>
      </c>
      <c r="I234" s="363" t="n">
        <v>150</v>
      </c>
      <c r="J234" s="363" t="n">
        <v>150</v>
      </c>
      <c r="K234" s="363" t="n">
        <v>150</v>
      </c>
      <c r="L234" s="363" t="n">
        <v>150</v>
      </c>
      <c r="M234" s="363" t="n">
        <v>150</v>
      </c>
      <c r="N234" s="363" t="n">
        <v>150</v>
      </c>
      <c r="O234" s="363" t="n">
        <v>150</v>
      </c>
      <c r="P234" s="363" t="n">
        <v>150</v>
      </c>
      <c r="Q234" s="363" t="n">
        <v>150</v>
      </c>
      <c r="R234" s="363" t="n">
        <v>150</v>
      </c>
      <c r="S234" s="363" t="n">
        <v>150</v>
      </c>
      <c r="T234" s="363" t="n">
        <v>150</v>
      </c>
      <c r="U234" s="363" t="n">
        <v>150</v>
      </c>
      <c r="V234" s="363" t="n">
        <v>150</v>
      </c>
      <c r="W234" s="363" t="n">
        <v>150</v>
      </c>
      <c r="X234" s="363" t="n">
        <v>150</v>
      </c>
      <c r="Y234" s="363" t="n">
        <v>150</v>
      </c>
      <c r="Z234" s="363" t="n">
        <v>150</v>
      </c>
      <c r="AA234" s="363" t="n">
        <v>150</v>
      </c>
      <c r="AB234" s="363" t="n">
        <v>150</v>
      </c>
      <c r="AC234" s="363" t="n">
        <v>150</v>
      </c>
      <c r="AD234" s="363" t="n">
        <v>150</v>
      </c>
      <c r="AE234" s="363" t="n">
        <v>150</v>
      </c>
      <c r="AF234" s="363" t="n">
        <v>150</v>
      </c>
      <c r="AG234" s="363" t="n">
        <v>150</v>
      </c>
      <c r="AH234" s="363" t="n">
        <v>150</v>
      </c>
      <c r="AI234" s="363" t="n">
        <v>150</v>
      </c>
      <c r="AJ234" s="363" t="n">
        <v>150</v>
      </c>
      <c r="AK234" s="363" t="n">
        <v>150</v>
      </c>
      <c r="AL234" s="363" t="n">
        <v>150</v>
      </c>
      <c r="AM234" s="363" t="n">
        <v>150</v>
      </c>
      <c r="AN234" s="363" t="n">
        <v>150</v>
      </c>
      <c r="AO234" s="363" t="n">
        <v>150</v>
      </c>
    </row>
    <row r="235" ht="13" customHeight="1" s="1">
      <c r="A235" s="532" t="n"/>
      <c r="B235" s="550" t="n"/>
      <c r="C235" s="328" t="inlineStr">
        <is>
          <t>PT(f)</t>
        </is>
      </c>
      <c r="D235" s="332" t="inlineStr">
        <is>
          <t>Process Time per Passenger at Check-in Desks for First Class Passengers (in seconds)</t>
        </is>
      </c>
      <c r="E235" s="328" t="n"/>
      <c r="F235" s="363" t="n">
        <v>150</v>
      </c>
      <c r="G235" s="363" t="n">
        <v>150</v>
      </c>
      <c r="H235" s="363" t="n">
        <v>150</v>
      </c>
      <c r="I235" s="363" t="n">
        <v>150</v>
      </c>
      <c r="J235" s="363" t="n">
        <v>150</v>
      </c>
      <c r="K235" s="363" t="n">
        <v>150</v>
      </c>
      <c r="L235" s="363" t="n">
        <v>150</v>
      </c>
      <c r="M235" s="363" t="n">
        <v>150</v>
      </c>
      <c r="N235" s="363" t="n">
        <v>150</v>
      </c>
      <c r="O235" s="363" t="n">
        <v>150</v>
      </c>
      <c r="P235" s="363" t="n">
        <v>150</v>
      </c>
      <c r="Q235" s="363" t="n">
        <v>150</v>
      </c>
      <c r="R235" s="363" t="n">
        <v>150</v>
      </c>
      <c r="S235" s="363" t="n">
        <v>150</v>
      </c>
      <c r="T235" s="363" t="n">
        <v>150</v>
      </c>
      <c r="U235" s="363" t="n">
        <v>150</v>
      </c>
      <c r="V235" s="363" t="n">
        <v>150</v>
      </c>
      <c r="W235" s="363" t="n">
        <v>150</v>
      </c>
      <c r="X235" s="363" t="n">
        <v>150</v>
      </c>
      <c r="Y235" s="363" t="n">
        <v>150</v>
      </c>
      <c r="Z235" s="363" t="n">
        <v>150</v>
      </c>
      <c r="AA235" s="363" t="n">
        <v>150</v>
      </c>
      <c r="AB235" s="363" t="n">
        <v>150</v>
      </c>
      <c r="AC235" s="363" t="n">
        <v>150</v>
      </c>
      <c r="AD235" s="363" t="n">
        <v>150</v>
      </c>
      <c r="AE235" s="363" t="n">
        <v>150</v>
      </c>
      <c r="AF235" s="363" t="n">
        <v>150</v>
      </c>
      <c r="AG235" s="363" t="n">
        <v>150</v>
      </c>
      <c r="AH235" s="363" t="n">
        <v>150</v>
      </c>
      <c r="AI235" s="363" t="n">
        <v>150</v>
      </c>
      <c r="AJ235" s="363" t="n">
        <v>150</v>
      </c>
      <c r="AK235" s="363" t="n">
        <v>150</v>
      </c>
      <c r="AL235" s="363" t="n">
        <v>150</v>
      </c>
      <c r="AM235" s="363" t="n">
        <v>150</v>
      </c>
      <c r="AN235" s="363" t="n">
        <v>150</v>
      </c>
      <c r="AO235" s="363" t="n">
        <v>150</v>
      </c>
    </row>
    <row r="236" ht="13" customHeight="1" s="1">
      <c r="A236" s="532" t="n"/>
      <c r="B236" s="550" t="n"/>
      <c r="C236" s="328" t="inlineStr">
        <is>
          <t>MQT(y)</t>
        </is>
      </c>
      <c r="D236" s="332" t="inlineStr">
        <is>
          <t>Maximum Queuing Time for Economy Passengers (in minutes)</t>
        </is>
      </c>
      <c r="E236" s="328" t="n"/>
      <c r="F236" s="363" t="n">
        <v>20</v>
      </c>
      <c r="G236" s="363" t="n">
        <v>20</v>
      </c>
      <c r="H236" s="363" t="n">
        <v>20</v>
      </c>
      <c r="I236" s="363" t="n">
        <v>20</v>
      </c>
      <c r="J236" s="363" t="n">
        <v>20</v>
      </c>
      <c r="K236" s="363" t="n">
        <v>20</v>
      </c>
      <c r="L236" s="363" t="n">
        <v>20</v>
      </c>
      <c r="M236" s="363" t="n">
        <v>20</v>
      </c>
      <c r="N236" s="363" t="n">
        <v>20</v>
      </c>
      <c r="O236" s="363" t="n">
        <v>20</v>
      </c>
      <c r="P236" s="363" t="n">
        <v>20</v>
      </c>
      <c r="Q236" s="363" t="n">
        <v>20</v>
      </c>
      <c r="R236" s="363" t="n">
        <v>20</v>
      </c>
      <c r="S236" s="363" t="n">
        <v>20</v>
      </c>
      <c r="T236" s="363" t="n">
        <v>20</v>
      </c>
      <c r="U236" s="363" t="n">
        <v>20</v>
      </c>
      <c r="V236" s="363" t="n">
        <v>20</v>
      </c>
      <c r="W236" s="363" t="n">
        <v>20</v>
      </c>
      <c r="X236" s="363" t="n">
        <v>20</v>
      </c>
      <c r="Y236" s="363" t="n">
        <v>20</v>
      </c>
      <c r="Z236" s="363" t="n">
        <v>20</v>
      </c>
      <c r="AA236" s="363" t="n">
        <v>20</v>
      </c>
      <c r="AB236" s="363" t="n">
        <v>20</v>
      </c>
      <c r="AC236" s="363" t="n">
        <v>20</v>
      </c>
      <c r="AD236" s="363" t="n">
        <v>20</v>
      </c>
      <c r="AE236" s="363" t="n">
        <v>20</v>
      </c>
      <c r="AF236" s="363" t="n">
        <v>20</v>
      </c>
      <c r="AG236" s="363" t="n">
        <v>20</v>
      </c>
      <c r="AH236" s="363" t="n">
        <v>20</v>
      </c>
      <c r="AI236" s="363" t="n">
        <v>20</v>
      </c>
      <c r="AJ236" s="363" t="n">
        <v>20</v>
      </c>
      <c r="AK236" s="363" t="n">
        <v>20</v>
      </c>
      <c r="AL236" s="363" t="n">
        <v>20</v>
      </c>
      <c r="AM236" s="363" t="n">
        <v>20</v>
      </c>
      <c r="AN236" s="363" t="n">
        <v>20</v>
      </c>
      <c r="AO236" s="363" t="n">
        <v>20</v>
      </c>
    </row>
    <row r="237" ht="13" customHeight="1" s="1">
      <c r="A237" s="532" t="n"/>
      <c r="B237" s="550" t="n"/>
      <c r="C237" s="328" t="inlineStr">
        <is>
          <t>MQT(j)</t>
        </is>
      </c>
      <c r="D237" s="332" t="inlineStr">
        <is>
          <t>Maximum Queuing Time for Business Passengers (in minutes)</t>
        </is>
      </c>
      <c r="E237" s="328" t="n"/>
      <c r="F237" s="363" t="n">
        <v>5</v>
      </c>
      <c r="G237" s="363" t="n">
        <v>5</v>
      </c>
      <c r="H237" s="363" t="n">
        <v>5</v>
      </c>
      <c r="I237" s="363" t="n">
        <v>5</v>
      </c>
      <c r="J237" s="363" t="n">
        <v>5</v>
      </c>
      <c r="K237" s="363" t="n">
        <v>5</v>
      </c>
      <c r="L237" s="363" t="n">
        <v>5</v>
      </c>
      <c r="M237" s="363" t="n">
        <v>5</v>
      </c>
      <c r="N237" s="363" t="n">
        <v>5</v>
      </c>
      <c r="O237" s="363" t="n">
        <v>5</v>
      </c>
      <c r="P237" s="363" t="n">
        <v>5</v>
      </c>
      <c r="Q237" s="363" t="n">
        <v>5</v>
      </c>
      <c r="R237" s="363" t="n">
        <v>5</v>
      </c>
      <c r="S237" s="363" t="n">
        <v>5</v>
      </c>
      <c r="T237" s="363" t="n">
        <v>5</v>
      </c>
      <c r="U237" s="363" t="n">
        <v>5</v>
      </c>
      <c r="V237" s="363" t="n">
        <v>5</v>
      </c>
      <c r="W237" s="363" t="n">
        <v>5</v>
      </c>
      <c r="X237" s="363" t="n">
        <v>5</v>
      </c>
      <c r="Y237" s="363" t="n">
        <v>5</v>
      </c>
      <c r="Z237" s="363" t="n">
        <v>5</v>
      </c>
      <c r="AA237" s="363" t="n">
        <v>5</v>
      </c>
      <c r="AB237" s="363" t="n">
        <v>5</v>
      </c>
      <c r="AC237" s="363" t="n">
        <v>5</v>
      </c>
      <c r="AD237" s="363" t="n">
        <v>5</v>
      </c>
      <c r="AE237" s="363" t="n">
        <v>5</v>
      </c>
      <c r="AF237" s="363" t="n">
        <v>5</v>
      </c>
      <c r="AG237" s="363" t="n">
        <v>5</v>
      </c>
      <c r="AH237" s="363" t="n">
        <v>5</v>
      </c>
      <c r="AI237" s="363" t="n">
        <v>5</v>
      </c>
      <c r="AJ237" s="363" t="n">
        <v>5</v>
      </c>
      <c r="AK237" s="363" t="n">
        <v>5</v>
      </c>
      <c r="AL237" s="363" t="n">
        <v>5</v>
      </c>
      <c r="AM237" s="363" t="n">
        <v>5</v>
      </c>
      <c r="AN237" s="363" t="n">
        <v>5</v>
      </c>
      <c r="AO237" s="363" t="n">
        <v>5</v>
      </c>
    </row>
    <row r="238" ht="13" customHeight="1" s="1">
      <c r="A238" s="532" t="n"/>
      <c r="B238" s="550" t="n"/>
      <c r="C238" s="328" t="inlineStr">
        <is>
          <t>MQT(f)</t>
        </is>
      </c>
      <c r="D238" s="332" t="inlineStr">
        <is>
          <t>Maximum Queuing Time for First Class Passengers (in minutes)</t>
        </is>
      </c>
      <c r="E238" s="328" t="n"/>
      <c r="F238" s="363" t="n">
        <v>3</v>
      </c>
      <c r="G238" s="363" t="n">
        <v>3</v>
      </c>
      <c r="H238" s="363" t="n">
        <v>3</v>
      </c>
      <c r="I238" s="363" t="n">
        <v>3</v>
      </c>
      <c r="J238" s="363" t="n">
        <v>3</v>
      </c>
      <c r="K238" s="363" t="n">
        <v>3</v>
      </c>
      <c r="L238" s="363" t="n">
        <v>3</v>
      </c>
      <c r="M238" s="363" t="n">
        <v>3</v>
      </c>
      <c r="N238" s="363" t="n">
        <v>3</v>
      </c>
      <c r="O238" s="363" t="n">
        <v>3</v>
      </c>
      <c r="P238" s="363" t="n">
        <v>3</v>
      </c>
      <c r="Q238" s="363" t="n">
        <v>3</v>
      </c>
      <c r="R238" s="363" t="n">
        <v>3</v>
      </c>
      <c r="S238" s="363" t="n">
        <v>3</v>
      </c>
      <c r="T238" s="363" t="n">
        <v>3</v>
      </c>
      <c r="U238" s="363" t="n">
        <v>3</v>
      </c>
      <c r="V238" s="363" t="n">
        <v>3</v>
      </c>
      <c r="W238" s="363" t="n">
        <v>3</v>
      </c>
      <c r="X238" s="363" t="n">
        <v>3</v>
      </c>
      <c r="Y238" s="363" t="n">
        <v>3</v>
      </c>
      <c r="Z238" s="363" t="n">
        <v>3</v>
      </c>
      <c r="AA238" s="363" t="n">
        <v>3</v>
      </c>
      <c r="AB238" s="363" t="n">
        <v>3</v>
      </c>
      <c r="AC238" s="363" t="n">
        <v>3</v>
      </c>
      <c r="AD238" s="363" t="n">
        <v>3</v>
      </c>
      <c r="AE238" s="363" t="n">
        <v>3</v>
      </c>
      <c r="AF238" s="363" t="n">
        <v>3</v>
      </c>
      <c r="AG238" s="363" t="n">
        <v>3</v>
      </c>
      <c r="AH238" s="363" t="n">
        <v>3</v>
      </c>
      <c r="AI238" s="363" t="n">
        <v>3</v>
      </c>
      <c r="AJ238" s="363" t="n">
        <v>3</v>
      </c>
      <c r="AK238" s="363" t="n">
        <v>3</v>
      </c>
      <c r="AL238" s="363" t="n">
        <v>3</v>
      </c>
      <c r="AM238" s="363" t="n">
        <v>3</v>
      </c>
      <c r="AN238" s="363" t="n">
        <v>3</v>
      </c>
      <c r="AO238" s="363" t="n">
        <v>3</v>
      </c>
    </row>
    <row r="239" ht="13" customHeight="1" s="1">
      <c r="A239" s="532" t="n"/>
      <c r="B239" s="550" t="n"/>
      <c r="C239" s="328" t="inlineStr">
        <is>
          <t>CDd</t>
        </is>
      </c>
      <c r="D239" s="332" t="inlineStr">
        <is>
          <t>Depth of the Check-in Process Area (in meters), including a courtesy distance between desks and queue. Obtained from typical dimensions**</t>
        </is>
      </c>
      <c r="E239" s="328" t="n"/>
      <c r="F239" s="370" t="n">
        <v>2.5</v>
      </c>
      <c r="G239" s="370" t="n">
        <v>2.5</v>
      </c>
      <c r="H239" s="370" t="n">
        <v>2.5</v>
      </c>
      <c r="I239" s="370" t="n">
        <v>2.5</v>
      </c>
      <c r="J239" s="370" t="n">
        <v>2.5</v>
      </c>
      <c r="K239" s="370" t="n">
        <v>2.5</v>
      </c>
      <c r="L239" s="370" t="n">
        <v>2.5</v>
      </c>
      <c r="M239" s="370" t="n">
        <v>2.5</v>
      </c>
      <c r="N239" s="370" t="n">
        <v>2.5</v>
      </c>
      <c r="O239" s="370" t="n">
        <v>2.5</v>
      </c>
      <c r="P239" s="370" t="n">
        <v>2.5</v>
      </c>
      <c r="Q239" s="370" t="n">
        <v>2.5</v>
      </c>
      <c r="R239" s="370" t="n">
        <v>2.5</v>
      </c>
      <c r="S239" s="370" t="n">
        <v>2.5</v>
      </c>
      <c r="T239" s="370" t="n">
        <v>2.5</v>
      </c>
      <c r="U239" s="370" t="n">
        <v>2.5</v>
      </c>
      <c r="V239" s="370" t="n">
        <v>2.5</v>
      </c>
      <c r="W239" s="370" t="n">
        <v>2.5</v>
      </c>
      <c r="X239" s="370" t="n">
        <v>2.5</v>
      </c>
      <c r="Y239" s="370" t="n">
        <v>2.5</v>
      </c>
      <c r="Z239" s="370" t="n">
        <v>2.5</v>
      </c>
      <c r="AA239" s="370" t="n">
        <v>2.5</v>
      </c>
      <c r="AB239" s="370" t="n">
        <v>2.5</v>
      </c>
      <c r="AC239" s="370" t="n">
        <v>2.5</v>
      </c>
      <c r="AD239" s="370" t="n">
        <v>2.5</v>
      </c>
      <c r="AE239" s="370" t="n">
        <v>2.5</v>
      </c>
      <c r="AF239" s="370" t="n">
        <v>2.5</v>
      </c>
      <c r="AG239" s="370" t="n">
        <v>2.5</v>
      </c>
      <c r="AH239" s="370" t="n">
        <v>2.5</v>
      </c>
      <c r="AI239" s="370" t="n">
        <v>2.5</v>
      </c>
      <c r="AJ239" s="370" t="n">
        <v>2.5</v>
      </c>
      <c r="AK239" s="370" t="n">
        <v>2.5</v>
      </c>
      <c r="AL239" s="370" t="n">
        <v>2.5</v>
      </c>
      <c r="AM239" s="370" t="n">
        <v>2.5</v>
      </c>
      <c r="AN239" s="370" t="n">
        <v>2.5</v>
      </c>
      <c r="AO239" s="370" t="n">
        <v>2.5</v>
      </c>
    </row>
    <row r="240" ht="13" customHeight="1" s="1">
      <c r="A240" s="532" t="n"/>
      <c r="B240" s="550" t="n"/>
      <c r="C240" s="328" t="inlineStr">
        <is>
          <t>CDw</t>
        </is>
      </c>
      <c r="D240" s="332" t="inlineStr">
        <is>
          <t>Width of One Check-in Desk (in meters). Obtained from typical dimensions**</t>
        </is>
      </c>
      <c r="E240" s="328" t="n"/>
      <c r="F240" s="370" t="n">
        <v>2</v>
      </c>
      <c r="G240" s="370" t="n">
        <v>2</v>
      </c>
      <c r="H240" s="370" t="n">
        <v>2</v>
      </c>
      <c r="I240" s="370" t="n">
        <v>2</v>
      </c>
      <c r="J240" s="370" t="n">
        <v>2</v>
      </c>
      <c r="K240" s="370" t="n">
        <v>2</v>
      </c>
      <c r="L240" s="370" t="n">
        <v>2</v>
      </c>
      <c r="M240" s="370" t="n">
        <v>2</v>
      </c>
      <c r="N240" s="370" t="n">
        <v>2</v>
      </c>
      <c r="O240" s="370" t="n">
        <v>2</v>
      </c>
      <c r="P240" s="370" t="n">
        <v>2</v>
      </c>
      <c r="Q240" s="370" t="n">
        <v>2</v>
      </c>
      <c r="R240" s="370" t="n">
        <v>2</v>
      </c>
      <c r="S240" s="370" t="n">
        <v>2</v>
      </c>
      <c r="T240" s="370" t="n">
        <v>2</v>
      </c>
      <c r="U240" s="370" t="n">
        <v>2</v>
      </c>
      <c r="V240" s="370" t="n">
        <v>2</v>
      </c>
      <c r="W240" s="370" t="n">
        <v>2</v>
      </c>
      <c r="X240" s="370" t="n">
        <v>2</v>
      </c>
      <c r="Y240" s="370" t="n">
        <v>2</v>
      </c>
      <c r="Z240" s="370" t="n">
        <v>2</v>
      </c>
      <c r="AA240" s="370" t="n">
        <v>2</v>
      </c>
      <c r="AB240" s="370" t="n">
        <v>2</v>
      </c>
      <c r="AC240" s="370" t="n">
        <v>2</v>
      </c>
      <c r="AD240" s="370" t="n">
        <v>2</v>
      </c>
      <c r="AE240" s="370" t="n">
        <v>2</v>
      </c>
      <c r="AF240" s="370" t="n">
        <v>2</v>
      </c>
      <c r="AG240" s="370" t="n">
        <v>2</v>
      </c>
      <c r="AH240" s="370" t="n">
        <v>2</v>
      </c>
      <c r="AI240" s="370" t="n">
        <v>2</v>
      </c>
      <c r="AJ240" s="370" t="n">
        <v>2</v>
      </c>
      <c r="AK240" s="370" t="n">
        <v>2</v>
      </c>
      <c r="AL240" s="370" t="n">
        <v>2</v>
      </c>
      <c r="AM240" s="370" t="n">
        <v>2</v>
      </c>
      <c r="AN240" s="370" t="n">
        <v>2</v>
      </c>
      <c r="AO240" s="370" t="n">
        <v>2</v>
      </c>
    </row>
    <row r="241" ht="13" customHeight="1" s="1">
      <c r="A241" s="532" t="n"/>
      <c r="B241" s="550" t="n"/>
      <c r="C241" s="328" t="inlineStr">
        <is>
          <t>QMAX(y)</t>
        </is>
      </c>
      <c r="D241" s="332" t="inlineStr">
        <is>
          <t>Maximum Number of Passengers Waiting in Queue at Check-in Desks</t>
        </is>
      </c>
      <c r="E241" s="328" t="n"/>
      <c r="F241" s="363">
        <f>ROUNDUP(F245*(F228*F229*(1-F230-F231)*F232),0)</f>
        <v/>
      </c>
      <c r="G241" s="363">
        <f>ROUNDUP(G245*(G228*G229*(1-G230-G231)*G232),0)</f>
        <v/>
      </c>
      <c r="H241" s="363">
        <f>ROUNDUP(H245*(H228*H229*(1-H230-H231)*H232),0)</f>
        <v/>
      </c>
      <c r="I241" s="363">
        <f>ROUNDUP(I245*(I228*I229*(1-I230-I231)*I232),0)</f>
        <v/>
      </c>
      <c r="J241" s="363">
        <f>ROUNDUP(J245*(J228*J229*(1-J230-J231)*J232),0)</f>
        <v/>
      </c>
      <c r="K241" s="363">
        <f>ROUNDUP(K245*(K228*K229*(1-K230-K231)*K232),0)</f>
        <v/>
      </c>
      <c r="L241" s="363">
        <f>ROUNDUP(L245*(L228*L229*(1-L230-L231)*L232),0)</f>
        <v/>
      </c>
      <c r="M241" s="363">
        <f>ROUNDUP(M245*(M228*M229*(1-M230-M231)*M232),0)</f>
        <v/>
      </c>
      <c r="N241" s="363">
        <f>ROUNDUP(N245*(N228*N229*(1-N230-N231)*N232),0)</f>
        <v/>
      </c>
      <c r="O241" s="363">
        <f>ROUNDUP(O245*(O228*O229*(1-O230-O231)*O232),0)</f>
        <v/>
      </c>
      <c r="P241" s="363">
        <f>ROUNDUP(P245*(P228*P229*(1-P230-P231)*P232),0)</f>
        <v/>
      </c>
      <c r="Q241" s="363">
        <f>ROUNDUP(Q245*(Q228*Q229*(1-Q230-Q231)*Q232),0)</f>
        <v/>
      </c>
      <c r="R241" s="363">
        <f>ROUNDUP(R245*(R228*R229*(1-R230-R231)*R232),0)</f>
        <v/>
      </c>
      <c r="S241" s="363">
        <f>ROUNDUP(S245*(S228*S229*(1-S230-S231)*S232),0)</f>
        <v/>
      </c>
      <c r="T241" s="363">
        <f>ROUNDUP(T245*(T228*T229*(1-T230-T231)*T232),0)</f>
        <v/>
      </c>
      <c r="U241" s="363">
        <f>ROUNDUP(U245*(U228*U229*(1-U230-U231)*U232),0)</f>
        <v/>
      </c>
      <c r="V241" s="363">
        <f>ROUNDUP(V245*(V228*V229*(1-V230-V231)*V232),0)</f>
        <v/>
      </c>
      <c r="W241" s="363">
        <f>ROUNDUP(W245*(W228*W229*(1-W230-W231)*W232),0)</f>
        <v/>
      </c>
      <c r="X241" s="363">
        <f>ROUNDUP(X245*(X228*X229*(1-X230-X231)*X232),0)</f>
        <v/>
      </c>
      <c r="Y241" s="363">
        <f>ROUNDUP(Y245*(Y228*Y229*(1-Y230-Y231)*Y232),0)</f>
        <v/>
      </c>
      <c r="Z241" s="363">
        <f>ROUNDUP(Z245*(Z228*Z229*(1-Z230-Z231)*Z232),0)</f>
        <v/>
      </c>
      <c r="AA241" s="363">
        <f>ROUNDUP(AA245*(AA228*AA229*(1-AA230-AA231)*AA232),0)</f>
        <v/>
      </c>
      <c r="AB241" s="363">
        <f>ROUNDUP(AB245*(AB228*AB229*(1-AB230-AB231)*AB232),0)</f>
        <v/>
      </c>
      <c r="AC241" s="363">
        <f>ROUNDUP(AC245*(AC228*AC229*(1-AC230-AC231)*AC232),0)</f>
        <v/>
      </c>
      <c r="AD241" s="363">
        <f>ROUNDUP(AD245*(AD228*AD229*(1-AD230-AD231)*AD232),0)</f>
        <v/>
      </c>
      <c r="AE241" s="363">
        <f>ROUNDUP(AE245*(AE228*AE229*(1-AE230-AE231)*AE232),0)</f>
        <v/>
      </c>
      <c r="AF241" s="363">
        <f>ROUNDUP(AF245*(AF228*AF229*(1-AF230-AF231)*AF232),0)</f>
        <v/>
      </c>
      <c r="AG241" s="363">
        <f>ROUNDUP(AG245*(AG228*AG229*(1-AG230-AG231)*AG232),0)</f>
        <v/>
      </c>
      <c r="AH241" s="363">
        <f>ROUNDUP(AH245*(AH228*AH229*(1-AH230-AH231)*AH232),0)</f>
        <v/>
      </c>
      <c r="AI241" s="363">
        <f>ROUNDUP(AI245*(AI228*AI229*(1-AI230-AI231)*AI232),0)</f>
        <v/>
      </c>
      <c r="AJ241" s="363">
        <f>ROUNDUP(AJ245*(AJ228*AJ229*(1-AJ230-AJ231)*AJ232),0)</f>
        <v/>
      </c>
      <c r="AK241" s="363">
        <f>ROUNDUP(AK245*(AK228*AK229*(1-AK230-AK231)*AK232),0)</f>
        <v/>
      </c>
      <c r="AL241" s="363">
        <f>ROUNDUP(AL245*(AL228*AL229*(1-AL230-AL231)*AL232),0)</f>
        <v/>
      </c>
      <c r="AM241" s="363">
        <f>ROUNDUP(AM245*(AM228*AM229*(1-AM230-AM231)*AM232),0)</f>
        <v/>
      </c>
      <c r="AN241" s="363">
        <f>ROUNDUP(AN245*(AN228*AN229*(1-AN230-AN231)*AN232),0)</f>
        <v/>
      </c>
      <c r="AO241" s="363">
        <f>ROUNDUP(AO245*(AO228*AO229*(1-AO230-AO231)*AO232),0)</f>
        <v/>
      </c>
    </row>
    <row r="242" ht="13" customHeight="1" s="1">
      <c r="A242" s="532" t="n"/>
      <c r="B242" s="550" t="n"/>
      <c r="C242" s="328" t="inlineStr">
        <is>
          <t>QMAX(j)</t>
        </is>
      </c>
      <c r="D242" s="332" t="inlineStr">
        <is>
          <t>Maximum Number of Passengers Waiting in Queue at Check-in Desks</t>
        </is>
      </c>
      <c r="E242" s="328" t="n"/>
      <c r="F242" s="363">
        <f>ROUNDUP(F246*(F228*F229*(F230)*F232),0)</f>
        <v/>
      </c>
      <c r="G242" s="363">
        <f>ROUNDUP(G246*(G228*G229*(G230)*G232),0)</f>
        <v/>
      </c>
      <c r="H242" s="363">
        <f>ROUNDUP(H246*(H228*H229*(H230)*H232),0)</f>
        <v/>
      </c>
      <c r="I242" s="363">
        <f>ROUNDUP(I246*(I228*I229*(I230)*I232),0)</f>
        <v/>
      </c>
      <c r="J242" s="363">
        <f>ROUNDUP(J246*(J228*J229*(J230)*J232),0)</f>
        <v/>
      </c>
      <c r="K242" s="363">
        <f>ROUNDUP(K246*(K228*K229*(K230)*K232),0)</f>
        <v/>
      </c>
      <c r="L242" s="363">
        <f>ROUNDUP(L246*(L228*L229*(L230)*L232),0)</f>
        <v/>
      </c>
      <c r="M242" s="363">
        <f>ROUNDUP(M246*(M228*M229*(M230)*M232),0)</f>
        <v/>
      </c>
      <c r="N242" s="363">
        <f>ROUNDUP(N246*(N228*N229*(N230)*N232),0)</f>
        <v/>
      </c>
      <c r="O242" s="363">
        <f>ROUNDUP(O246*(O228*O229*(O230)*O232),0)</f>
        <v/>
      </c>
      <c r="P242" s="363">
        <f>ROUNDUP(P246*(P228*P229*(P230)*P232),0)</f>
        <v/>
      </c>
      <c r="Q242" s="363">
        <f>ROUNDUP(Q246*(Q228*Q229*(Q230)*Q232),0)</f>
        <v/>
      </c>
      <c r="R242" s="363">
        <f>ROUNDUP(R246*(R228*R229*(R230)*R232),0)</f>
        <v/>
      </c>
      <c r="S242" s="363">
        <f>ROUNDUP(S246*(S228*S229*(S230)*S232),0)</f>
        <v/>
      </c>
      <c r="T242" s="363">
        <f>ROUNDUP(T246*(T228*T229*(T230)*T232),0)</f>
        <v/>
      </c>
      <c r="U242" s="363">
        <f>ROUNDUP(U246*(U228*U229*(U230)*U232),0)</f>
        <v/>
      </c>
      <c r="V242" s="363">
        <f>ROUNDUP(V246*(V228*V229*(V230)*V232),0)</f>
        <v/>
      </c>
      <c r="W242" s="363">
        <f>ROUNDUP(W246*(W228*W229*(W230)*W232),0)</f>
        <v/>
      </c>
      <c r="X242" s="363">
        <f>ROUNDUP(X246*(X228*X229*(X230)*X232),0)</f>
        <v/>
      </c>
      <c r="Y242" s="363">
        <f>ROUNDUP(Y246*(Y228*Y229*(Y230)*Y232),0)</f>
        <v/>
      </c>
      <c r="Z242" s="363">
        <f>ROUNDUP(Z246*(Z228*Z229*(Z230)*Z232),0)</f>
        <v/>
      </c>
      <c r="AA242" s="363">
        <f>ROUNDUP(AA246*(AA228*AA229*(AA230)*AA232),0)</f>
        <v/>
      </c>
      <c r="AB242" s="363">
        <f>ROUNDUP(AB246*(AB228*AB229*(AB230)*AB232),0)</f>
        <v/>
      </c>
      <c r="AC242" s="363">
        <f>ROUNDUP(AC246*(AC228*AC229*(AC230)*AC232),0)</f>
        <v/>
      </c>
      <c r="AD242" s="363">
        <f>ROUNDUP(AD246*(AD228*AD229*(AD230)*AD232),0)</f>
        <v/>
      </c>
      <c r="AE242" s="363">
        <f>ROUNDUP(AE246*(AE228*AE229*(AE230)*AE232),0)</f>
        <v/>
      </c>
      <c r="AF242" s="363">
        <f>ROUNDUP(AF246*(AF228*AF229*(AF230)*AF232),0)</f>
        <v/>
      </c>
      <c r="AG242" s="363">
        <f>ROUNDUP(AG246*(AG228*AG229*(AG230)*AG232),0)</f>
        <v/>
      </c>
      <c r="AH242" s="363">
        <f>ROUNDUP(AH246*(AH228*AH229*(AH230)*AH232),0)</f>
        <v/>
      </c>
      <c r="AI242" s="363">
        <f>ROUNDUP(AI246*(AI228*AI229*(AI230)*AI232),0)</f>
        <v/>
      </c>
      <c r="AJ242" s="363">
        <f>ROUNDUP(AJ246*(AJ228*AJ229*(AJ230)*AJ232),0)</f>
        <v/>
      </c>
      <c r="AK242" s="363">
        <f>ROUNDUP(AK246*(AK228*AK229*(AK230)*AK232),0)</f>
        <v/>
      </c>
      <c r="AL242" s="363">
        <f>ROUNDUP(AL246*(AL228*AL229*(AL230)*AL232),0)</f>
        <v/>
      </c>
      <c r="AM242" s="363">
        <f>ROUNDUP(AM246*(AM228*AM229*(AM230)*AM232),0)</f>
        <v/>
      </c>
      <c r="AN242" s="363">
        <f>ROUNDUP(AN246*(AN228*AN229*(AN230)*AN232),0)</f>
        <v/>
      </c>
      <c r="AO242" s="363">
        <f>ROUNDUP(AO246*(AO228*AO229*(AO230)*AO232),0)</f>
        <v/>
      </c>
    </row>
    <row r="243" ht="13" customHeight="1" s="1">
      <c r="A243" s="532" t="n"/>
      <c r="B243" s="550" t="n"/>
      <c r="C243" s="328" t="inlineStr">
        <is>
          <t>QMAX(f)</t>
        </is>
      </c>
      <c r="D243" s="332" t="inlineStr">
        <is>
          <t>Maximum Number of Passengers Waiting in Queue at Check-in Desks</t>
        </is>
      </c>
      <c r="E243" s="328" t="n"/>
      <c r="F243" s="363">
        <f>ROUNDUP(F247*(F228*F229*(F231)*F232),0)</f>
        <v/>
      </c>
      <c r="G243" s="363">
        <f>ROUNDUP(G247*(G228*G229*(G231)*G232),0)</f>
        <v/>
      </c>
      <c r="H243" s="363">
        <f>ROUNDUP(H247*(H228*H229*(H231)*H232),0)</f>
        <v/>
      </c>
      <c r="I243" s="363">
        <f>ROUNDUP(I247*(I228*I229*(I231)*I232),0)</f>
        <v/>
      </c>
      <c r="J243" s="363">
        <f>ROUNDUP(J247*(J228*J229*(J231)*J232),0)</f>
        <v/>
      </c>
      <c r="K243" s="363">
        <f>ROUNDUP(K247*(K228*K229*(K231)*K232),0)</f>
        <v/>
      </c>
      <c r="L243" s="363">
        <f>ROUNDUP(L247*(L228*L229*(L231)*L232),0)</f>
        <v/>
      </c>
      <c r="M243" s="363">
        <f>ROUNDUP(M247*(M228*M229*(M231)*M232),0)</f>
        <v/>
      </c>
      <c r="N243" s="363">
        <f>ROUNDUP(N247*(N228*N229*(N231)*N232),0)</f>
        <v/>
      </c>
      <c r="O243" s="363">
        <f>ROUNDUP(O247*(O228*O229*(O231)*O232),0)</f>
        <v/>
      </c>
      <c r="P243" s="363">
        <f>ROUNDUP(P247*(P228*P229*(P231)*P232),0)</f>
        <v/>
      </c>
      <c r="Q243" s="363">
        <f>ROUNDUP(Q247*(Q228*Q229*(Q231)*Q232),0)</f>
        <v/>
      </c>
      <c r="R243" s="363">
        <f>ROUNDUP(R247*(R228*R229*(R231)*R232),0)</f>
        <v/>
      </c>
      <c r="S243" s="363">
        <f>ROUNDUP(S247*(S228*S229*(S231)*S232),0)</f>
        <v/>
      </c>
      <c r="T243" s="363">
        <f>ROUNDUP(T247*(T228*T229*(T231)*T232),0)</f>
        <v/>
      </c>
      <c r="U243" s="363">
        <f>ROUNDUP(U247*(U228*U229*(U231)*U232),0)</f>
        <v/>
      </c>
      <c r="V243" s="363">
        <f>ROUNDUP(V247*(V228*V229*(V231)*V232),0)</f>
        <v/>
      </c>
      <c r="W243" s="363">
        <f>ROUNDUP(W247*(W228*W229*(W231)*W232),0)</f>
        <v/>
      </c>
      <c r="X243" s="363">
        <f>ROUNDUP(X247*(X228*X229*(X231)*X232),0)</f>
        <v/>
      </c>
      <c r="Y243" s="363">
        <f>ROUNDUP(Y247*(Y228*Y229*(Y231)*Y232),0)</f>
        <v/>
      </c>
      <c r="Z243" s="363">
        <f>ROUNDUP(Z247*(Z228*Z229*(Z231)*Z232),0)</f>
        <v/>
      </c>
      <c r="AA243" s="363">
        <f>ROUNDUP(AA247*(AA228*AA229*(AA231)*AA232),0)</f>
        <v/>
      </c>
      <c r="AB243" s="363">
        <f>ROUNDUP(AB247*(AB228*AB229*(AB231)*AB232),0)</f>
        <v/>
      </c>
      <c r="AC243" s="363">
        <f>ROUNDUP(AC247*(AC228*AC229*(AC231)*AC232),0)</f>
        <v/>
      </c>
      <c r="AD243" s="363">
        <f>ROUNDUP(AD247*(AD228*AD229*(AD231)*AD232),0)</f>
        <v/>
      </c>
      <c r="AE243" s="363">
        <f>ROUNDUP(AE247*(AE228*AE229*(AE231)*AE232),0)</f>
        <v/>
      </c>
      <c r="AF243" s="363">
        <f>ROUNDUP(AF247*(AF228*AF229*(AF231)*AF232),0)</f>
        <v/>
      </c>
      <c r="AG243" s="363">
        <f>ROUNDUP(AG247*(AG228*AG229*(AG231)*AG232),0)</f>
        <v/>
      </c>
      <c r="AH243" s="363">
        <f>ROUNDUP(AH247*(AH228*AH229*(AH231)*AH232),0)</f>
        <v/>
      </c>
      <c r="AI243" s="363">
        <f>ROUNDUP(AI247*(AI228*AI229*(AI231)*AI232),0)</f>
        <v/>
      </c>
      <c r="AJ243" s="363">
        <f>ROUNDUP(AJ247*(AJ228*AJ229*(AJ231)*AJ232),0)</f>
        <v/>
      </c>
      <c r="AK243" s="363">
        <f>ROUNDUP(AK247*(AK228*AK229*(AK231)*AK232),0)</f>
        <v/>
      </c>
      <c r="AL243" s="363">
        <f>ROUNDUP(AL247*(AL228*AL229*(AL231)*AL232),0)</f>
        <v/>
      </c>
      <c r="AM243" s="363">
        <f>ROUNDUP(AM247*(AM228*AM229*(AM231)*AM232),0)</f>
        <v/>
      </c>
      <c r="AN243" s="363">
        <f>ROUNDUP(AN247*(AN228*AN229*(AN231)*AN232),0)</f>
        <v/>
      </c>
      <c r="AO243" s="363">
        <f>ROUNDUP(AO247*(AO228*AO229*(AO231)*AO232),0)</f>
        <v/>
      </c>
    </row>
    <row r="244" ht="13" customHeight="1" s="1">
      <c r="A244" s="532" t="n"/>
      <c r="B244" s="550" t="n"/>
      <c r="C244" s="328" t="inlineStr">
        <is>
          <t>QMAX(total)</t>
        </is>
      </c>
      <c r="D244" s="332" t="n"/>
      <c r="E244" s="328" t="n"/>
      <c r="F244" s="363">
        <f>SUM(F241:F243)</f>
        <v/>
      </c>
      <c r="G244" s="363">
        <f>SUM(G241:G243)</f>
        <v/>
      </c>
      <c r="H244" s="363">
        <f>SUM(H241:H243)</f>
        <v/>
      </c>
      <c r="I244" s="363">
        <f>SUM(I241:I243)</f>
        <v/>
      </c>
      <c r="J244" s="363">
        <f>SUM(J241:J243)</f>
        <v/>
      </c>
      <c r="K244" s="363">
        <f>SUM(K241:K243)</f>
        <v/>
      </c>
      <c r="L244" s="363">
        <f>SUM(L241:L243)</f>
        <v/>
      </c>
      <c r="M244" s="363">
        <f>SUM(M241:M243)</f>
        <v/>
      </c>
      <c r="N244" s="363">
        <f>SUM(N241:N243)</f>
        <v/>
      </c>
      <c r="O244" s="363">
        <f>SUM(O241:O243)</f>
        <v/>
      </c>
      <c r="P244" s="363">
        <f>SUM(P241:P243)</f>
        <v/>
      </c>
      <c r="Q244" s="363">
        <f>SUM(Q241:Q243)</f>
        <v/>
      </c>
      <c r="R244" s="363">
        <f>SUM(R241:R243)</f>
        <v/>
      </c>
      <c r="S244" s="363">
        <f>SUM(S241:S243)</f>
        <v/>
      </c>
      <c r="T244" s="363">
        <f>SUM(T241:T243)</f>
        <v/>
      </c>
      <c r="U244" s="363">
        <f>SUM(U241:U243)</f>
        <v/>
      </c>
      <c r="V244" s="363">
        <f>SUM(V241:V243)</f>
        <v/>
      </c>
      <c r="W244" s="363">
        <f>SUM(W241:W243)</f>
        <v/>
      </c>
      <c r="X244" s="363">
        <f>SUM(X241:X243)</f>
        <v/>
      </c>
      <c r="Y244" s="363">
        <f>SUM(Y241:Y243)</f>
        <v/>
      </c>
      <c r="Z244" s="363">
        <f>SUM(Z241:Z243)</f>
        <v/>
      </c>
      <c r="AA244" s="363">
        <f>SUM(AA241:AA243)</f>
        <v/>
      </c>
      <c r="AB244" s="363">
        <f>SUM(AB241:AB243)</f>
        <v/>
      </c>
      <c r="AC244" s="363">
        <f>SUM(AC241:AC243)</f>
        <v/>
      </c>
      <c r="AD244" s="363">
        <f>SUM(AD241:AD243)</f>
        <v/>
      </c>
      <c r="AE244" s="363">
        <f>SUM(AE241:AE243)</f>
        <v/>
      </c>
      <c r="AF244" s="363">
        <f>SUM(AF241:AF243)</f>
        <v/>
      </c>
      <c r="AG244" s="363">
        <f>SUM(AG241:AG243)</f>
        <v/>
      </c>
      <c r="AH244" s="363">
        <f>SUM(AH241:AH243)</f>
        <v/>
      </c>
      <c r="AI244" s="363">
        <f>SUM(AI241:AI243)</f>
        <v/>
      </c>
      <c r="AJ244" s="363">
        <f>SUM(AJ241:AJ243)</f>
        <v/>
      </c>
      <c r="AK244" s="363">
        <f>SUM(AK241:AK243)</f>
        <v/>
      </c>
      <c r="AL244" s="363">
        <f>SUM(AL241:AL243)</f>
        <v/>
      </c>
      <c r="AM244" s="363">
        <f>SUM(AM241:AM243)</f>
        <v/>
      </c>
      <c r="AN244" s="363">
        <f>SUM(AN241:AN243)</f>
        <v/>
      </c>
      <c r="AO244" s="363">
        <f>SUM(AO241:AO243)</f>
        <v/>
      </c>
    </row>
    <row r="245" ht="13" customHeight="1" s="1">
      <c r="A245" s="532" t="n"/>
      <c r="B245" s="550" t="n"/>
      <c r="C245" s="328" t="inlineStr">
        <is>
          <t>Qf(y)</t>
        </is>
      </c>
      <c r="D245" s="332" t="inlineStr">
        <is>
          <t>QMAX Correction Factor</t>
        </is>
      </c>
      <c r="E245" s="328" t="n"/>
      <c r="F245" s="363">
        <f>VLOOKUP(F236,$B$437:$C$442,2,FALSE)</f>
        <v/>
      </c>
      <c r="G245" s="363">
        <f>VLOOKUP(G236,$B$437:$C$442,2,FALSE)</f>
        <v/>
      </c>
      <c r="H245" s="363">
        <f>VLOOKUP(H236,$B$437:$C$442,2,FALSE)</f>
        <v/>
      </c>
      <c r="I245" s="363">
        <f>VLOOKUP(I236,$B$437:$C$442,2,FALSE)</f>
        <v/>
      </c>
      <c r="J245" s="363">
        <f>VLOOKUP(J236,$B$437:$C$442,2,FALSE)</f>
        <v/>
      </c>
      <c r="K245" s="363">
        <f>VLOOKUP(K236,$B$437:$C$442,2,FALSE)</f>
        <v/>
      </c>
      <c r="L245" s="363">
        <f>VLOOKUP(L236,$B$437:$C$442,2,FALSE)</f>
        <v/>
      </c>
      <c r="M245" s="363">
        <f>VLOOKUP(M236,$B$437:$C$442,2,FALSE)</f>
        <v/>
      </c>
      <c r="N245" s="363">
        <f>VLOOKUP(N236,$B$437:$C$442,2,FALSE)</f>
        <v/>
      </c>
      <c r="O245" s="363">
        <f>VLOOKUP(O236,$B$437:$C$442,2,FALSE)</f>
        <v/>
      </c>
      <c r="P245" s="363">
        <f>VLOOKUP(P236,$B$437:$C$442,2,FALSE)</f>
        <v/>
      </c>
      <c r="Q245" s="363">
        <f>VLOOKUP(Q236,$B$437:$C$442,2,FALSE)</f>
        <v/>
      </c>
      <c r="R245" s="363">
        <f>VLOOKUP(R236,$B$437:$C$442,2,FALSE)</f>
        <v/>
      </c>
      <c r="S245" s="363">
        <f>VLOOKUP(S236,$B$437:$C$442,2,FALSE)</f>
        <v/>
      </c>
      <c r="T245" s="363">
        <f>VLOOKUP(T236,$B$437:$C$442,2,FALSE)</f>
        <v/>
      </c>
      <c r="U245" s="363">
        <f>VLOOKUP(U236,$B$437:$C$442,2,FALSE)</f>
        <v/>
      </c>
      <c r="V245" s="363">
        <f>VLOOKUP(V236,$B$437:$C$442,2,FALSE)</f>
        <v/>
      </c>
      <c r="W245" s="363">
        <f>VLOOKUP(W236,$B$437:$C$442,2,FALSE)</f>
        <v/>
      </c>
      <c r="X245" s="363">
        <f>VLOOKUP(X236,$B$437:$C$442,2,FALSE)</f>
        <v/>
      </c>
      <c r="Y245" s="363">
        <f>VLOOKUP(Y236,$B$437:$C$442,2,FALSE)</f>
        <v/>
      </c>
      <c r="Z245" s="363">
        <f>VLOOKUP(Z236,$B$437:$C$442,2,FALSE)</f>
        <v/>
      </c>
      <c r="AA245" s="363">
        <f>VLOOKUP(AA236,$B$437:$C$442,2,FALSE)</f>
        <v/>
      </c>
      <c r="AB245" s="363">
        <f>VLOOKUP(AB236,$B$437:$C$442,2,FALSE)</f>
        <v/>
      </c>
      <c r="AC245" s="363">
        <f>VLOOKUP(AC236,$B$437:$C$442,2,FALSE)</f>
        <v/>
      </c>
      <c r="AD245" s="363">
        <f>VLOOKUP(AD236,$B$437:$C$442,2,FALSE)</f>
        <v/>
      </c>
      <c r="AE245" s="363">
        <f>VLOOKUP(AE236,$B$437:$C$442,2,FALSE)</f>
        <v/>
      </c>
      <c r="AF245" s="363">
        <f>VLOOKUP(AF236,$B$437:$C$442,2,FALSE)</f>
        <v/>
      </c>
      <c r="AG245" s="363">
        <f>VLOOKUP(AG236,$B$437:$C$442,2,FALSE)</f>
        <v/>
      </c>
      <c r="AH245" s="363">
        <f>VLOOKUP(AH236,$B$437:$C$442,2,FALSE)</f>
        <v/>
      </c>
      <c r="AI245" s="363">
        <f>VLOOKUP(AI236,$B$437:$C$442,2,FALSE)</f>
        <v/>
      </c>
      <c r="AJ245" s="363">
        <f>VLOOKUP(AJ236,$B$437:$C$442,2,FALSE)</f>
        <v/>
      </c>
      <c r="AK245" s="363">
        <f>VLOOKUP(AK236,$B$437:$C$442,2,FALSE)</f>
        <v/>
      </c>
      <c r="AL245" s="363">
        <f>VLOOKUP(AL236,$B$437:$C$442,2,FALSE)</f>
        <v/>
      </c>
      <c r="AM245" s="363">
        <f>VLOOKUP(AM236,$B$437:$C$442,2,FALSE)</f>
        <v/>
      </c>
      <c r="AN245" s="363">
        <f>VLOOKUP(AN236,$B$437:$C$442,2,FALSE)</f>
        <v/>
      </c>
      <c r="AO245" s="363">
        <f>VLOOKUP(AO236,$B$437:$C$442,2,FALSE)</f>
        <v/>
      </c>
    </row>
    <row r="246" ht="13" customHeight="1" s="1">
      <c r="A246" s="532" t="n"/>
      <c r="B246" s="550" t="n"/>
      <c r="C246" s="328" t="inlineStr">
        <is>
          <t>Qf(j)</t>
        </is>
      </c>
      <c r="D246" s="332" t="inlineStr">
        <is>
          <t>QMAX Correction Factor</t>
        </is>
      </c>
      <c r="E246" s="328" t="n"/>
      <c r="F246" s="363">
        <f>VLOOKUP(F237,$B$437:$C$442,2,FALSE)</f>
        <v/>
      </c>
      <c r="G246" s="363">
        <f>VLOOKUP(G237,$B$437:$C$442,2,FALSE)</f>
        <v/>
      </c>
      <c r="H246" s="363">
        <f>VLOOKUP(H237,$B$437:$C$442,2,FALSE)</f>
        <v/>
      </c>
      <c r="I246" s="363">
        <f>VLOOKUP(I237,$B$437:$C$442,2,FALSE)</f>
        <v/>
      </c>
      <c r="J246" s="363">
        <f>VLOOKUP(J237,$B$437:$C$442,2,FALSE)</f>
        <v/>
      </c>
      <c r="K246" s="363">
        <f>VLOOKUP(K237,$B$437:$C$442,2,FALSE)</f>
        <v/>
      </c>
      <c r="L246" s="363">
        <f>VLOOKUP(L237,$B$437:$C$442,2,FALSE)</f>
        <v/>
      </c>
      <c r="M246" s="363">
        <f>VLOOKUP(M237,$B$437:$C$442,2,FALSE)</f>
        <v/>
      </c>
      <c r="N246" s="363">
        <f>VLOOKUP(N237,$B$437:$C$442,2,FALSE)</f>
        <v/>
      </c>
      <c r="O246" s="363">
        <f>VLOOKUP(O237,$B$437:$C$442,2,FALSE)</f>
        <v/>
      </c>
      <c r="P246" s="363">
        <f>VLOOKUP(P237,$B$437:$C$442,2,FALSE)</f>
        <v/>
      </c>
      <c r="Q246" s="363">
        <f>VLOOKUP(Q237,$B$437:$C$442,2,FALSE)</f>
        <v/>
      </c>
      <c r="R246" s="363">
        <f>VLOOKUP(R237,$B$437:$C$442,2,FALSE)</f>
        <v/>
      </c>
      <c r="S246" s="363">
        <f>VLOOKUP(S237,$B$437:$C$442,2,FALSE)</f>
        <v/>
      </c>
      <c r="T246" s="363">
        <f>VLOOKUP(T237,$B$437:$C$442,2,FALSE)</f>
        <v/>
      </c>
      <c r="U246" s="363">
        <f>VLOOKUP(U237,$B$437:$C$442,2,FALSE)</f>
        <v/>
      </c>
      <c r="V246" s="363">
        <f>VLOOKUP(V237,$B$437:$C$442,2,FALSE)</f>
        <v/>
      </c>
      <c r="W246" s="363">
        <f>VLOOKUP(W237,$B$437:$C$442,2,FALSE)</f>
        <v/>
      </c>
      <c r="X246" s="363">
        <f>VLOOKUP(X237,$B$437:$C$442,2,FALSE)</f>
        <v/>
      </c>
      <c r="Y246" s="363">
        <f>VLOOKUP(Y237,$B$437:$C$442,2,FALSE)</f>
        <v/>
      </c>
      <c r="Z246" s="363">
        <f>VLOOKUP(Z237,$B$437:$C$442,2,FALSE)</f>
        <v/>
      </c>
      <c r="AA246" s="363">
        <f>VLOOKUP(AA237,$B$437:$C$442,2,FALSE)</f>
        <v/>
      </c>
      <c r="AB246" s="363">
        <f>VLOOKUP(AB237,$B$437:$C$442,2,FALSE)</f>
        <v/>
      </c>
      <c r="AC246" s="363">
        <f>VLOOKUP(AC237,$B$437:$C$442,2,FALSE)</f>
        <v/>
      </c>
      <c r="AD246" s="363">
        <f>VLOOKUP(AD237,$B$437:$C$442,2,FALSE)</f>
        <v/>
      </c>
      <c r="AE246" s="363">
        <f>VLOOKUP(AE237,$B$437:$C$442,2,FALSE)</f>
        <v/>
      </c>
      <c r="AF246" s="363">
        <f>VLOOKUP(AF237,$B$437:$C$442,2,FALSE)</f>
        <v/>
      </c>
      <c r="AG246" s="363">
        <f>VLOOKUP(AG237,$B$437:$C$442,2,FALSE)</f>
        <v/>
      </c>
      <c r="AH246" s="363">
        <f>VLOOKUP(AH237,$B$437:$C$442,2,FALSE)</f>
        <v/>
      </c>
      <c r="AI246" s="363">
        <f>VLOOKUP(AI237,$B$437:$C$442,2,FALSE)</f>
        <v/>
      </c>
      <c r="AJ246" s="363">
        <f>VLOOKUP(AJ237,$B$437:$C$442,2,FALSE)</f>
        <v/>
      </c>
      <c r="AK246" s="363">
        <f>VLOOKUP(AK237,$B$437:$C$442,2,FALSE)</f>
        <v/>
      </c>
      <c r="AL246" s="363">
        <f>VLOOKUP(AL237,$B$437:$C$442,2,FALSE)</f>
        <v/>
      </c>
      <c r="AM246" s="363">
        <f>VLOOKUP(AM237,$B$437:$C$442,2,FALSE)</f>
        <v/>
      </c>
      <c r="AN246" s="363">
        <f>VLOOKUP(AN237,$B$437:$C$442,2,FALSE)</f>
        <v/>
      </c>
      <c r="AO246" s="363">
        <f>VLOOKUP(AO237,$B$437:$C$442,2,FALSE)</f>
        <v/>
      </c>
    </row>
    <row r="247" ht="13" customHeight="1" s="1">
      <c r="A247" s="532" t="n"/>
      <c r="B247" s="550" t="n"/>
      <c r="C247" s="328" t="inlineStr">
        <is>
          <t>Qf(f)</t>
        </is>
      </c>
      <c r="D247" s="332" t="inlineStr">
        <is>
          <t>QMAX Correction Factor</t>
        </is>
      </c>
      <c r="E247" s="328" t="n"/>
      <c r="F247" s="363">
        <f>VLOOKUP(F238,$B$437:$C$442,2,FALSE)</f>
        <v/>
      </c>
      <c r="G247" s="363">
        <f>VLOOKUP(G238,$B$437:$C$442,2,FALSE)</f>
        <v/>
      </c>
      <c r="H247" s="363">
        <f>VLOOKUP(H238,$B$437:$C$442,2,FALSE)</f>
        <v/>
      </c>
      <c r="I247" s="363">
        <f>VLOOKUP(I238,$B$437:$C$442,2,FALSE)</f>
        <v/>
      </c>
      <c r="J247" s="363">
        <f>VLOOKUP(J238,$B$437:$C$442,2,FALSE)</f>
        <v/>
      </c>
      <c r="K247" s="363">
        <f>VLOOKUP(K238,$B$437:$C$442,2,FALSE)</f>
        <v/>
      </c>
      <c r="L247" s="363">
        <f>VLOOKUP(L238,$B$437:$C$442,2,FALSE)</f>
        <v/>
      </c>
      <c r="M247" s="363">
        <f>VLOOKUP(M238,$B$437:$C$442,2,FALSE)</f>
        <v/>
      </c>
      <c r="N247" s="363">
        <f>VLOOKUP(N238,$B$437:$C$442,2,FALSE)</f>
        <v/>
      </c>
      <c r="O247" s="363">
        <f>VLOOKUP(O238,$B$437:$C$442,2,FALSE)</f>
        <v/>
      </c>
      <c r="P247" s="363">
        <f>VLOOKUP(P238,$B$437:$C$442,2,FALSE)</f>
        <v/>
      </c>
      <c r="Q247" s="363">
        <f>VLOOKUP(Q238,$B$437:$C$442,2,FALSE)</f>
        <v/>
      </c>
      <c r="R247" s="363">
        <f>VLOOKUP(R238,$B$437:$C$442,2,FALSE)</f>
        <v/>
      </c>
      <c r="S247" s="363">
        <f>VLOOKUP(S238,$B$437:$C$442,2,FALSE)</f>
        <v/>
      </c>
      <c r="T247" s="363">
        <f>VLOOKUP(T238,$B$437:$C$442,2,FALSE)</f>
        <v/>
      </c>
      <c r="U247" s="363">
        <f>VLOOKUP(U238,$B$437:$C$442,2,FALSE)</f>
        <v/>
      </c>
      <c r="V247" s="363">
        <f>VLOOKUP(V238,$B$437:$C$442,2,FALSE)</f>
        <v/>
      </c>
      <c r="W247" s="363">
        <f>VLOOKUP(W238,$B$437:$C$442,2,FALSE)</f>
        <v/>
      </c>
      <c r="X247" s="363">
        <f>VLOOKUP(X238,$B$437:$C$442,2,FALSE)</f>
        <v/>
      </c>
      <c r="Y247" s="363">
        <f>VLOOKUP(Y238,$B$437:$C$442,2,FALSE)</f>
        <v/>
      </c>
      <c r="Z247" s="363">
        <f>VLOOKUP(Z238,$B$437:$C$442,2,FALSE)</f>
        <v/>
      </c>
      <c r="AA247" s="363">
        <f>VLOOKUP(AA238,$B$437:$C$442,2,FALSE)</f>
        <v/>
      </c>
      <c r="AB247" s="363">
        <f>VLOOKUP(AB238,$B$437:$C$442,2,FALSE)</f>
        <v/>
      </c>
      <c r="AC247" s="363">
        <f>VLOOKUP(AC238,$B$437:$C$442,2,FALSE)</f>
        <v/>
      </c>
      <c r="AD247" s="363">
        <f>VLOOKUP(AD238,$B$437:$C$442,2,FALSE)</f>
        <v/>
      </c>
      <c r="AE247" s="363">
        <f>VLOOKUP(AE238,$B$437:$C$442,2,FALSE)</f>
        <v/>
      </c>
      <c r="AF247" s="363">
        <f>VLOOKUP(AF238,$B$437:$C$442,2,FALSE)</f>
        <v/>
      </c>
      <c r="AG247" s="363">
        <f>VLOOKUP(AG238,$B$437:$C$442,2,FALSE)</f>
        <v/>
      </c>
      <c r="AH247" s="363">
        <f>VLOOKUP(AH238,$B$437:$C$442,2,FALSE)</f>
        <v/>
      </c>
      <c r="AI247" s="363">
        <f>VLOOKUP(AI238,$B$437:$C$442,2,FALSE)</f>
        <v/>
      </c>
      <c r="AJ247" s="363">
        <f>VLOOKUP(AJ238,$B$437:$C$442,2,FALSE)</f>
        <v/>
      </c>
      <c r="AK247" s="363">
        <f>VLOOKUP(AK238,$B$437:$C$442,2,FALSE)</f>
        <v/>
      </c>
      <c r="AL247" s="363">
        <f>VLOOKUP(AL238,$B$437:$C$442,2,FALSE)</f>
        <v/>
      </c>
      <c r="AM247" s="363">
        <f>VLOOKUP(AM238,$B$437:$C$442,2,FALSE)</f>
        <v/>
      </c>
      <c r="AN247" s="363">
        <f>VLOOKUP(AN238,$B$437:$C$442,2,FALSE)</f>
        <v/>
      </c>
      <c r="AO247" s="363">
        <f>VLOOKUP(AO238,$B$437:$C$442,2,FALSE)</f>
        <v/>
      </c>
    </row>
    <row r="248" ht="13" customHeight="1" s="1">
      <c r="A248" s="532" t="n"/>
      <c r="B248" s="550" t="n"/>
      <c r="C248" s="328" t="inlineStr">
        <is>
          <t>SP</t>
        </is>
      </c>
      <c r="D248" s="332" t="inlineStr">
        <is>
          <t>Space per Person (in m2)</t>
        </is>
      </c>
      <c r="E248" s="328" t="n"/>
      <c r="F248" s="698" t="n">
        <v>1.4</v>
      </c>
      <c r="G248" s="698" t="n">
        <v>1.4</v>
      </c>
      <c r="H248" s="698" t="n">
        <v>1.4</v>
      </c>
      <c r="I248" s="698" t="n">
        <v>1.4</v>
      </c>
      <c r="J248" s="698" t="n">
        <v>1.4</v>
      </c>
      <c r="K248" s="698" t="n">
        <v>1.4</v>
      </c>
      <c r="L248" s="698" t="n">
        <v>1.4</v>
      </c>
      <c r="M248" s="698" t="n">
        <v>1.4</v>
      </c>
      <c r="N248" s="698" t="n">
        <v>1.4</v>
      </c>
      <c r="O248" s="698" t="n">
        <v>1.4</v>
      </c>
      <c r="P248" s="698" t="n">
        <v>1.4</v>
      </c>
      <c r="Q248" s="698" t="n">
        <v>1.4</v>
      </c>
      <c r="R248" s="698" t="n">
        <v>1.4</v>
      </c>
      <c r="S248" s="698" t="n">
        <v>1.4</v>
      </c>
      <c r="T248" s="698" t="n">
        <v>1.4</v>
      </c>
      <c r="U248" s="698" t="n">
        <v>1.4</v>
      </c>
      <c r="V248" s="698" t="n">
        <v>1.4</v>
      </c>
      <c r="W248" s="698" t="n">
        <v>1.4</v>
      </c>
      <c r="X248" s="698" t="n">
        <v>1.4</v>
      </c>
      <c r="Y248" s="698" t="n">
        <v>1.4</v>
      </c>
      <c r="Z248" s="698" t="n">
        <v>1.4</v>
      </c>
      <c r="AA248" s="698" t="n">
        <v>1.4</v>
      </c>
      <c r="AB248" s="698" t="n">
        <v>1.4</v>
      </c>
      <c r="AC248" s="698" t="n">
        <v>1.4</v>
      </c>
      <c r="AD248" s="698" t="n">
        <v>1.4</v>
      </c>
      <c r="AE248" s="698" t="n">
        <v>1.4</v>
      </c>
      <c r="AF248" s="698" t="n">
        <v>1.4</v>
      </c>
      <c r="AG248" s="698" t="n">
        <v>1.4</v>
      </c>
      <c r="AH248" s="698" t="n">
        <v>1.4</v>
      </c>
      <c r="AI248" s="698" t="n">
        <v>1.4</v>
      </c>
      <c r="AJ248" s="698" t="n">
        <v>1.4</v>
      </c>
      <c r="AK248" s="698" t="n">
        <v>1.4</v>
      </c>
      <c r="AL248" s="698" t="n">
        <v>1.4</v>
      </c>
      <c r="AM248" s="698" t="n">
        <v>1.4</v>
      </c>
      <c r="AN248" s="698" t="n">
        <v>1.4</v>
      </c>
      <c r="AO248" s="698" t="n">
        <v>1.4</v>
      </c>
    </row>
    <row r="249" ht="13" customHeight="1" s="1">
      <c r="A249" s="532" t="n"/>
      <c r="B249" s="550" t="n"/>
      <c r="C249" s="328" t="inlineStr">
        <is>
          <t xml:space="preserve">W </t>
        </is>
      </c>
      <c r="D249" s="332" t="inlineStr">
        <is>
          <t>Corridor width(in meters)*</t>
        </is>
      </c>
      <c r="E249" s="328" t="n"/>
      <c r="F249" s="703" t="n">
        <v>4</v>
      </c>
      <c r="G249" s="703" t="n">
        <v>4</v>
      </c>
      <c r="H249" s="703" t="n">
        <v>4</v>
      </c>
      <c r="I249" s="703" t="n">
        <v>4</v>
      </c>
      <c r="J249" s="703" t="n">
        <v>4</v>
      </c>
      <c r="K249" s="703" t="n">
        <v>4</v>
      </c>
      <c r="L249" s="703" t="n">
        <v>4</v>
      </c>
      <c r="M249" s="703" t="n">
        <v>4</v>
      </c>
      <c r="N249" s="703" t="n">
        <v>4</v>
      </c>
      <c r="O249" s="703" t="n">
        <v>4</v>
      </c>
      <c r="P249" s="703" t="n">
        <v>4</v>
      </c>
      <c r="Q249" s="703" t="n">
        <v>4</v>
      </c>
      <c r="R249" s="703" t="n">
        <v>4</v>
      </c>
      <c r="S249" s="703" t="n">
        <v>4</v>
      </c>
      <c r="T249" s="703" t="n">
        <v>4</v>
      </c>
      <c r="U249" s="703" t="n">
        <v>4</v>
      </c>
      <c r="V249" s="703" t="n">
        <v>4</v>
      </c>
      <c r="W249" s="703" t="n">
        <v>4</v>
      </c>
      <c r="X249" s="703" t="n">
        <v>4</v>
      </c>
      <c r="Y249" s="703" t="n">
        <v>4</v>
      </c>
      <c r="Z249" s="703" t="n">
        <v>4</v>
      </c>
      <c r="AA249" s="703" t="n">
        <v>4</v>
      </c>
      <c r="AB249" s="703" t="n">
        <v>4</v>
      </c>
      <c r="AC249" s="703" t="n">
        <v>4</v>
      </c>
      <c r="AD249" s="703" t="n">
        <v>4</v>
      </c>
      <c r="AE249" s="703" t="n">
        <v>4</v>
      </c>
      <c r="AF249" s="703" t="n">
        <v>4</v>
      </c>
      <c r="AG249" s="703" t="n">
        <v>4</v>
      </c>
      <c r="AH249" s="703" t="n">
        <v>4</v>
      </c>
      <c r="AI249" s="703" t="n">
        <v>4</v>
      </c>
      <c r="AJ249" s="703" t="n">
        <v>4</v>
      </c>
      <c r="AK249" s="703" t="n">
        <v>4</v>
      </c>
      <c r="AL249" s="703" t="n">
        <v>4</v>
      </c>
      <c r="AM249" s="703" t="n">
        <v>4</v>
      </c>
      <c r="AN249" s="703" t="n">
        <v>4</v>
      </c>
      <c r="AO249" s="703" t="n">
        <v>4</v>
      </c>
    </row>
    <row r="250" ht="13" customHeight="1" s="1">
      <c r="A250" s="532" t="n"/>
      <c r="B250" s="550" t="n"/>
      <c r="C250" s="337" t="inlineStr">
        <is>
          <t>A</t>
        </is>
      </c>
      <c r="D250" s="338" t="inlineStr">
        <is>
          <t>Area Required for the Check-in Desks Facility (in m2)</t>
        </is>
      </c>
      <c r="E250" s="337" t="n"/>
      <c r="F250" s="704">
        <f>(F251*F239*F240)+(F244*F248)+(F251*F240*F249)</f>
        <v/>
      </c>
      <c r="G250" s="704">
        <f>(G251*G239*G240)+(G244*G248)+(G251*G240*G249)</f>
        <v/>
      </c>
      <c r="H250" s="704">
        <f>(H251*H239*H240)+(H244*H248)+(H251*H240*H249)</f>
        <v/>
      </c>
      <c r="I250" s="704">
        <f>(I251*I239*I240)+(I244*I248)+(I251*I240*I249)</f>
        <v/>
      </c>
      <c r="J250" s="704">
        <f>(J251*J239*J240)+(J244*J248)+(J251*J240*J249)</f>
        <v/>
      </c>
      <c r="K250" s="704">
        <f>(K251*K239*K240)+(K244*K248)+(K251*K240*K249)</f>
        <v/>
      </c>
      <c r="L250" s="704">
        <f>(L251*L239*L240)+(L244*L248)+(L251*L240*L249)</f>
        <v/>
      </c>
      <c r="M250" s="704">
        <f>(M251*M239*M240)+(M244*M248)+(M251*M240*M249)</f>
        <v/>
      </c>
      <c r="N250" s="704">
        <f>(N251*N239*N240)+(N244*N248)+(N251*N240*N249)</f>
        <v/>
      </c>
      <c r="O250" s="704">
        <f>(O251*O239*O240)+(O244*O248)+(O251*O240*O249)</f>
        <v/>
      </c>
      <c r="P250" s="704">
        <f>(P251*P239*P240)+(P244*P248)+(P251*P240*P249)</f>
        <v/>
      </c>
      <c r="Q250" s="704">
        <f>(Q251*Q239*Q240)+(Q244*Q248)+(Q251*Q240*Q249)</f>
        <v/>
      </c>
      <c r="R250" s="704">
        <f>(R251*R239*R240)+(R244*R248)+(R251*R240*R249)</f>
        <v/>
      </c>
      <c r="S250" s="704">
        <f>(S251*S239*S240)+(S244*S248)+(S251*S240*S249)</f>
        <v/>
      </c>
      <c r="T250" s="704">
        <f>(T251*T239*T240)+(T244*T248)+(T251*T240*T249)</f>
        <v/>
      </c>
      <c r="U250" s="704">
        <f>(U251*U239*U240)+(U244*U248)+(U251*U240*U249)</f>
        <v/>
      </c>
      <c r="V250" s="704">
        <f>(V251*V239*V240)+(V244*V248)+(V251*V240*V249)</f>
        <v/>
      </c>
      <c r="W250" s="704">
        <f>(W251*W239*W240)+(W244*W248)+(W251*W240*W249)</f>
        <v/>
      </c>
      <c r="X250" s="704">
        <f>(X251*X239*X240)+(X244*X248)+(X251*X240*X249)</f>
        <v/>
      </c>
      <c r="Y250" s="704">
        <f>(Y251*Y239*Y240)+(Y244*Y248)+(Y251*Y240*Y249)</f>
        <v/>
      </c>
      <c r="Z250" s="704">
        <f>(Z251*Z239*Z240)+(Z244*Z248)+(Z251*Z240*Z249)</f>
        <v/>
      </c>
      <c r="AA250" s="704">
        <f>(AA251*AA239*AA240)+(AA244*AA248)+(AA251*AA240*AA249)</f>
        <v/>
      </c>
      <c r="AB250" s="704">
        <f>(AB251*AB239*AB240)+(AB244*AB248)+(AB251*AB240*AB249)</f>
        <v/>
      </c>
      <c r="AC250" s="704">
        <f>(AC251*AC239*AC240)+(AC244*AC248)+(AC251*AC240*AC249)</f>
        <v/>
      </c>
      <c r="AD250" s="704">
        <f>(AD251*AD239*AD240)+(AD244*AD248)+(AD251*AD240*AD249)</f>
        <v/>
      </c>
      <c r="AE250" s="704">
        <f>(AE251*AE239*AE240)+(AE244*AE248)+(AE251*AE240*AE249)</f>
        <v/>
      </c>
      <c r="AF250" s="704">
        <f>(AF251*AF239*AF240)+(AF244*AF248)+(AF251*AF240*AF249)</f>
        <v/>
      </c>
      <c r="AG250" s="704">
        <f>(AG251*AG239*AG240)+(AG244*AG248)+(AG251*AG240*AG249)</f>
        <v/>
      </c>
      <c r="AH250" s="704">
        <f>(AH251*AH239*AH240)+(AH244*AH248)+(AH251*AH240*AH249)</f>
        <v/>
      </c>
      <c r="AI250" s="704">
        <f>(AI251*AI239*AI240)+(AI244*AI248)+(AI251*AI240*AI249)</f>
        <v/>
      </c>
      <c r="AJ250" s="704">
        <f>(AJ251*AJ239*AJ240)+(AJ244*AJ248)+(AJ251*AJ240*AJ249)</f>
        <v/>
      </c>
      <c r="AK250" s="704">
        <f>(AK251*AK239*AK240)+(AK244*AK248)+(AK251*AK240*AK249)</f>
        <v/>
      </c>
      <c r="AL250" s="704">
        <f>(AL251*AL239*AL240)+(AL244*AL248)+(AL251*AL240*AL249)</f>
        <v/>
      </c>
      <c r="AM250" s="704">
        <f>(AM251*AM239*AM240)+(AM244*AM248)+(AM251*AM240*AM249)</f>
        <v/>
      </c>
      <c r="AN250" s="704">
        <f>(AN251*AN239*AN240)+(AN244*AN248)+(AN251*AN240*AN249)</f>
        <v/>
      </c>
      <c r="AO250" s="704">
        <f>(AO251*AO239*AO240)+(AO244*AO248)+(AO251*AO240*AO249)</f>
        <v/>
      </c>
    </row>
    <row r="251" ht="13" customHeight="1" s="1">
      <c r="A251" s="532" t="n"/>
      <c r="B251" s="551" t="n"/>
      <c r="C251" s="337" t="inlineStr">
        <is>
          <t>CD</t>
        </is>
      </c>
      <c r="D251" s="338" t="inlineStr">
        <is>
          <t>Total Number of Check-in Desks</t>
        </is>
      </c>
      <c r="E251" s="337" t="n"/>
      <c r="F251" s="367">
        <f>ROUNDUP(SUMPRODUCT(F222:F224,F225:F227),0)</f>
        <v/>
      </c>
      <c r="G251" s="367">
        <f>ROUNDUP(SUMPRODUCT(G222:G224,G225:G227),0)</f>
        <v/>
      </c>
      <c r="H251" s="367">
        <f>ROUNDUP(SUMPRODUCT(H222:H224,H225:H227),0)</f>
        <v/>
      </c>
      <c r="I251" s="367">
        <f>ROUNDUP(SUMPRODUCT(I222:I224,I225:I227),0)</f>
        <v/>
      </c>
      <c r="J251" s="367">
        <f>ROUNDUP(SUMPRODUCT(J222:J224,J225:J227),0)</f>
        <v/>
      </c>
      <c r="K251" s="367">
        <f>ROUNDUP(SUMPRODUCT(K222:K224,K225:K227),0)</f>
        <v/>
      </c>
      <c r="L251" s="367">
        <f>ROUNDUP(SUMPRODUCT(L222:L224,L225:L227),0)</f>
        <v/>
      </c>
      <c r="M251" s="367">
        <f>ROUNDUP(SUMPRODUCT(M222:M224,M225:M227),0)</f>
        <v/>
      </c>
      <c r="N251" s="367">
        <f>ROUNDUP(SUMPRODUCT(N222:N224,N225:N227),0)</f>
        <v/>
      </c>
      <c r="O251" s="367">
        <f>ROUNDUP(SUMPRODUCT(O222:O224,O225:O227),0)</f>
        <v/>
      </c>
      <c r="P251" s="367">
        <f>ROUNDUP(SUMPRODUCT(P222:P224,P225:P227),0)</f>
        <v/>
      </c>
      <c r="Q251" s="367">
        <f>ROUNDUP(SUMPRODUCT(Q222:Q224,Q225:Q227),0)</f>
        <v/>
      </c>
      <c r="R251" s="367">
        <f>ROUNDUP(SUMPRODUCT(R222:R224,R225:R227),0)</f>
        <v/>
      </c>
      <c r="S251" s="367">
        <f>ROUNDUP(SUMPRODUCT(S222:S224,S225:S227),0)</f>
        <v/>
      </c>
      <c r="T251" s="367">
        <f>ROUNDUP(SUMPRODUCT(T222:T224,T225:T227),0)</f>
        <v/>
      </c>
      <c r="U251" s="367">
        <f>ROUNDUP(SUMPRODUCT(U222:U224,U225:U227),0)</f>
        <v/>
      </c>
      <c r="V251" s="367">
        <f>ROUNDUP(SUMPRODUCT(V222:V224,V225:V227),0)</f>
        <v/>
      </c>
      <c r="W251" s="367">
        <f>ROUNDUP(SUMPRODUCT(W222:W224,W225:W227),0)</f>
        <v/>
      </c>
      <c r="X251" s="367">
        <f>ROUNDUP(SUMPRODUCT(X222:X224,X225:X227),0)</f>
        <v/>
      </c>
      <c r="Y251" s="367">
        <f>ROUNDUP(SUMPRODUCT(Y222:Y224,Y225:Y227),0)</f>
        <v/>
      </c>
      <c r="Z251" s="367">
        <f>ROUNDUP(SUMPRODUCT(Z222:Z224,Z225:Z227),0)</f>
        <v/>
      </c>
      <c r="AA251" s="367">
        <f>ROUNDUP(SUMPRODUCT(AA222:AA224,AA225:AA227),0)</f>
        <v/>
      </c>
      <c r="AB251" s="367">
        <f>ROUNDUP(SUMPRODUCT(AB222:AB224,AB225:AB227),0)</f>
        <v/>
      </c>
      <c r="AC251" s="367">
        <f>ROUNDUP(SUMPRODUCT(AC222:AC224,AC225:AC227),0)</f>
        <v/>
      </c>
      <c r="AD251" s="367">
        <f>ROUNDUP(SUMPRODUCT(AD222:AD224,AD225:AD227),0)</f>
        <v/>
      </c>
      <c r="AE251" s="367">
        <f>ROUNDUP(SUMPRODUCT(AE222:AE224,AE225:AE227),0)</f>
        <v/>
      </c>
      <c r="AF251" s="367">
        <f>ROUNDUP(SUMPRODUCT(AF222:AF224,AF225:AF227),0)</f>
        <v/>
      </c>
      <c r="AG251" s="367">
        <f>ROUNDUP(SUMPRODUCT(AG222:AG224,AG225:AG227),0)</f>
        <v/>
      </c>
      <c r="AH251" s="367">
        <f>ROUNDUP(SUMPRODUCT(AH222:AH224,AH225:AH227),0)</f>
        <v/>
      </c>
      <c r="AI251" s="367">
        <f>ROUNDUP(SUMPRODUCT(AI222:AI224,AI225:AI227),0)</f>
        <v/>
      </c>
      <c r="AJ251" s="367">
        <f>ROUNDUP(SUMPRODUCT(AJ222:AJ224,AJ225:AJ227),0)</f>
        <v/>
      </c>
      <c r="AK251" s="367">
        <f>ROUNDUP(SUMPRODUCT(AK222:AK224,AK225:AK227),0)</f>
        <v/>
      </c>
      <c r="AL251" s="367">
        <f>ROUNDUP(SUMPRODUCT(AL222:AL224,AL225:AL227),0)</f>
        <v/>
      </c>
      <c r="AM251" s="367">
        <f>ROUNDUP(SUMPRODUCT(AM222:AM224,AM225:AM227),0)</f>
        <v/>
      </c>
      <c r="AN251" s="367">
        <f>ROUNDUP(SUMPRODUCT(AN222:AN224,AN225:AN227),0)</f>
        <v/>
      </c>
      <c r="AO251" s="367">
        <f>ROUNDUP(SUMPRODUCT(AO222:AO224,AO225:AO227),0)</f>
        <v/>
      </c>
    </row>
    <row r="252" ht="13" customHeight="1" s="1">
      <c r="A252" s="532" t="n"/>
      <c r="B252" s="407" t="inlineStr">
        <is>
          <t>start</t>
        </is>
      </c>
      <c r="C252" s="409" t="n"/>
      <c r="D252" s="408" t="n"/>
      <c r="E252" s="410" t="n"/>
      <c r="F252" s="675" t="n"/>
      <c r="G252" s="675" t="n"/>
      <c r="H252" s="675" t="n"/>
      <c r="I252" s="675" t="n"/>
      <c r="J252" s="675" t="n"/>
      <c r="K252" s="675" t="n"/>
      <c r="L252" s="675" t="n"/>
      <c r="M252" s="675" t="n"/>
      <c r="N252" s="675" t="n"/>
      <c r="O252" s="675" t="n"/>
      <c r="P252" s="675" t="n"/>
      <c r="Q252" s="675" t="n"/>
      <c r="R252" s="675" t="n"/>
      <c r="S252" s="675" t="n"/>
      <c r="T252" s="675" t="n"/>
      <c r="U252" s="675" t="n"/>
      <c r="V252" s="675" t="n"/>
      <c r="W252" s="675" t="n"/>
      <c r="X252" s="675" t="n"/>
      <c r="Y252" s="675" t="n"/>
      <c r="Z252" s="675" t="n"/>
      <c r="AA252" s="675" t="n"/>
      <c r="AB252" s="675" t="n"/>
      <c r="AC252" s="675" t="n"/>
      <c r="AD252" s="675" t="n"/>
      <c r="AE252" s="675" t="n"/>
      <c r="AF252" s="675" t="n"/>
      <c r="AG252" s="675" t="n"/>
      <c r="AH252" s="675" t="n"/>
      <c r="AI252" s="675" t="n"/>
      <c r="AJ252" s="675" t="n"/>
      <c r="AK252" s="675" t="n"/>
      <c r="AL252" s="675" t="n"/>
      <c r="AM252" s="675" t="n"/>
      <c r="AN252" s="675" t="n"/>
      <c r="AO252" s="675" t="inlineStr">
        <is>
          <t>end</t>
        </is>
      </c>
    </row>
    <row r="253" ht="13" customHeight="1" s="1">
      <c r="A253" s="532" t="n"/>
      <c r="B253" s="336" t="inlineStr">
        <is>
          <t>Category</t>
        </is>
      </c>
      <c r="C253" s="336" t="inlineStr">
        <is>
          <t>Acronym</t>
        </is>
      </c>
      <c r="D253" s="336" t="inlineStr">
        <is>
          <t>Definition</t>
        </is>
      </c>
      <c r="E253" s="336" t="inlineStr">
        <is>
          <t>Reference</t>
        </is>
      </c>
      <c r="F253" s="336">
        <f>F11</f>
        <v/>
      </c>
      <c r="G253" s="336">
        <f>G11</f>
        <v/>
      </c>
      <c r="H253" s="336">
        <f>H11</f>
        <v/>
      </c>
      <c r="I253" s="336">
        <f>I11</f>
        <v/>
      </c>
      <c r="J253" s="336">
        <f>J11</f>
        <v/>
      </c>
      <c r="K253" s="336">
        <f>K11</f>
        <v/>
      </c>
      <c r="L253" s="336">
        <f>L11</f>
        <v/>
      </c>
      <c r="M253" s="336">
        <f>M11</f>
        <v/>
      </c>
      <c r="N253" s="336">
        <f>N11</f>
        <v/>
      </c>
      <c r="O253" s="336">
        <f>O11</f>
        <v/>
      </c>
      <c r="P253" s="336">
        <f>P11</f>
        <v/>
      </c>
      <c r="Q253" s="336">
        <f>Q11</f>
        <v/>
      </c>
      <c r="R253" s="336">
        <f>R11</f>
        <v/>
      </c>
      <c r="S253" s="336">
        <f>S11</f>
        <v/>
      </c>
      <c r="T253" s="336">
        <f>T11</f>
        <v/>
      </c>
      <c r="U253" s="336">
        <f>U11</f>
        <v/>
      </c>
      <c r="V253" s="336">
        <f>V11</f>
        <v/>
      </c>
      <c r="W253" s="336">
        <f>W11</f>
        <v/>
      </c>
      <c r="X253" s="336">
        <f>X11</f>
        <v/>
      </c>
      <c r="Y253" s="336">
        <f>Y11</f>
        <v/>
      </c>
      <c r="Z253" s="336">
        <f>Z11</f>
        <v/>
      </c>
      <c r="AA253" s="336">
        <f>AA11</f>
        <v/>
      </c>
      <c r="AB253" s="336">
        <f>AB11</f>
        <v/>
      </c>
      <c r="AC253" s="336">
        <f>AC11</f>
        <v/>
      </c>
      <c r="AD253" s="336">
        <f>AD11</f>
        <v/>
      </c>
      <c r="AE253" s="336">
        <f>AE11</f>
        <v/>
      </c>
      <c r="AF253" s="336">
        <f>AF11</f>
        <v/>
      </c>
      <c r="AG253" s="336">
        <f>AG11</f>
        <v/>
      </c>
      <c r="AH253" s="336">
        <f>AH11</f>
        <v/>
      </c>
      <c r="AI253" s="336">
        <f>AI11</f>
        <v/>
      </c>
      <c r="AJ253" s="336">
        <f>AJ11</f>
        <v/>
      </c>
      <c r="AK253" s="336">
        <f>AK11</f>
        <v/>
      </c>
      <c r="AL253" s="336">
        <f>AL11</f>
        <v/>
      </c>
      <c r="AM253" s="336">
        <f>AM11</f>
        <v/>
      </c>
      <c r="AN253" s="336">
        <f>AN11</f>
        <v/>
      </c>
      <c r="AO253" s="336">
        <f>AO11</f>
        <v/>
      </c>
    </row>
    <row r="254" ht="13" customHeight="1" s="1">
      <c r="A254" s="532" t="n"/>
      <c r="B254" s="549" t="inlineStr">
        <is>
          <t>Boarding Pass
 Check before
 Security 
Screening</t>
        </is>
      </c>
      <c r="C254" s="328" t="inlineStr">
        <is>
          <t>PK30MIN</t>
        </is>
      </c>
      <c r="D254" s="332" t="inlineStr">
        <is>
          <t>Throughput 30-minute Demand</t>
        </is>
      </c>
      <c r="E254" s="328" t="n"/>
      <c r="F254" s="332">
        <f>MIN((F255*60/F256*30)+(F258*60/F259*30)+(F260*F261*(1-F262-F263)),F260*0.85)</f>
        <v/>
      </c>
      <c r="G254" s="332">
        <f>MIN((G255*60/G256*30)+(G258*60/G259*30)+(G260*G261*(1-G262-G263)),G260*0.85)</f>
        <v/>
      </c>
      <c r="H254" s="332">
        <f>MIN((H255*60/H256*30)+(H258*60/H259*30)+(H260*H261*(1-H262-H263)),H260*0.85)</f>
        <v/>
      </c>
      <c r="I254" s="332">
        <f>MIN((I255*60/I256*30)+(I258*60/I259*30)+(I260*I261*(1-I262-I263)),I260*0.85)</f>
        <v/>
      </c>
      <c r="J254" s="332">
        <f>MIN((J255*60/J256*30)+(J258*60/J259*30)+(J260*J261*(1-J262-J263)),J260*0.85)</f>
        <v/>
      </c>
      <c r="K254" s="332">
        <f>MIN((K255*60/K256*30)+(K258*60/K259*30)+(K260*K261*(1-K262-K263)),K260*0.85)</f>
        <v/>
      </c>
      <c r="L254" s="332">
        <f>MIN((L255*60/L256*30)+(L258*60/L259*30)+(L260*L261*(1-L262-L263)),L260*0.85)</f>
        <v/>
      </c>
      <c r="M254" s="332">
        <f>MIN((M255*60/M256*30)+(M258*60/M259*30)+(M260*M261*(1-M262-M263)),M260*0.85)</f>
        <v/>
      </c>
      <c r="N254" s="332">
        <f>MIN((N255*60/N256*30)+(N258*60/N259*30)+(N260*N261*(1-N262-N263)),N260*0.85)</f>
        <v/>
      </c>
      <c r="O254" s="332">
        <f>MIN((O255*60/O256*30)+(O258*60/O259*30)+(O260*O261*(1-O262-O263)),O260*0.85)</f>
        <v/>
      </c>
      <c r="P254" s="332">
        <f>MIN((P255*60/P256*30)+(P258*60/P259*30)+(P260*P261*(1-P262-P263)),P260*0.85)</f>
        <v/>
      </c>
      <c r="Q254" s="332">
        <f>MIN((Q255*60/Q256*30)+(Q258*60/Q259*30)+(Q260*Q261*(1-Q262-Q263)),Q260*0.85)</f>
        <v/>
      </c>
      <c r="R254" s="332">
        <f>MIN((R255*60/R256*30)+(R258*60/R259*30)+(R260*R261*(1-R262-R263)),R260*0.85)</f>
        <v/>
      </c>
      <c r="S254" s="332">
        <f>MIN((S255*60/S256*30)+(S258*60/S259*30)+(S260*S261*(1-S262-S263)),S260*0.85)</f>
        <v/>
      </c>
      <c r="T254" s="332">
        <f>MIN((T255*60/T256*30)+(T258*60/T259*30)+(T260*T261*(1-T262-T263)),T260*0.85)</f>
        <v/>
      </c>
      <c r="U254" s="332">
        <f>MIN((U255*60/U256*30)+(U258*60/U259*30)+(U260*U261*(1-U262-U263)),U260*0.85)</f>
        <v/>
      </c>
      <c r="V254" s="332">
        <f>MIN((V255*60/V256*30)+(V258*60/V259*30)+(V260*V261*(1-V262-V263)),V260*0.85)</f>
        <v/>
      </c>
      <c r="W254" s="332">
        <f>MIN((W255*60/W256*30)+(W258*60/W259*30)+(W260*W261*(1-W262-W263)),W260*0.85)</f>
        <v/>
      </c>
      <c r="X254" s="332">
        <f>MIN((X255*60/X256*30)+(X258*60/X259*30)+(X260*X261*(1-X262-X263)),X260*0.85)</f>
        <v/>
      </c>
      <c r="Y254" s="332">
        <f>MIN((Y255*60/Y256*30)+(Y258*60/Y259*30)+(Y260*Y261*(1-Y262-Y263)),Y260*0.85)</f>
        <v/>
      </c>
      <c r="Z254" s="332">
        <f>MIN((Z255*60/Z256*30)+(Z258*60/Z259*30)+(Z260*Z261*(1-Z262-Z263)),Z260*0.85)</f>
        <v/>
      </c>
      <c r="AA254" s="332">
        <f>MIN((AA255*60/AA256*30)+(AA258*60/AA259*30)+(AA260*AA261*(1-AA262-AA263)),AA260*0.85)</f>
        <v/>
      </c>
      <c r="AB254" s="332">
        <f>MIN((AB255*60/AB256*30)+(AB258*60/AB259*30)+(AB260*AB261*(1-AB262-AB263)),AB260*0.85)</f>
        <v/>
      </c>
      <c r="AC254" s="332">
        <f>MIN((AC255*60/AC256*30)+(AC258*60/AC259*30)+(AC260*AC261*(1-AC262-AC263)),AC260*0.85)</f>
        <v/>
      </c>
      <c r="AD254" s="332">
        <f>MIN((AD255*60/AD256*30)+(AD258*60/AD259*30)+(AD260*AD261*(1-AD262-AD263)),AD260*0.85)</f>
        <v/>
      </c>
      <c r="AE254" s="332">
        <f>MIN((AE255*60/AE256*30)+(AE258*60/AE259*30)+(AE260*AE261*(1-AE262-AE263)),AE260*0.85)</f>
        <v/>
      </c>
      <c r="AF254" s="332">
        <f>MIN((AF255*60/AF256*30)+(AF258*60/AF259*30)+(AF260*AF261*(1-AF262-AF263)),AF260*0.85)</f>
        <v/>
      </c>
      <c r="AG254" s="332">
        <f>MIN((AG255*60/AG256*30)+(AG258*60/AG259*30)+(AG260*AG261*(1-AG262-AG263)),AG260*0.85)</f>
        <v/>
      </c>
      <c r="AH254" s="332">
        <f>MIN((AH255*60/AH256*30)+(AH258*60/AH259*30)+(AH260*AH261*(1-AH262-AH263)),AH260*0.85)</f>
        <v/>
      </c>
      <c r="AI254" s="332">
        <f>MIN((AI255*60/AI256*30)+(AI258*60/AI259*30)+(AI260*AI261*(1-AI262-AI263)),AI260*0.85)</f>
        <v/>
      </c>
      <c r="AJ254" s="332">
        <f>MIN((AJ255*60/AJ256*30)+(AJ258*60/AJ259*30)+(AJ260*AJ261*(1-AJ262-AJ263)),AJ260*0.85)</f>
        <v/>
      </c>
      <c r="AK254" s="332">
        <f>MIN((AK255*60/AK256*30)+(AK258*60/AK259*30)+(AK260*AK261*(1-AK262-AK263)),AK260*0.85)</f>
        <v/>
      </c>
      <c r="AL254" s="332">
        <f>MIN((AL255*60/AL256*30)+(AL258*60/AL259*30)+(AL260*AL261*(1-AL262-AL263)),AL260*0.85)</f>
        <v/>
      </c>
      <c r="AM254" s="332">
        <f>MIN((AM255*60/AM256*30)+(AM258*60/AM259*30)+(AM260*AM261*(1-AM262-AM263)),AM260*0.85)</f>
        <v/>
      </c>
      <c r="AN254" s="332">
        <f>MIN((AN255*60/AN256*30)+(AN258*60/AN259*30)+(AN260*AN261*(1-AN262-AN263)),AN260*0.85)</f>
        <v/>
      </c>
      <c r="AO254" s="332">
        <f>MIN((AO255*60/AO256*30)+(AO258*60/AO259*30)+(AO260*AO261*(1-AO262-AO263)),AO260*0.85)</f>
        <v/>
      </c>
    </row>
    <row r="255" ht="13" customHeight="1" s="1">
      <c r="A255" s="532" t="n"/>
      <c r="B255" s="550" t="n"/>
      <c r="C255" s="328" t="inlineStr">
        <is>
          <t>CD</t>
        </is>
      </c>
      <c r="D255" s="332" t="inlineStr">
        <is>
          <t>Number of Service Desks Open</t>
        </is>
      </c>
      <c r="E255" s="328" t="n"/>
      <c r="F255" s="706">
        <f>F251</f>
        <v/>
      </c>
      <c r="G255" s="706">
        <f>G251</f>
        <v/>
      </c>
      <c r="H255" s="706">
        <f>H251</f>
        <v/>
      </c>
      <c r="I255" s="706">
        <f>I251</f>
        <v/>
      </c>
      <c r="J255" s="706">
        <f>J251</f>
        <v/>
      </c>
      <c r="K255" s="706">
        <f>K251</f>
        <v/>
      </c>
      <c r="L255" s="706">
        <f>L251</f>
        <v/>
      </c>
      <c r="M255" s="706">
        <f>M251</f>
        <v/>
      </c>
      <c r="N255" s="706">
        <f>N251</f>
        <v/>
      </c>
      <c r="O255" s="706">
        <f>O251</f>
        <v/>
      </c>
      <c r="P255" s="706">
        <f>P251</f>
        <v/>
      </c>
      <c r="Q255" s="706">
        <f>Q251</f>
        <v/>
      </c>
      <c r="R255" s="706">
        <f>R251</f>
        <v/>
      </c>
      <c r="S255" s="706">
        <f>S251</f>
        <v/>
      </c>
      <c r="T255" s="706">
        <f>T251</f>
        <v/>
      </c>
      <c r="U255" s="706">
        <f>U251</f>
        <v/>
      </c>
      <c r="V255" s="706">
        <f>V251</f>
        <v/>
      </c>
      <c r="W255" s="706">
        <f>W251</f>
        <v/>
      </c>
      <c r="X255" s="706">
        <f>X251</f>
        <v/>
      </c>
      <c r="Y255" s="706">
        <f>Y251</f>
        <v/>
      </c>
      <c r="Z255" s="706">
        <f>Z251</f>
        <v/>
      </c>
      <c r="AA255" s="706">
        <f>AA251</f>
        <v/>
      </c>
      <c r="AB255" s="706">
        <f>AB251</f>
        <v/>
      </c>
      <c r="AC255" s="706">
        <f>AC251</f>
        <v/>
      </c>
      <c r="AD255" s="706">
        <f>AD251</f>
        <v/>
      </c>
      <c r="AE255" s="706">
        <f>AE251</f>
        <v/>
      </c>
      <c r="AF255" s="706">
        <f>AF251</f>
        <v/>
      </c>
      <c r="AG255" s="706">
        <f>AG251</f>
        <v/>
      </c>
      <c r="AH255" s="706">
        <f>AH251</f>
        <v/>
      </c>
      <c r="AI255" s="706">
        <f>AI251</f>
        <v/>
      </c>
      <c r="AJ255" s="706">
        <f>AJ251</f>
        <v/>
      </c>
      <c r="AK255" s="706">
        <f>AK251</f>
        <v/>
      </c>
      <c r="AL255" s="706">
        <f>AL251</f>
        <v/>
      </c>
      <c r="AM255" s="706">
        <f>AM251</f>
        <v/>
      </c>
      <c r="AN255" s="706">
        <f>AN251</f>
        <v/>
      </c>
      <c r="AO255" s="706">
        <f>AO251</f>
        <v/>
      </c>
    </row>
    <row r="256" ht="13" customHeight="1" s="1">
      <c r="A256" s="532" t="n"/>
      <c r="B256" s="550" t="n"/>
      <c r="C256" s="328" t="inlineStr">
        <is>
          <t>PTcd</t>
        </is>
      </c>
      <c r="D256" s="332" t="inlineStr">
        <is>
          <t>Process Time for Service at Desks (in seconds)</t>
        </is>
      </c>
      <c r="E256" s="328" t="n"/>
      <c r="F256" s="706">
        <f>F233*(1-F230-F231)+F234*F230+F235*F231</f>
        <v/>
      </c>
      <c r="G256" s="706">
        <f>G233*(1-G230-G231)+G234*G230+G235*G231</f>
        <v/>
      </c>
      <c r="H256" s="706">
        <f>H233*(1-H230-H231)+H234*H230+H235*H231</f>
        <v/>
      </c>
      <c r="I256" s="706">
        <f>I233*(1-I230-I231)+I234*I230+I235*I231</f>
        <v/>
      </c>
      <c r="J256" s="706">
        <f>J233*(1-J230-J231)+J234*J230+J235*J231</f>
        <v/>
      </c>
      <c r="K256" s="706">
        <f>K233*(1-K230-K231)+K234*K230+K235*K231</f>
        <v/>
      </c>
      <c r="L256" s="706">
        <f>L233*(1-L230-L231)+L234*L230+L235*L231</f>
        <v/>
      </c>
      <c r="M256" s="706">
        <f>M233*(1-M230-M231)+M234*M230+M235*M231</f>
        <v/>
      </c>
      <c r="N256" s="706">
        <f>N233*(1-N230-N231)+N234*N230+N235*N231</f>
        <v/>
      </c>
      <c r="O256" s="706">
        <f>O233*(1-O230-O231)+O234*O230+O235*O231</f>
        <v/>
      </c>
      <c r="P256" s="706">
        <f>P233*(1-P230-P231)+P234*P230+P235*P231</f>
        <v/>
      </c>
      <c r="Q256" s="706">
        <f>Q233*(1-Q230-Q231)+Q234*Q230+Q235*Q231</f>
        <v/>
      </c>
      <c r="R256" s="706">
        <f>R233*(1-R230-R231)+R234*R230+R235*R231</f>
        <v/>
      </c>
      <c r="S256" s="706">
        <f>S233*(1-S230-S231)+S234*S230+S235*S231</f>
        <v/>
      </c>
      <c r="T256" s="706">
        <f>T233*(1-T230-T231)+T234*T230+T235*T231</f>
        <v/>
      </c>
      <c r="U256" s="706">
        <f>U233*(1-U230-U231)+U234*U230+U235*U231</f>
        <v/>
      </c>
      <c r="V256" s="706">
        <f>V233*(1-V230-V231)+V234*V230+V235*V231</f>
        <v/>
      </c>
      <c r="W256" s="706">
        <f>W233*(1-W230-W231)+W234*W230+W235*W231</f>
        <v/>
      </c>
      <c r="X256" s="706">
        <f>X233*(1-X230-X231)+X234*X230+X235*X231</f>
        <v/>
      </c>
      <c r="Y256" s="706">
        <f>Y233*(1-Y230-Y231)+Y234*Y230+Y235*Y231</f>
        <v/>
      </c>
      <c r="Z256" s="706">
        <f>Z233*(1-Z230-Z231)+Z234*Z230+Z235*Z231</f>
        <v/>
      </c>
      <c r="AA256" s="706">
        <f>AA233*(1-AA230-AA231)+AA234*AA230+AA235*AA231</f>
        <v/>
      </c>
      <c r="AB256" s="706">
        <f>AB233*(1-AB230-AB231)+AB234*AB230+AB235*AB231</f>
        <v/>
      </c>
      <c r="AC256" s="706">
        <f>AC233*(1-AC230-AC231)+AC234*AC230+AC235*AC231</f>
        <v/>
      </c>
      <c r="AD256" s="706">
        <f>AD233*(1-AD230-AD231)+AD234*AD230+AD235*AD231</f>
        <v/>
      </c>
      <c r="AE256" s="706">
        <f>AE233*(1-AE230-AE231)+AE234*AE230+AE235*AE231</f>
        <v/>
      </c>
      <c r="AF256" s="706">
        <f>AF233*(1-AF230-AF231)+AF234*AF230+AF235*AF231</f>
        <v/>
      </c>
      <c r="AG256" s="706">
        <f>AG233*(1-AG230-AG231)+AG234*AG230+AG235*AG231</f>
        <v/>
      </c>
      <c r="AH256" s="706">
        <f>AH233*(1-AH230-AH231)+AH234*AH230+AH235*AH231</f>
        <v/>
      </c>
      <c r="AI256" s="706">
        <f>AI233*(1-AI230-AI231)+AI234*AI230+AI235*AI231</f>
        <v/>
      </c>
      <c r="AJ256" s="706">
        <f>AJ233*(1-AJ230-AJ231)+AJ234*AJ230+AJ235*AJ231</f>
        <v/>
      </c>
      <c r="AK256" s="706">
        <f>AK233*(1-AK230-AK231)+AK234*AK230+AK235*AK231</f>
        <v/>
      </c>
      <c r="AL256" s="706">
        <f>AL233*(1-AL230-AL231)+AL234*AL230+AL235*AL231</f>
        <v/>
      </c>
      <c r="AM256" s="706">
        <f>AM233*(1-AM230-AM231)+AM234*AM230+AM235*AM231</f>
        <v/>
      </c>
      <c r="AN256" s="706">
        <f>AN233*(1-AN230-AN231)+AN234*AN230+AN235*AN231</f>
        <v/>
      </c>
      <c r="AO256" s="706">
        <f>AO233*(1-AO230-AO231)+AO234*AO230+AO235*AO231</f>
        <v/>
      </c>
    </row>
    <row r="257" ht="13" customHeight="1" s="1">
      <c r="A257" s="532" t="n"/>
      <c r="B257" s="550" t="n"/>
      <c r="C257" s="328" t="inlineStr">
        <is>
          <t>Cf</t>
        </is>
      </c>
      <c r="D257" s="332" t="inlineStr">
        <is>
          <t>Correction Factor for Demand Variation (see reference table)</t>
        </is>
      </c>
      <c r="E257" s="328" t="n"/>
      <c r="F257" s="332">
        <f>VLOOKUP(F266,$B$425:$C$432,2,TRUE)</f>
        <v/>
      </c>
      <c r="G257" s="332">
        <f>VLOOKUP(G266,$B$425:$C$432,2,TRUE)</f>
        <v/>
      </c>
      <c r="H257" s="332">
        <f>VLOOKUP(H266,$B$425:$C$432,2,TRUE)</f>
        <v/>
      </c>
      <c r="I257" s="332">
        <f>VLOOKUP(I266,$B$425:$C$432,2,TRUE)</f>
        <v/>
      </c>
      <c r="J257" s="332">
        <f>VLOOKUP(J266,$B$425:$C$432,2,TRUE)</f>
        <v/>
      </c>
      <c r="K257" s="332">
        <f>VLOOKUP(K266,$B$425:$C$432,2,TRUE)</f>
        <v/>
      </c>
      <c r="L257" s="332">
        <f>VLOOKUP(L266,$B$425:$C$432,2,TRUE)</f>
        <v/>
      </c>
      <c r="M257" s="332">
        <f>VLOOKUP(M266,$B$425:$C$432,2,TRUE)</f>
        <v/>
      </c>
      <c r="N257" s="332">
        <f>VLOOKUP(N266,$B$425:$C$432,2,TRUE)</f>
        <v/>
      </c>
      <c r="O257" s="332">
        <f>VLOOKUP(O266,$B$425:$C$432,2,TRUE)</f>
        <v/>
      </c>
      <c r="P257" s="332">
        <f>VLOOKUP(P266,$B$425:$C$432,2,TRUE)</f>
        <v/>
      </c>
      <c r="Q257" s="332">
        <f>VLOOKUP(Q266,$B$425:$C$432,2,TRUE)</f>
        <v/>
      </c>
      <c r="R257" s="332">
        <f>VLOOKUP(R266,$B$425:$C$432,2,TRUE)</f>
        <v/>
      </c>
      <c r="S257" s="332">
        <f>VLOOKUP(S266,$B$425:$C$432,2,TRUE)</f>
        <v/>
      </c>
      <c r="T257" s="332">
        <f>VLOOKUP(T266,$B$425:$C$432,2,TRUE)</f>
        <v/>
      </c>
      <c r="U257" s="332">
        <f>VLOOKUP(U266,$B$425:$C$432,2,TRUE)</f>
        <v/>
      </c>
      <c r="V257" s="332">
        <f>VLOOKUP(V266,$B$425:$C$432,2,TRUE)</f>
        <v/>
      </c>
      <c r="W257" s="332">
        <f>VLOOKUP(W266,$B$425:$C$432,2,TRUE)</f>
        <v/>
      </c>
      <c r="X257" s="332">
        <f>VLOOKUP(X266,$B$425:$C$432,2,TRUE)</f>
        <v/>
      </c>
      <c r="Y257" s="332">
        <f>VLOOKUP(Y266,$B$425:$C$432,2,TRUE)</f>
        <v/>
      </c>
      <c r="Z257" s="332">
        <f>VLOOKUP(Z266,$B$425:$C$432,2,TRUE)</f>
        <v/>
      </c>
      <c r="AA257" s="332">
        <f>VLOOKUP(AA266,$B$425:$C$432,2,TRUE)</f>
        <v/>
      </c>
      <c r="AB257" s="332">
        <f>VLOOKUP(AB266,$B$425:$C$432,2,TRUE)</f>
        <v/>
      </c>
      <c r="AC257" s="332">
        <f>VLOOKUP(AC266,$B$425:$C$432,2,TRUE)</f>
        <v/>
      </c>
      <c r="AD257" s="332">
        <f>VLOOKUP(AD266,$B$425:$C$432,2,TRUE)</f>
        <v/>
      </c>
      <c r="AE257" s="332">
        <f>VLOOKUP(AE266,$B$425:$C$432,2,TRUE)</f>
        <v/>
      </c>
      <c r="AF257" s="332">
        <f>VLOOKUP(AF266,$B$425:$C$432,2,TRUE)</f>
        <v/>
      </c>
      <c r="AG257" s="332">
        <f>VLOOKUP(AG266,$B$425:$C$432,2,TRUE)</f>
        <v/>
      </c>
      <c r="AH257" s="332">
        <f>VLOOKUP(AH266,$B$425:$C$432,2,TRUE)</f>
        <v/>
      </c>
      <c r="AI257" s="332">
        <f>VLOOKUP(AI266,$B$425:$C$432,2,TRUE)</f>
        <v/>
      </c>
      <c r="AJ257" s="332">
        <f>VLOOKUP(AJ266,$B$425:$C$432,2,TRUE)</f>
        <v/>
      </c>
      <c r="AK257" s="332">
        <f>VLOOKUP(AK266,$B$425:$C$432,2,TRUE)</f>
        <v/>
      </c>
      <c r="AL257" s="332">
        <f>VLOOKUP(AL266,$B$425:$C$432,2,TRUE)</f>
        <v/>
      </c>
      <c r="AM257" s="332">
        <f>VLOOKUP(AM266,$B$425:$C$432,2,TRUE)</f>
        <v/>
      </c>
      <c r="AN257" s="332">
        <f>VLOOKUP(AN266,$B$425:$C$432,2,TRUE)</f>
        <v/>
      </c>
      <c r="AO257" s="332">
        <f>VLOOKUP(AO266,$B$425:$C$432,2,TRUE)</f>
        <v/>
      </c>
    </row>
    <row r="258" ht="13" customHeight="1" s="1">
      <c r="A258" s="532" t="n"/>
      <c r="B258" s="550" t="n"/>
      <c r="C258" s="328" t="inlineStr">
        <is>
          <t>BD</t>
        </is>
      </c>
      <c r="D258" s="332" t="inlineStr">
        <is>
          <t>Number of Baggage Drop Positions Open</t>
        </is>
      </c>
      <c r="E258" s="328" t="n"/>
      <c r="F258" s="706">
        <f>F219</f>
        <v/>
      </c>
      <c r="G258" s="706">
        <f>G219</f>
        <v/>
      </c>
      <c r="H258" s="706">
        <f>H219</f>
        <v/>
      </c>
      <c r="I258" s="706">
        <f>I219</f>
        <v/>
      </c>
      <c r="J258" s="706">
        <f>J219</f>
        <v/>
      </c>
      <c r="K258" s="706">
        <f>K219</f>
        <v/>
      </c>
      <c r="L258" s="706">
        <f>L219</f>
        <v/>
      </c>
      <c r="M258" s="706">
        <f>M219</f>
        <v/>
      </c>
      <c r="N258" s="706">
        <f>N219</f>
        <v/>
      </c>
      <c r="O258" s="706">
        <f>O219</f>
        <v/>
      </c>
      <c r="P258" s="706">
        <f>P219</f>
        <v/>
      </c>
      <c r="Q258" s="706">
        <f>Q219</f>
        <v/>
      </c>
      <c r="R258" s="706">
        <f>R219</f>
        <v/>
      </c>
      <c r="S258" s="706">
        <f>S219</f>
        <v/>
      </c>
      <c r="T258" s="706">
        <f>T219</f>
        <v/>
      </c>
      <c r="U258" s="706">
        <f>U219</f>
        <v/>
      </c>
      <c r="V258" s="706">
        <f>V219</f>
        <v/>
      </c>
      <c r="W258" s="706">
        <f>W219</f>
        <v/>
      </c>
      <c r="X258" s="706">
        <f>X219</f>
        <v/>
      </c>
      <c r="Y258" s="706">
        <f>Y219</f>
        <v/>
      </c>
      <c r="Z258" s="706">
        <f>Z219</f>
        <v/>
      </c>
      <c r="AA258" s="706">
        <f>AA219</f>
        <v/>
      </c>
      <c r="AB258" s="706">
        <f>AB219</f>
        <v/>
      </c>
      <c r="AC258" s="706">
        <f>AC219</f>
        <v/>
      </c>
      <c r="AD258" s="706">
        <f>AD219</f>
        <v/>
      </c>
      <c r="AE258" s="706">
        <f>AE219</f>
        <v/>
      </c>
      <c r="AF258" s="706">
        <f>AF219</f>
        <v/>
      </c>
      <c r="AG258" s="706">
        <f>AG219</f>
        <v/>
      </c>
      <c r="AH258" s="706">
        <f>AH219</f>
        <v/>
      </c>
      <c r="AI258" s="706">
        <f>AI219</f>
        <v/>
      </c>
      <c r="AJ258" s="706">
        <f>AJ219</f>
        <v/>
      </c>
      <c r="AK258" s="706">
        <f>AK219</f>
        <v/>
      </c>
      <c r="AL258" s="706">
        <f>AL219</f>
        <v/>
      </c>
      <c r="AM258" s="706">
        <f>AM219</f>
        <v/>
      </c>
      <c r="AN258" s="706">
        <f>AN219</f>
        <v/>
      </c>
      <c r="AO258" s="706">
        <f>AO219</f>
        <v/>
      </c>
    </row>
    <row r="259" ht="13" customHeight="1" s="1">
      <c r="A259" s="532" t="n"/>
      <c r="B259" s="550" t="n"/>
      <c r="C259" s="328" t="inlineStr">
        <is>
          <t>PTbd</t>
        </is>
      </c>
      <c r="D259" s="332" t="inlineStr">
        <is>
          <t>Process Time at Baggage Drop (in seconds)</t>
        </is>
      </c>
      <c r="E259" s="328" t="n"/>
      <c r="F259" s="707">
        <f>F201*(1-F198-F199)+F202*F198+F203*F199</f>
        <v/>
      </c>
      <c r="G259" s="707">
        <f>G201*(1-G198-G199)+G202*G198+G203*G199</f>
        <v/>
      </c>
      <c r="H259" s="707">
        <f>H201*(1-H198-H199)+H202*H198+H203*H199</f>
        <v/>
      </c>
      <c r="I259" s="707">
        <f>I201*(1-I198-I199)+I202*I198+I203*I199</f>
        <v/>
      </c>
      <c r="J259" s="707">
        <f>J201*(1-J198-J199)+J202*J198+J203*J199</f>
        <v/>
      </c>
      <c r="K259" s="707">
        <f>K201*(1-K198-K199)+K202*K198+K203*K199</f>
        <v/>
      </c>
      <c r="L259" s="707">
        <f>L201*(1-L198-L199)+L202*L198+L203*L199</f>
        <v/>
      </c>
      <c r="M259" s="707">
        <f>M201*(1-M198-M199)+M202*M198+M203*M199</f>
        <v/>
      </c>
      <c r="N259" s="707">
        <f>N201*(1-N198-N199)+N202*N198+N203*N199</f>
        <v/>
      </c>
      <c r="O259" s="707">
        <f>O201*(1-O198-O199)+O202*O198+O203*O199</f>
        <v/>
      </c>
      <c r="P259" s="707">
        <f>P201*(1-P198-P199)+P202*P198+P203*P199</f>
        <v/>
      </c>
      <c r="Q259" s="707">
        <f>Q201*(1-Q198-Q199)+Q202*Q198+Q203*Q199</f>
        <v/>
      </c>
      <c r="R259" s="707">
        <f>R201*(1-R198-R199)+R202*R198+R203*R199</f>
        <v/>
      </c>
      <c r="S259" s="707">
        <f>S201*(1-S198-S199)+S202*S198+S203*S199</f>
        <v/>
      </c>
      <c r="T259" s="707">
        <f>T201*(1-T198-T199)+T202*T198+T203*T199</f>
        <v/>
      </c>
      <c r="U259" s="707">
        <f>U201*(1-U198-U199)+U202*U198+U203*U199</f>
        <v/>
      </c>
      <c r="V259" s="707">
        <f>V201*(1-V198-V199)+V202*V198+V203*V199</f>
        <v/>
      </c>
      <c r="W259" s="707">
        <f>W201*(1-W198-W199)+W202*W198+W203*W199</f>
        <v/>
      </c>
      <c r="X259" s="707">
        <f>X201*(1-X198-X199)+X202*X198+X203*X199</f>
        <v/>
      </c>
      <c r="Y259" s="707">
        <f>Y201*(1-Y198-Y199)+Y202*Y198+Y203*Y199</f>
        <v/>
      </c>
      <c r="Z259" s="707">
        <f>Z201*(1-Z198-Z199)+Z202*Z198+Z203*Z199</f>
        <v/>
      </c>
      <c r="AA259" s="707">
        <f>AA201*(1-AA198-AA199)+AA202*AA198+AA203*AA199</f>
        <v/>
      </c>
      <c r="AB259" s="707">
        <f>AB201*(1-AB198-AB199)+AB202*AB198+AB203*AB199</f>
        <v/>
      </c>
      <c r="AC259" s="707">
        <f>AC201*(1-AC198-AC199)+AC202*AC198+AC203*AC199</f>
        <v/>
      </c>
      <c r="AD259" s="707">
        <f>AD201*(1-AD198-AD199)+AD202*AD198+AD203*AD199</f>
        <v/>
      </c>
      <c r="AE259" s="707">
        <f>AE201*(1-AE198-AE199)+AE202*AE198+AE203*AE199</f>
        <v/>
      </c>
      <c r="AF259" s="707">
        <f>AF201*(1-AF198-AF199)+AF202*AF198+AF203*AF199</f>
        <v/>
      </c>
      <c r="AG259" s="707">
        <f>AG201*(1-AG198-AG199)+AG202*AG198+AG203*AG199</f>
        <v/>
      </c>
      <c r="AH259" s="707">
        <f>AH201*(1-AH198-AH199)+AH202*AH198+AH203*AH199</f>
        <v/>
      </c>
      <c r="AI259" s="707">
        <f>AI201*(1-AI198-AI199)+AI202*AI198+AI203*AI199</f>
        <v/>
      </c>
      <c r="AJ259" s="707">
        <f>AJ201*(1-AJ198-AJ199)+AJ202*AJ198+AJ203*AJ199</f>
        <v/>
      </c>
      <c r="AK259" s="707">
        <f>AK201*(1-AK198-AK199)+AK202*AK198+AK203*AK199</f>
        <v/>
      </c>
      <c r="AL259" s="707">
        <f>AL201*(1-AL198-AL199)+AL202*AL198+AL203*AL199</f>
        <v/>
      </c>
      <c r="AM259" s="707">
        <f>AM201*(1-AM198-AM199)+AM202*AM198+AM203*AM199</f>
        <v/>
      </c>
      <c r="AN259" s="707">
        <f>AN201*(1-AN198-AN199)+AN202*AN198+AN203*AN199</f>
        <v/>
      </c>
      <c r="AO259" s="707">
        <f>AO201*(1-AO198-AO199)+AO202*AO198+AO203*AO199</f>
        <v/>
      </c>
    </row>
    <row r="260" ht="13" customHeight="1" s="1">
      <c r="A260" s="532" t="n"/>
      <c r="B260" s="550" t="n"/>
      <c r="C260" s="339" t="inlineStr">
        <is>
          <t>PHP(od-dep)</t>
        </is>
      </c>
      <c r="D260" s="340" t="inlineStr">
        <is>
          <t>Originating Peak Hour Passengers</t>
        </is>
      </c>
      <c r="E260" s="339" t="n"/>
      <c r="F260" s="708">
        <f>F33</f>
        <v/>
      </c>
      <c r="G260" s="708">
        <f>G33</f>
        <v/>
      </c>
      <c r="H260" s="708">
        <f>H33</f>
        <v/>
      </c>
      <c r="I260" s="708">
        <f>I33</f>
        <v/>
      </c>
      <c r="J260" s="708">
        <f>J33</f>
        <v/>
      </c>
      <c r="K260" s="708">
        <f>K33</f>
        <v/>
      </c>
      <c r="L260" s="708">
        <f>L33</f>
        <v/>
      </c>
      <c r="M260" s="708">
        <f>M33</f>
        <v/>
      </c>
      <c r="N260" s="708">
        <f>N33</f>
        <v/>
      </c>
      <c r="O260" s="708">
        <f>O33</f>
        <v/>
      </c>
      <c r="P260" s="708">
        <f>P33</f>
        <v/>
      </c>
      <c r="Q260" s="708">
        <f>Q33</f>
        <v/>
      </c>
      <c r="R260" s="708">
        <f>R33</f>
        <v/>
      </c>
      <c r="S260" s="708">
        <f>S33</f>
        <v/>
      </c>
      <c r="T260" s="708">
        <f>T33</f>
        <v/>
      </c>
      <c r="U260" s="708">
        <f>U33</f>
        <v/>
      </c>
      <c r="V260" s="708">
        <f>V33</f>
        <v/>
      </c>
      <c r="W260" s="708">
        <f>W33</f>
        <v/>
      </c>
      <c r="X260" s="708">
        <f>X33</f>
        <v/>
      </c>
      <c r="Y260" s="708">
        <f>Y33</f>
        <v/>
      </c>
      <c r="Z260" s="708">
        <f>Z33</f>
        <v/>
      </c>
      <c r="AA260" s="708">
        <f>AA33</f>
        <v/>
      </c>
      <c r="AB260" s="708">
        <f>AB33</f>
        <v/>
      </c>
      <c r="AC260" s="708">
        <f>AC33</f>
        <v/>
      </c>
      <c r="AD260" s="708">
        <f>AD33</f>
        <v/>
      </c>
      <c r="AE260" s="708">
        <f>AE33</f>
        <v/>
      </c>
      <c r="AF260" s="708">
        <f>AF33</f>
        <v/>
      </c>
      <c r="AG260" s="708">
        <f>AG33</f>
        <v/>
      </c>
      <c r="AH260" s="708">
        <f>AH33</f>
        <v/>
      </c>
      <c r="AI260" s="708">
        <f>AI33</f>
        <v/>
      </c>
      <c r="AJ260" s="708">
        <f>AJ33</f>
        <v/>
      </c>
      <c r="AK260" s="708">
        <f>AK33</f>
        <v/>
      </c>
      <c r="AL260" s="708">
        <f>AL33</f>
        <v/>
      </c>
      <c r="AM260" s="708">
        <f>AM33</f>
        <v/>
      </c>
      <c r="AN260" s="708">
        <f>AN33</f>
        <v/>
      </c>
      <c r="AO260" s="708">
        <f>AO33</f>
        <v/>
      </c>
    </row>
    <row r="261" ht="13" customHeight="1" s="1">
      <c r="A261" s="532" t="n"/>
      <c r="B261" s="550" t="n"/>
      <c r="C261" s="328" t="inlineStr">
        <is>
          <t>PK</t>
        </is>
      </c>
      <c r="D261" s="332" t="inlineStr">
        <is>
          <t>Peak 30-minute Factor (in %of PHP)</t>
        </is>
      </c>
      <c r="E261" s="328" t="n"/>
      <c r="F261" s="344">
        <f>F35</f>
        <v/>
      </c>
      <c r="G261" s="344">
        <f>G35</f>
        <v/>
      </c>
      <c r="H261" s="344">
        <f>H35</f>
        <v/>
      </c>
      <c r="I261" s="344">
        <f>I35</f>
        <v/>
      </c>
      <c r="J261" s="344">
        <f>J35</f>
        <v/>
      </c>
      <c r="K261" s="344">
        <f>K35</f>
        <v/>
      </c>
      <c r="L261" s="344">
        <f>L35</f>
        <v/>
      </c>
      <c r="M261" s="344">
        <f>M35</f>
        <v/>
      </c>
      <c r="N261" s="344">
        <f>N35</f>
        <v/>
      </c>
      <c r="O261" s="344">
        <f>O35</f>
        <v/>
      </c>
      <c r="P261" s="344">
        <f>P35</f>
        <v/>
      </c>
      <c r="Q261" s="344">
        <f>Q35</f>
        <v/>
      </c>
      <c r="R261" s="344">
        <f>R35</f>
        <v/>
      </c>
      <c r="S261" s="344">
        <f>S35</f>
        <v/>
      </c>
      <c r="T261" s="344">
        <f>T35</f>
        <v/>
      </c>
      <c r="U261" s="344">
        <f>U35</f>
        <v/>
      </c>
      <c r="V261" s="344">
        <f>V35</f>
        <v/>
      </c>
      <c r="W261" s="344">
        <f>W35</f>
        <v/>
      </c>
      <c r="X261" s="344">
        <f>X35</f>
        <v/>
      </c>
      <c r="Y261" s="344">
        <f>Y35</f>
        <v/>
      </c>
      <c r="Z261" s="344">
        <f>Z35</f>
        <v/>
      </c>
      <c r="AA261" s="344">
        <f>AA35</f>
        <v/>
      </c>
      <c r="AB261" s="344">
        <f>AB35</f>
        <v/>
      </c>
      <c r="AC261" s="344">
        <f>AC35</f>
        <v/>
      </c>
      <c r="AD261" s="344">
        <f>AD35</f>
        <v/>
      </c>
      <c r="AE261" s="344">
        <f>AE35</f>
        <v/>
      </c>
      <c r="AF261" s="344">
        <f>AF35</f>
        <v/>
      </c>
      <c r="AG261" s="344">
        <f>AG35</f>
        <v/>
      </c>
      <c r="AH261" s="344">
        <f>AH35</f>
        <v/>
      </c>
      <c r="AI261" s="344">
        <f>AI35</f>
        <v/>
      </c>
      <c r="AJ261" s="344">
        <f>AJ35</f>
        <v/>
      </c>
      <c r="AK261" s="344">
        <f>AK35</f>
        <v/>
      </c>
      <c r="AL261" s="344">
        <f>AL35</f>
        <v/>
      </c>
      <c r="AM261" s="344">
        <f>AM35</f>
        <v/>
      </c>
      <c r="AN261" s="344">
        <f>AN35</f>
        <v/>
      </c>
      <c r="AO261" s="344">
        <f>AO35</f>
        <v/>
      </c>
    </row>
    <row r="262" ht="13" customHeight="1" s="1">
      <c r="A262" s="532" t="n"/>
      <c r="B262" s="550" t="n"/>
      <c r="C262" s="328" t="inlineStr">
        <is>
          <t>CR</t>
        </is>
      </c>
      <c r="D262" s="332" t="inlineStr">
        <is>
          <t>Percentage of Passengers Using Traditional Check-in Facilities</t>
        </is>
      </c>
      <c r="E262" s="328" t="n"/>
      <c r="F262" s="332">
        <f>F168</f>
        <v/>
      </c>
      <c r="G262" s="332">
        <f>G168</f>
        <v/>
      </c>
      <c r="H262" s="332">
        <f>H168</f>
        <v/>
      </c>
      <c r="I262" s="332">
        <f>I168</f>
        <v/>
      </c>
      <c r="J262" s="332">
        <f>J168</f>
        <v/>
      </c>
      <c r="K262" s="332">
        <f>K168</f>
        <v/>
      </c>
      <c r="L262" s="332">
        <f>L168</f>
        <v/>
      </c>
      <c r="M262" s="332">
        <f>M168</f>
        <v/>
      </c>
      <c r="N262" s="332">
        <f>N168</f>
        <v/>
      </c>
      <c r="O262" s="332">
        <f>O168</f>
        <v/>
      </c>
      <c r="P262" s="332">
        <f>P168</f>
        <v/>
      </c>
      <c r="Q262" s="332">
        <f>Q168</f>
        <v/>
      </c>
      <c r="R262" s="332">
        <f>R168</f>
        <v/>
      </c>
      <c r="S262" s="332">
        <f>S168</f>
        <v/>
      </c>
      <c r="T262" s="332">
        <f>T168</f>
        <v/>
      </c>
      <c r="U262" s="332">
        <f>U168</f>
        <v/>
      </c>
      <c r="V262" s="332">
        <f>V168</f>
        <v/>
      </c>
      <c r="W262" s="332">
        <f>W168</f>
        <v/>
      </c>
      <c r="X262" s="332">
        <f>X168</f>
        <v/>
      </c>
      <c r="Y262" s="332">
        <f>Y168</f>
        <v/>
      </c>
      <c r="Z262" s="332">
        <f>Z168</f>
        <v/>
      </c>
      <c r="AA262" s="332">
        <f>AA168</f>
        <v/>
      </c>
      <c r="AB262" s="332">
        <f>AB168</f>
        <v/>
      </c>
      <c r="AC262" s="332">
        <f>AC168</f>
        <v/>
      </c>
      <c r="AD262" s="332">
        <f>AD168</f>
        <v/>
      </c>
      <c r="AE262" s="332">
        <f>AE168</f>
        <v/>
      </c>
      <c r="AF262" s="332">
        <f>AF168</f>
        <v/>
      </c>
      <c r="AG262" s="332">
        <f>AG168</f>
        <v/>
      </c>
      <c r="AH262" s="332">
        <f>AH168</f>
        <v/>
      </c>
      <c r="AI262" s="332">
        <f>AI168</f>
        <v/>
      </c>
      <c r="AJ262" s="332">
        <f>AJ168</f>
        <v/>
      </c>
      <c r="AK262" s="332">
        <f>AK168</f>
        <v/>
      </c>
      <c r="AL262" s="332">
        <f>AL168</f>
        <v/>
      </c>
      <c r="AM262" s="332">
        <f>AM168</f>
        <v/>
      </c>
      <c r="AN262" s="332">
        <f>AN168</f>
        <v/>
      </c>
      <c r="AO262" s="332">
        <f>AO168</f>
        <v/>
      </c>
    </row>
    <row r="263" ht="13" customHeight="1" s="1">
      <c r="A263" s="532" t="n"/>
      <c r="B263" s="550" t="n"/>
      <c r="C263" s="328" t="inlineStr">
        <is>
          <t>BR</t>
        </is>
      </c>
      <c r="D263" s="332" t="inlineStr">
        <is>
          <t>Percentage of Passengers Using Baggage Drops</t>
        </is>
      </c>
      <c r="E263" s="328" t="n"/>
      <c r="F263" s="332">
        <f>F169</f>
        <v/>
      </c>
      <c r="G263" s="332">
        <f>G169</f>
        <v/>
      </c>
      <c r="H263" s="332">
        <f>H169</f>
        <v/>
      </c>
      <c r="I263" s="332">
        <f>I169</f>
        <v/>
      </c>
      <c r="J263" s="332">
        <f>J169</f>
        <v/>
      </c>
      <c r="K263" s="332">
        <f>K169</f>
        <v/>
      </c>
      <c r="L263" s="332">
        <f>L169</f>
        <v/>
      </c>
      <c r="M263" s="332">
        <f>M169</f>
        <v/>
      </c>
      <c r="N263" s="332">
        <f>N169</f>
        <v/>
      </c>
      <c r="O263" s="332">
        <f>O169</f>
        <v/>
      </c>
      <c r="P263" s="332">
        <f>P169</f>
        <v/>
      </c>
      <c r="Q263" s="332">
        <f>Q169</f>
        <v/>
      </c>
      <c r="R263" s="332">
        <f>R169</f>
        <v/>
      </c>
      <c r="S263" s="332">
        <f>S169</f>
        <v/>
      </c>
      <c r="T263" s="332">
        <f>T169</f>
        <v/>
      </c>
      <c r="U263" s="332">
        <f>U169</f>
        <v/>
      </c>
      <c r="V263" s="332">
        <f>V169</f>
        <v/>
      </c>
      <c r="W263" s="332">
        <f>W169</f>
        <v/>
      </c>
      <c r="X263" s="332">
        <f>X169</f>
        <v/>
      </c>
      <c r="Y263" s="332">
        <f>Y169</f>
        <v/>
      </c>
      <c r="Z263" s="332">
        <f>Z169</f>
        <v/>
      </c>
      <c r="AA263" s="332">
        <f>AA169</f>
        <v/>
      </c>
      <c r="AB263" s="332">
        <f>AB169</f>
        <v/>
      </c>
      <c r="AC263" s="332">
        <f>AC169</f>
        <v/>
      </c>
      <c r="AD263" s="332">
        <f>AD169</f>
        <v/>
      </c>
      <c r="AE263" s="332">
        <f>AE169</f>
        <v/>
      </c>
      <c r="AF263" s="332">
        <f>AF169</f>
        <v/>
      </c>
      <c r="AG263" s="332">
        <f>AG169</f>
        <v/>
      </c>
      <c r="AH263" s="332">
        <f>AH169</f>
        <v/>
      </c>
      <c r="AI263" s="332">
        <f>AI169</f>
        <v/>
      </c>
      <c r="AJ263" s="332">
        <f>AJ169</f>
        <v/>
      </c>
      <c r="AK263" s="332">
        <f>AK169</f>
        <v/>
      </c>
      <c r="AL263" s="332">
        <f>AL169</f>
        <v/>
      </c>
      <c r="AM263" s="332">
        <f>AM169</f>
        <v/>
      </c>
      <c r="AN263" s="332">
        <f>AN169</f>
        <v/>
      </c>
      <c r="AO263" s="332">
        <f>AO169</f>
        <v/>
      </c>
    </row>
    <row r="264" ht="13" customHeight="1" s="1">
      <c r="A264" s="532" t="n"/>
      <c r="B264" s="550" t="n"/>
      <c r="C264" s="328" t="inlineStr">
        <is>
          <t>PD</t>
        </is>
      </c>
      <c r="D264" s="332" t="inlineStr">
        <is>
          <t>Number of Departure Passport Control Desks</t>
        </is>
      </c>
      <c r="E264" s="328" t="n"/>
      <c r="F264" s="707">
        <f>F354</f>
        <v/>
      </c>
      <c r="G264" s="707">
        <f>G354</f>
        <v/>
      </c>
      <c r="H264" s="707">
        <f>H354</f>
        <v/>
      </c>
      <c r="I264" s="707">
        <f>I354</f>
        <v/>
      </c>
      <c r="J264" s="707">
        <f>J354</f>
        <v/>
      </c>
      <c r="K264" s="707">
        <f>K354</f>
        <v/>
      </c>
      <c r="L264" s="707">
        <f>L354</f>
        <v/>
      </c>
      <c r="M264" s="707">
        <f>M354</f>
        <v/>
      </c>
      <c r="N264" s="707">
        <f>N354</f>
        <v/>
      </c>
      <c r="O264" s="707">
        <f>O354</f>
        <v/>
      </c>
      <c r="P264" s="707">
        <f>P354</f>
        <v/>
      </c>
      <c r="Q264" s="707">
        <f>Q354</f>
        <v/>
      </c>
      <c r="R264" s="707">
        <f>R354</f>
        <v/>
      </c>
      <c r="S264" s="707">
        <f>S354</f>
        <v/>
      </c>
      <c r="T264" s="707">
        <f>T354</f>
        <v/>
      </c>
      <c r="U264" s="707">
        <f>U354</f>
        <v/>
      </c>
      <c r="V264" s="707">
        <f>V354</f>
        <v/>
      </c>
      <c r="W264" s="707">
        <f>W354</f>
        <v/>
      </c>
      <c r="X264" s="707">
        <f>X354</f>
        <v/>
      </c>
      <c r="Y264" s="707">
        <f>Y354</f>
        <v/>
      </c>
      <c r="Z264" s="707">
        <f>Z354</f>
        <v/>
      </c>
      <c r="AA264" s="707">
        <f>AA354</f>
        <v/>
      </c>
      <c r="AB264" s="707">
        <f>AB354</f>
        <v/>
      </c>
      <c r="AC264" s="707">
        <f>AC354</f>
        <v/>
      </c>
      <c r="AD264" s="707">
        <f>AD354</f>
        <v/>
      </c>
      <c r="AE264" s="707">
        <f>AE354</f>
        <v/>
      </c>
      <c r="AF264" s="707">
        <f>AF354</f>
        <v/>
      </c>
      <c r="AG264" s="707">
        <f>AG354</f>
        <v/>
      </c>
      <c r="AH264" s="707">
        <f>AH354</f>
        <v/>
      </c>
      <c r="AI264" s="707">
        <f>AI354</f>
        <v/>
      </c>
      <c r="AJ264" s="707">
        <f>AJ354</f>
        <v/>
      </c>
      <c r="AK264" s="707">
        <f>AK354</f>
        <v/>
      </c>
      <c r="AL264" s="707">
        <f>AL354</f>
        <v/>
      </c>
      <c r="AM264" s="707">
        <f>AM354</f>
        <v/>
      </c>
      <c r="AN264" s="707">
        <f>AN354</f>
        <v/>
      </c>
      <c r="AO264" s="707">
        <f>AO354</f>
        <v/>
      </c>
    </row>
    <row r="265" ht="13" customHeight="1" s="1">
      <c r="A265" s="532" t="n"/>
      <c r="B265" s="550" t="n"/>
      <c r="C265" s="328" t="inlineStr">
        <is>
          <t>PTbd</t>
        </is>
      </c>
      <c r="D265" s="332" t="inlineStr">
        <is>
          <t>Process Time for Departure Passport Control(in seconds)</t>
        </is>
      </c>
      <c r="E265" s="328" t="n"/>
      <c r="F265" s="707">
        <f>F345</f>
        <v/>
      </c>
      <c r="G265" s="707">
        <f>G345</f>
        <v/>
      </c>
      <c r="H265" s="707">
        <f>H345</f>
        <v/>
      </c>
      <c r="I265" s="707">
        <f>I345</f>
        <v/>
      </c>
      <c r="J265" s="707">
        <f>J345</f>
        <v/>
      </c>
      <c r="K265" s="707">
        <f>K345</f>
        <v/>
      </c>
      <c r="L265" s="707">
        <f>L345</f>
        <v/>
      </c>
      <c r="M265" s="707">
        <f>M345</f>
        <v/>
      </c>
      <c r="N265" s="707">
        <f>N345</f>
        <v/>
      </c>
      <c r="O265" s="707">
        <f>O345</f>
        <v/>
      </c>
      <c r="P265" s="707">
        <f>P345</f>
        <v/>
      </c>
      <c r="Q265" s="707">
        <f>Q345</f>
        <v/>
      </c>
      <c r="R265" s="707">
        <f>R345</f>
        <v/>
      </c>
      <c r="S265" s="707">
        <f>S345</f>
        <v/>
      </c>
      <c r="T265" s="707">
        <f>T345</f>
        <v/>
      </c>
      <c r="U265" s="707">
        <f>U345</f>
        <v/>
      </c>
      <c r="V265" s="707">
        <f>V345</f>
        <v/>
      </c>
      <c r="W265" s="707">
        <f>W345</f>
        <v/>
      </c>
      <c r="X265" s="707">
        <f>X345</f>
        <v/>
      </c>
      <c r="Y265" s="707">
        <f>Y345</f>
        <v/>
      </c>
      <c r="Z265" s="707">
        <f>Z345</f>
        <v/>
      </c>
      <c r="AA265" s="707">
        <f>AA345</f>
        <v/>
      </c>
      <c r="AB265" s="707">
        <f>AB345</f>
        <v/>
      </c>
      <c r="AC265" s="707">
        <f>AC345</f>
        <v/>
      </c>
      <c r="AD265" s="707">
        <f>AD345</f>
        <v/>
      </c>
      <c r="AE265" s="707">
        <f>AE345</f>
        <v/>
      </c>
      <c r="AF265" s="707">
        <f>AF345</f>
        <v/>
      </c>
      <c r="AG265" s="707">
        <f>AG345</f>
        <v/>
      </c>
      <c r="AH265" s="707">
        <f>AH345</f>
        <v/>
      </c>
      <c r="AI265" s="707">
        <f>AI345</f>
        <v/>
      </c>
      <c r="AJ265" s="707">
        <f>AJ345</f>
        <v/>
      </c>
      <c r="AK265" s="707">
        <f>AK345</f>
        <v/>
      </c>
      <c r="AL265" s="707">
        <f>AL345</f>
        <v/>
      </c>
      <c r="AM265" s="707">
        <f>AM345</f>
        <v/>
      </c>
      <c r="AN265" s="707">
        <f>AN345</f>
        <v/>
      </c>
      <c r="AO265" s="707">
        <f>AO345</f>
        <v/>
      </c>
    </row>
    <row r="266" ht="13" customHeight="1" s="1">
      <c r="A266" s="532" t="n"/>
      <c r="B266" s="550" t="n"/>
      <c r="C266" s="328" t="inlineStr">
        <is>
          <t>MQT</t>
        </is>
      </c>
      <c r="D266" s="332" t="inlineStr">
        <is>
          <t>Maximum Queuing Time (in Minutes)</t>
        </is>
      </c>
      <c r="E266" s="328" t="n"/>
      <c r="F266" s="332" t="n">
        <v>3</v>
      </c>
      <c r="G266" s="332" t="n">
        <v>3</v>
      </c>
      <c r="H266" s="332" t="n">
        <v>3</v>
      </c>
      <c r="I266" s="332" t="n">
        <v>3</v>
      </c>
      <c r="J266" s="332" t="n">
        <v>3</v>
      </c>
      <c r="K266" s="332" t="n">
        <v>3</v>
      </c>
      <c r="L266" s="332" t="n">
        <v>3</v>
      </c>
      <c r="M266" s="332" t="n">
        <v>3</v>
      </c>
      <c r="N266" s="332" t="n">
        <v>3</v>
      </c>
      <c r="O266" s="332" t="n">
        <v>3</v>
      </c>
      <c r="P266" s="332" t="n">
        <v>3</v>
      </c>
      <c r="Q266" s="332" t="n">
        <v>3</v>
      </c>
      <c r="R266" s="332" t="n">
        <v>3</v>
      </c>
      <c r="S266" s="332" t="n">
        <v>3</v>
      </c>
      <c r="T266" s="332" t="n">
        <v>3</v>
      </c>
      <c r="U266" s="332" t="n">
        <v>3</v>
      </c>
      <c r="V266" s="332" t="n">
        <v>3</v>
      </c>
      <c r="W266" s="332" t="n">
        <v>3</v>
      </c>
      <c r="X266" s="332" t="n">
        <v>3</v>
      </c>
      <c r="Y266" s="332" t="n">
        <v>3</v>
      </c>
      <c r="Z266" s="332" t="n">
        <v>3</v>
      </c>
      <c r="AA266" s="332" t="n">
        <v>3</v>
      </c>
      <c r="AB266" s="332" t="n">
        <v>3</v>
      </c>
      <c r="AC266" s="332" t="n">
        <v>3</v>
      </c>
      <c r="AD266" s="332" t="n">
        <v>3</v>
      </c>
      <c r="AE266" s="332" t="n">
        <v>3</v>
      </c>
      <c r="AF266" s="332" t="n">
        <v>3</v>
      </c>
      <c r="AG266" s="332" t="n">
        <v>3</v>
      </c>
      <c r="AH266" s="332" t="n">
        <v>3</v>
      </c>
      <c r="AI266" s="332" t="n">
        <v>3</v>
      </c>
      <c r="AJ266" s="332" t="n">
        <v>3</v>
      </c>
      <c r="AK266" s="332" t="n">
        <v>3</v>
      </c>
      <c r="AL266" s="332" t="n">
        <v>3</v>
      </c>
      <c r="AM266" s="332" t="n">
        <v>3</v>
      </c>
      <c r="AN266" s="332" t="n">
        <v>3</v>
      </c>
      <c r="AO266" s="332" t="n">
        <v>3</v>
      </c>
    </row>
    <row r="267" ht="13" customHeight="1" s="1">
      <c r="A267" s="532" t="n"/>
      <c r="B267" s="550" t="n"/>
      <c r="C267" s="328" t="inlineStr">
        <is>
          <t>Qf</t>
        </is>
      </c>
      <c r="D267" s="332" t="inlineStr">
        <is>
          <t>QMAX Correction Factor (see reference table)</t>
        </is>
      </c>
      <c r="E267" s="328" t="n"/>
      <c r="F267" s="332">
        <f>VLOOKUP(F266,$B$437:$C$442,2,TRUE)</f>
        <v/>
      </c>
      <c r="G267" s="332">
        <f>VLOOKUP(G266,$B$437:$C$442,2,TRUE)</f>
        <v/>
      </c>
      <c r="H267" s="332">
        <f>VLOOKUP(H266,$B$437:$C$442,2,TRUE)</f>
        <v/>
      </c>
      <c r="I267" s="332">
        <f>VLOOKUP(I266,$B$437:$C$442,2,TRUE)</f>
        <v/>
      </c>
      <c r="J267" s="332">
        <f>VLOOKUP(J266,$B$437:$C$442,2,TRUE)</f>
        <v/>
      </c>
      <c r="K267" s="332">
        <f>VLOOKUP(K266,$B$437:$C$442,2,TRUE)</f>
        <v/>
      </c>
      <c r="L267" s="332">
        <f>VLOOKUP(L266,$B$437:$C$442,2,TRUE)</f>
        <v/>
      </c>
      <c r="M267" s="332">
        <f>VLOOKUP(M266,$B$437:$C$442,2,TRUE)</f>
        <v/>
      </c>
      <c r="N267" s="332">
        <f>VLOOKUP(N266,$B$437:$C$442,2,TRUE)</f>
        <v/>
      </c>
      <c r="O267" s="332">
        <f>VLOOKUP(O266,$B$437:$C$442,2,TRUE)</f>
        <v/>
      </c>
      <c r="P267" s="332">
        <f>VLOOKUP(P266,$B$437:$C$442,2,TRUE)</f>
        <v/>
      </c>
      <c r="Q267" s="332">
        <f>VLOOKUP(Q266,$B$437:$C$442,2,TRUE)</f>
        <v/>
      </c>
      <c r="R267" s="332">
        <f>VLOOKUP(R266,$B$437:$C$442,2,TRUE)</f>
        <v/>
      </c>
      <c r="S267" s="332">
        <f>VLOOKUP(S266,$B$437:$C$442,2,TRUE)</f>
        <v/>
      </c>
      <c r="T267" s="332">
        <f>VLOOKUP(T266,$B$437:$C$442,2,TRUE)</f>
        <v/>
      </c>
      <c r="U267" s="332">
        <f>VLOOKUP(U266,$B$437:$C$442,2,TRUE)</f>
        <v/>
      </c>
      <c r="V267" s="332">
        <f>VLOOKUP(V266,$B$437:$C$442,2,TRUE)</f>
        <v/>
      </c>
      <c r="W267" s="332">
        <f>VLOOKUP(W266,$B$437:$C$442,2,TRUE)</f>
        <v/>
      </c>
      <c r="X267" s="332">
        <f>VLOOKUP(X266,$B$437:$C$442,2,TRUE)</f>
        <v/>
      </c>
      <c r="Y267" s="332">
        <f>VLOOKUP(Y266,$B$437:$C$442,2,TRUE)</f>
        <v/>
      </c>
      <c r="Z267" s="332">
        <f>VLOOKUP(Z266,$B$437:$C$442,2,TRUE)</f>
        <v/>
      </c>
      <c r="AA267" s="332">
        <f>VLOOKUP(AA266,$B$437:$C$442,2,TRUE)</f>
        <v/>
      </c>
      <c r="AB267" s="332">
        <f>VLOOKUP(AB266,$B$437:$C$442,2,TRUE)</f>
        <v/>
      </c>
      <c r="AC267" s="332">
        <f>VLOOKUP(AC266,$B$437:$C$442,2,TRUE)</f>
        <v/>
      </c>
      <c r="AD267" s="332">
        <f>VLOOKUP(AD266,$B$437:$C$442,2,TRUE)</f>
        <v/>
      </c>
      <c r="AE267" s="332">
        <f>VLOOKUP(AE266,$B$437:$C$442,2,TRUE)</f>
        <v/>
      </c>
      <c r="AF267" s="332">
        <f>VLOOKUP(AF266,$B$437:$C$442,2,TRUE)</f>
        <v/>
      </c>
      <c r="AG267" s="332">
        <f>VLOOKUP(AG266,$B$437:$C$442,2,TRUE)</f>
        <v/>
      </c>
      <c r="AH267" s="332">
        <f>VLOOKUP(AH266,$B$437:$C$442,2,TRUE)</f>
        <v/>
      </c>
      <c r="AI267" s="332">
        <f>VLOOKUP(AI266,$B$437:$C$442,2,TRUE)</f>
        <v/>
      </c>
      <c r="AJ267" s="332">
        <f>VLOOKUP(AJ266,$B$437:$C$442,2,TRUE)</f>
        <v/>
      </c>
      <c r="AK267" s="332">
        <f>VLOOKUP(AK266,$B$437:$C$442,2,TRUE)</f>
        <v/>
      </c>
      <c r="AL267" s="332">
        <f>VLOOKUP(AL266,$B$437:$C$442,2,TRUE)</f>
        <v/>
      </c>
      <c r="AM267" s="332">
        <f>VLOOKUP(AM266,$B$437:$C$442,2,TRUE)</f>
        <v/>
      </c>
      <c r="AN267" s="332">
        <f>VLOOKUP(AN266,$B$437:$C$442,2,TRUE)</f>
        <v/>
      </c>
      <c r="AO267" s="332">
        <f>VLOOKUP(AO266,$B$437:$C$442,2,TRUE)</f>
        <v/>
      </c>
    </row>
    <row r="268" ht="13" customHeight="1" s="1">
      <c r="A268" s="532" t="n"/>
      <c r="B268" s="550" t="n"/>
      <c r="C268" s="328" t="inlineStr">
        <is>
          <t>QMAX</t>
        </is>
      </c>
      <c r="D268" s="332" t="inlineStr">
        <is>
          <t>Maximum Number of Passengers Waiting in Queue</t>
        </is>
      </c>
      <c r="E268" s="328" t="n"/>
      <c r="F268" s="709">
        <f>F254*F267</f>
        <v/>
      </c>
      <c r="G268" s="709">
        <f>G254*G267</f>
        <v/>
      </c>
      <c r="H268" s="709">
        <f>H254*H267</f>
        <v/>
      </c>
      <c r="I268" s="709">
        <f>I254*I267</f>
        <v/>
      </c>
      <c r="J268" s="709">
        <f>J254*J267</f>
        <v/>
      </c>
      <c r="K268" s="709">
        <f>K254*K267</f>
        <v/>
      </c>
      <c r="L268" s="709">
        <f>L254*L267</f>
        <v/>
      </c>
      <c r="M268" s="709">
        <f>M254*M267</f>
        <v/>
      </c>
      <c r="N268" s="709">
        <f>N254*N267</f>
        <v/>
      </c>
      <c r="O268" s="709">
        <f>O254*O267</f>
        <v/>
      </c>
      <c r="P268" s="709">
        <f>P254*P267</f>
        <v/>
      </c>
      <c r="Q268" s="709">
        <f>Q254*Q267</f>
        <v/>
      </c>
      <c r="R268" s="709">
        <f>R254*R267</f>
        <v/>
      </c>
      <c r="S268" s="709">
        <f>S254*S267</f>
        <v/>
      </c>
      <c r="T268" s="709">
        <f>T254*T267</f>
        <v/>
      </c>
      <c r="U268" s="709">
        <f>U254*U267</f>
        <v/>
      </c>
      <c r="V268" s="709">
        <f>V254*V267</f>
        <v/>
      </c>
      <c r="W268" s="709">
        <f>W254*W267</f>
        <v/>
      </c>
      <c r="X268" s="709">
        <f>X254*X267</f>
        <v/>
      </c>
      <c r="Y268" s="709">
        <f>Y254*Y267</f>
        <v/>
      </c>
      <c r="Z268" s="709">
        <f>Z254*Z267</f>
        <v/>
      </c>
      <c r="AA268" s="709">
        <f>AA254*AA267</f>
        <v/>
      </c>
      <c r="AB268" s="709">
        <f>AB254*AB267</f>
        <v/>
      </c>
      <c r="AC268" s="709">
        <f>AC254*AC267</f>
        <v/>
      </c>
      <c r="AD268" s="709">
        <f>AD254*AD267</f>
        <v/>
      </c>
      <c r="AE268" s="709">
        <f>AE254*AE267</f>
        <v/>
      </c>
      <c r="AF268" s="709">
        <f>AF254*AF267</f>
        <v/>
      </c>
      <c r="AG268" s="709">
        <f>AG254*AG267</f>
        <v/>
      </c>
      <c r="AH268" s="709">
        <f>AH254*AH267</f>
        <v/>
      </c>
      <c r="AI268" s="709">
        <f>AI254*AI267</f>
        <v/>
      </c>
      <c r="AJ268" s="709">
        <f>AJ254*AJ267</f>
        <v/>
      </c>
      <c r="AK268" s="709">
        <f>AK254*AK267</f>
        <v/>
      </c>
      <c r="AL268" s="709">
        <f>AL254*AL267</f>
        <v/>
      </c>
      <c r="AM268" s="709">
        <f>AM254*AM267</f>
        <v/>
      </c>
      <c r="AN268" s="709">
        <f>AN254*AN267</f>
        <v/>
      </c>
      <c r="AO268" s="709">
        <f>AO254*AO267</f>
        <v/>
      </c>
    </row>
    <row r="269" ht="13" customHeight="1" s="1">
      <c r="A269" s="532" t="n"/>
      <c r="B269" s="550" t="n"/>
      <c r="C269" s="328" t="inlineStr">
        <is>
          <t>Bpi</t>
        </is>
      </c>
      <c r="D269" s="332" t="inlineStr">
        <is>
          <t>Approximate Number of Boarding Pass Access Gates</t>
        </is>
      </c>
      <c r="E269" s="328" t="n"/>
      <c r="F269" s="332">
        <f>ROUNDUP((F254*F270/60)/(30+F266),0)</f>
        <v/>
      </c>
      <c r="G269" s="332">
        <f>ROUNDUP((G254*G270/60)/(30+G266),0)</f>
        <v/>
      </c>
      <c r="H269" s="332">
        <f>ROUNDUP((H254*H270/60)/(30+H266),0)</f>
        <v/>
      </c>
      <c r="I269" s="332">
        <f>ROUNDUP((I254*I270/60)/(30+I266),0)</f>
        <v/>
      </c>
      <c r="J269" s="332">
        <f>ROUNDUP((J254*J270/60)/(30+J266),0)</f>
        <v/>
      </c>
      <c r="K269" s="332">
        <f>ROUNDUP((K254*K270/60)/(30+K266),0)</f>
        <v/>
      </c>
      <c r="L269" s="332">
        <f>ROUNDUP((L254*L270/60)/(30+L266),0)</f>
        <v/>
      </c>
      <c r="M269" s="332">
        <f>ROUNDUP((M254*M270/60)/(30+M266),0)</f>
        <v/>
      </c>
      <c r="N269" s="332">
        <f>ROUNDUP((N254*N270/60)/(30+N266),0)</f>
        <v/>
      </c>
      <c r="O269" s="332">
        <f>ROUNDUP((O254*O270/60)/(30+O266),0)</f>
        <v/>
      </c>
      <c r="P269" s="332">
        <f>ROUNDUP((P254*P270/60)/(30+P266),0)</f>
        <v/>
      </c>
      <c r="Q269" s="332">
        <f>ROUNDUP((Q254*Q270/60)/(30+Q266),0)</f>
        <v/>
      </c>
      <c r="R269" s="332">
        <f>ROUNDUP((R254*R270/60)/(30+R266),0)</f>
        <v/>
      </c>
      <c r="S269" s="332">
        <f>ROUNDUP((S254*S270/60)/(30+S266),0)</f>
        <v/>
      </c>
      <c r="T269" s="332">
        <f>ROUNDUP((T254*T270/60)/(30+T266),0)</f>
        <v/>
      </c>
      <c r="U269" s="332">
        <f>ROUNDUP((U254*U270/60)/(30+U266),0)</f>
        <v/>
      </c>
      <c r="V269" s="332">
        <f>ROUNDUP((V254*V270/60)/(30+V266),0)</f>
        <v/>
      </c>
      <c r="W269" s="332">
        <f>ROUNDUP((W254*W270/60)/(30+W266),0)</f>
        <v/>
      </c>
      <c r="X269" s="332">
        <f>ROUNDUP((X254*X270/60)/(30+X266),0)</f>
        <v/>
      </c>
      <c r="Y269" s="332">
        <f>ROUNDUP((Y254*Y270/60)/(30+Y266),0)</f>
        <v/>
      </c>
      <c r="Z269" s="332">
        <f>ROUNDUP((Z254*Z270/60)/(30+Z266),0)</f>
        <v/>
      </c>
      <c r="AA269" s="332">
        <f>ROUNDUP((AA254*AA270/60)/(30+AA266),0)</f>
        <v/>
      </c>
      <c r="AB269" s="332">
        <f>ROUNDUP((AB254*AB270/60)/(30+AB266),0)</f>
        <v/>
      </c>
      <c r="AC269" s="332">
        <f>ROUNDUP((AC254*AC270/60)/(30+AC266),0)</f>
        <v/>
      </c>
      <c r="AD269" s="332">
        <f>ROUNDUP((AD254*AD270/60)/(30+AD266),0)</f>
        <v/>
      </c>
      <c r="AE269" s="332">
        <f>ROUNDUP((AE254*AE270/60)/(30+AE266),0)</f>
        <v/>
      </c>
      <c r="AF269" s="332">
        <f>ROUNDUP((AF254*AF270/60)/(30+AF266),0)</f>
        <v/>
      </c>
      <c r="AG269" s="332">
        <f>ROUNDUP((AG254*AG270/60)/(30+AG266),0)</f>
        <v/>
      </c>
      <c r="AH269" s="332">
        <f>ROUNDUP((AH254*AH270/60)/(30+AH266),0)</f>
        <v/>
      </c>
      <c r="AI269" s="332">
        <f>ROUNDUP((AI254*AI270/60)/(30+AI266),0)</f>
        <v/>
      </c>
      <c r="AJ269" s="332">
        <f>ROUNDUP((AJ254*AJ270/60)/(30+AJ266),0)</f>
        <v/>
      </c>
      <c r="AK269" s="332">
        <f>ROUNDUP((AK254*AK270/60)/(30+AK266),0)</f>
        <v/>
      </c>
      <c r="AL269" s="332">
        <f>ROUNDUP((AL254*AL270/60)/(30+AL266),0)</f>
        <v/>
      </c>
      <c r="AM269" s="332">
        <f>ROUNDUP((AM254*AM270/60)/(30+AM266),0)</f>
        <v/>
      </c>
      <c r="AN269" s="332">
        <f>ROUNDUP((AN254*AN270/60)/(30+AN266),0)</f>
        <v/>
      </c>
      <c r="AO269" s="332">
        <f>ROUNDUP((AO254*AO270/60)/(30+AO266),0)</f>
        <v/>
      </c>
    </row>
    <row r="270" ht="13" customHeight="1" s="1">
      <c r="A270" s="532" t="n"/>
      <c r="B270" s="550" t="n"/>
      <c r="C270" s="328" t="inlineStr">
        <is>
          <t>PTbp</t>
        </is>
      </c>
      <c r="D270" s="332" t="inlineStr">
        <is>
          <t>Process Time per Passnger at the Boarding Pass Accesss Gate</t>
        </is>
      </c>
      <c r="E270" s="328" t="n"/>
      <c r="F270" s="332" t="n">
        <v>8</v>
      </c>
      <c r="G270" s="332" t="n">
        <v>8</v>
      </c>
      <c r="H270" s="332" t="n">
        <v>8</v>
      </c>
      <c r="I270" s="332" t="n">
        <v>8</v>
      </c>
      <c r="J270" s="332" t="n">
        <v>8</v>
      </c>
      <c r="K270" s="332" t="n">
        <v>8</v>
      </c>
      <c r="L270" s="332" t="n">
        <v>8</v>
      </c>
      <c r="M270" s="332" t="n">
        <v>8</v>
      </c>
      <c r="N270" s="332" t="n">
        <v>8</v>
      </c>
      <c r="O270" s="332" t="n">
        <v>8</v>
      </c>
      <c r="P270" s="332" t="n">
        <v>8</v>
      </c>
      <c r="Q270" s="332" t="n">
        <v>8</v>
      </c>
      <c r="R270" s="332" t="n">
        <v>8</v>
      </c>
      <c r="S270" s="332" t="n">
        <v>8</v>
      </c>
      <c r="T270" s="332" t="n">
        <v>8</v>
      </c>
      <c r="U270" s="332" t="n">
        <v>8</v>
      </c>
      <c r="V270" s="332" t="n">
        <v>8</v>
      </c>
      <c r="W270" s="332" t="n">
        <v>8</v>
      </c>
      <c r="X270" s="332" t="n">
        <v>8</v>
      </c>
      <c r="Y270" s="332" t="n">
        <v>8</v>
      </c>
      <c r="Z270" s="332" t="n">
        <v>8</v>
      </c>
      <c r="AA270" s="332" t="n">
        <v>8</v>
      </c>
      <c r="AB270" s="332" t="n">
        <v>8</v>
      </c>
      <c r="AC270" s="332" t="n">
        <v>8</v>
      </c>
      <c r="AD270" s="332" t="n">
        <v>8</v>
      </c>
      <c r="AE270" s="332" t="n">
        <v>8</v>
      </c>
      <c r="AF270" s="332" t="n">
        <v>8</v>
      </c>
      <c r="AG270" s="332" t="n">
        <v>8</v>
      </c>
      <c r="AH270" s="332" t="n">
        <v>8</v>
      </c>
      <c r="AI270" s="332" t="n">
        <v>8</v>
      </c>
      <c r="AJ270" s="332" t="n">
        <v>8</v>
      </c>
      <c r="AK270" s="332" t="n">
        <v>8</v>
      </c>
      <c r="AL270" s="332" t="n">
        <v>8</v>
      </c>
      <c r="AM270" s="332" t="n">
        <v>8</v>
      </c>
      <c r="AN270" s="332" t="n">
        <v>8</v>
      </c>
      <c r="AO270" s="332" t="n">
        <v>8</v>
      </c>
    </row>
    <row r="271" ht="13" customHeight="1" s="1">
      <c r="A271" s="532" t="n"/>
      <c r="B271" s="550" t="n"/>
      <c r="C271" s="328" t="inlineStr">
        <is>
          <t>BPd</t>
        </is>
      </c>
      <c r="D271" s="332" t="inlineStr">
        <is>
          <t>Depth of One Boarding Pass Access Gate (in meters)</t>
        </is>
      </c>
      <c r="E271" s="328" t="n"/>
      <c r="F271" s="332" t="n">
        <v>1.25</v>
      </c>
      <c r="G271" s="332" t="n">
        <v>1.25</v>
      </c>
      <c r="H271" s="332" t="n">
        <v>1.25</v>
      </c>
      <c r="I271" s="332" t="n">
        <v>1.25</v>
      </c>
      <c r="J271" s="332" t="n">
        <v>1.25</v>
      </c>
      <c r="K271" s="332" t="n">
        <v>1.25</v>
      </c>
      <c r="L271" s="332" t="n">
        <v>1.25</v>
      </c>
      <c r="M271" s="332" t="n">
        <v>1.25</v>
      </c>
      <c r="N271" s="332" t="n">
        <v>1.25</v>
      </c>
      <c r="O271" s="332" t="n">
        <v>1.25</v>
      </c>
      <c r="P271" s="332" t="n">
        <v>1.25</v>
      </c>
      <c r="Q271" s="332" t="n">
        <v>1.25</v>
      </c>
      <c r="R271" s="332" t="n">
        <v>1.25</v>
      </c>
      <c r="S271" s="332" t="n">
        <v>1.25</v>
      </c>
      <c r="T271" s="332" t="n">
        <v>1.25</v>
      </c>
      <c r="U271" s="332" t="n">
        <v>1.25</v>
      </c>
      <c r="V271" s="332" t="n">
        <v>1.25</v>
      </c>
      <c r="W271" s="332" t="n">
        <v>1.25</v>
      </c>
      <c r="X271" s="332" t="n">
        <v>1.25</v>
      </c>
      <c r="Y271" s="332" t="n">
        <v>1.25</v>
      </c>
      <c r="Z271" s="332" t="n">
        <v>1.25</v>
      </c>
      <c r="AA271" s="332" t="n">
        <v>1.25</v>
      </c>
      <c r="AB271" s="332" t="n">
        <v>1.25</v>
      </c>
      <c r="AC271" s="332" t="n">
        <v>1.25</v>
      </c>
      <c r="AD271" s="332" t="n">
        <v>1.25</v>
      </c>
      <c r="AE271" s="332" t="n">
        <v>1.25</v>
      </c>
      <c r="AF271" s="332" t="n">
        <v>1.25</v>
      </c>
      <c r="AG271" s="332" t="n">
        <v>1.25</v>
      </c>
      <c r="AH271" s="332" t="n">
        <v>1.25</v>
      </c>
      <c r="AI271" s="332" t="n">
        <v>1.25</v>
      </c>
      <c r="AJ271" s="332" t="n">
        <v>1.25</v>
      </c>
      <c r="AK271" s="332" t="n">
        <v>1.25</v>
      </c>
      <c r="AL271" s="332" t="n">
        <v>1.25</v>
      </c>
      <c r="AM271" s="332" t="n">
        <v>1.25</v>
      </c>
      <c r="AN271" s="332" t="n">
        <v>1.25</v>
      </c>
      <c r="AO271" s="332" t="n">
        <v>1.25</v>
      </c>
    </row>
    <row r="272" ht="13" customHeight="1" s="1">
      <c r="A272" s="532" t="n"/>
      <c r="B272" s="550" t="n"/>
      <c r="C272" s="328" t="inlineStr">
        <is>
          <t>BPw</t>
        </is>
      </c>
      <c r="D272" s="332" t="inlineStr">
        <is>
          <t>Width of One Boarding Pass Access Gate (in meters)</t>
        </is>
      </c>
      <c r="E272" s="328" t="n"/>
      <c r="F272" s="332" t="n">
        <v>0.9</v>
      </c>
      <c r="G272" s="332" t="n">
        <v>0.9</v>
      </c>
      <c r="H272" s="332" t="n">
        <v>0.9</v>
      </c>
      <c r="I272" s="332" t="n">
        <v>0.9</v>
      </c>
      <c r="J272" s="332" t="n">
        <v>0.9</v>
      </c>
      <c r="K272" s="332" t="n">
        <v>0.9</v>
      </c>
      <c r="L272" s="332" t="n">
        <v>0.9</v>
      </c>
      <c r="M272" s="332" t="n">
        <v>0.9</v>
      </c>
      <c r="N272" s="332" t="n">
        <v>0.9</v>
      </c>
      <c r="O272" s="332" t="n">
        <v>0.9</v>
      </c>
      <c r="P272" s="332" t="n">
        <v>0.9</v>
      </c>
      <c r="Q272" s="332" t="n">
        <v>0.9</v>
      </c>
      <c r="R272" s="332" t="n">
        <v>0.9</v>
      </c>
      <c r="S272" s="332" t="n">
        <v>0.9</v>
      </c>
      <c r="T272" s="332" t="n">
        <v>0.9</v>
      </c>
      <c r="U272" s="332" t="n">
        <v>0.9</v>
      </c>
      <c r="V272" s="332" t="n">
        <v>0.9</v>
      </c>
      <c r="W272" s="332" t="n">
        <v>0.9</v>
      </c>
      <c r="X272" s="332" t="n">
        <v>0.9</v>
      </c>
      <c r="Y272" s="332" t="n">
        <v>0.9</v>
      </c>
      <c r="Z272" s="332" t="n">
        <v>0.9</v>
      </c>
      <c r="AA272" s="332" t="n">
        <v>0.9</v>
      </c>
      <c r="AB272" s="332" t="n">
        <v>0.9</v>
      </c>
      <c r="AC272" s="332" t="n">
        <v>0.9</v>
      </c>
      <c r="AD272" s="332" t="n">
        <v>0.9</v>
      </c>
      <c r="AE272" s="332" t="n">
        <v>0.9</v>
      </c>
      <c r="AF272" s="332" t="n">
        <v>0.9</v>
      </c>
      <c r="AG272" s="332" t="n">
        <v>0.9</v>
      </c>
      <c r="AH272" s="332" t="n">
        <v>0.9</v>
      </c>
      <c r="AI272" s="332" t="n">
        <v>0.9</v>
      </c>
      <c r="AJ272" s="332" t="n">
        <v>0.9</v>
      </c>
      <c r="AK272" s="332" t="n">
        <v>0.9</v>
      </c>
      <c r="AL272" s="332" t="n">
        <v>0.9</v>
      </c>
      <c r="AM272" s="332" t="n">
        <v>0.9</v>
      </c>
      <c r="AN272" s="332" t="n">
        <v>0.9</v>
      </c>
      <c r="AO272" s="332" t="n">
        <v>0.9</v>
      </c>
    </row>
    <row r="273" ht="13" customHeight="1" s="1">
      <c r="A273" s="532" t="n"/>
      <c r="B273" s="550" t="n"/>
      <c r="C273" s="328" t="inlineStr">
        <is>
          <t>SP</t>
        </is>
      </c>
      <c r="D273" s="332" t="inlineStr">
        <is>
          <t>Space per Person(im m2)</t>
        </is>
      </c>
      <c r="E273" s="328" t="n"/>
      <c r="F273" s="332" t="n">
        <v>1</v>
      </c>
      <c r="G273" s="332" t="n">
        <v>1</v>
      </c>
      <c r="H273" s="332" t="n">
        <v>1</v>
      </c>
      <c r="I273" s="332" t="n">
        <v>1</v>
      </c>
      <c r="J273" s="332" t="n">
        <v>1</v>
      </c>
      <c r="K273" s="332" t="n">
        <v>1</v>
      </c>
      <c r="L273" s="332" t="n">
        <v>1</v>
      </c>
      <c r="M273" s="332" t="n">
        <v>1</v>
      </c>
      <c r="N273" s="332" t="n">
        <v>1</v>
      </c>
      <c r="O273" s="332" t="n">
        <v>1</v>
      </c>
      <c r="P273" s="332" t="n">
        <v>1</v>
      </c>
      <c r="Q273" s="332" t="n">
        <v>1</v>
      </c>
      <c r="R273" s="332" t="n">
        <v>1</v>
      </c>
      <c r="S273" s="332" t="n">
        <v>1</v>
      </c>
      <c r="T273" s="332" t="n">
        <v>1</v>
      </c>
      <c r="U273" s="332" t="n">
        <v>1</v>
      </c>
      <c r="V273" s="332" t="n">
        <v>1</v>
      </c>
      <c r="W273" s="332" t="n">
        <v>1</v>
      </c>
      <c r="X273" s="332" t="n">
        <v>1</v>
      </c>
      <c r="Y273" s="332" t="n">
        <v>1</v>
      </c>
      <c r="Z273" s="332" t="n">
        <v>1</v>
      </c>
      <c r="AA273" s="332" t="n">
        <v>1</v>
      </c>
      <c r="AB273" s="332" t="n">
        <v>1</v>
      </c>
      <c r="AC273" s="332" t="n">
        <v>1</v>
      </c>
      <c r="AD273" s="332" t="n">
        <v>1</v>
      </c>
      <c r="AE273" s="332" t="n">
        <v>1</v>
      </c>
      <c r="AF273" s="332" t="n">
        <v>1</v>
      </c>
      <c r="AG273" s="332" t="n">
        <v>1</v>
      </c>
      <c r="AH273" s="332" t="n">
        <v>1</v>
      </c>
      <c r="AI273" s="332" t="n">
        <v>1</v>
      </c>
      <c r="AJ273" s="332" t="n">
        <v>1</v>
      </c>
      <c r="AK273" s="332" t="n">
        <v>1</v>
      </c>
      <c r="AL273" s="332" t="n">
        <v>1</v>
      </c>
      <c r="AM273" s="332" t="n">
        <v>1</v>
      </c>
      <c r="AN273" s="332" t="n">
        <v>1</v>
      </c>
      <c r="AO273" s="332" t="n">
        <v>1</v>
      </c>
    </row>
    <row r="274" ht="13" customHeight="1" s="1">
      <c r="A274" s="532" t="n"/>
      <c r="B274" s="550" t="n"/>
      <c r="C274" s="328" t="inlineStr">
        <is>
          <t>W</t>
        </is>
      </c>
      <c r="D274" s="332" t="inlineStr">
        <is>
          <t>Corridor Width Before and After Lanes (in meters)</t>
        </is>
      </c>
      <c r="E274" s="328" t="n"/>
      <c r="F274" s="332" t="n">
        <v>3</v>
      </c>
      <c r="G274" s="332" t="n">
        <v>3</v>
      </c>
      <c r="H274" s="332" t="n">
        <v>3</v>
      </c>
      <c r="I274" s="332" t="n">
        <v>3</v>
      </c>
      <c r="J274" s="332" t="n">
        <v>3</v>
      </c>
      <c r="K274" s="332" t="n">
        <v>3</v>
      </c>
      <c r="L274" s="332" t="n">
        <v>3</v>
      </c>
      <c r="M274" s="332" t="n">
        <v>3</v>
      </c>
      <c r="N274" s="332" t="n">
        <v>3</v>
      </c>
      <c r="O274" s="332" t="n">
        <v>3</v>
      </c>
      <c r="P274" s="332" t="n">
        <v>3</v>
      </c>
      <c r="Q274" s="332" t="n">
        <v>3</v>
      </c>
      <c r="R274" s="332" t="n">
        <v>3</v>
      </c>
      <c r="S274" s="332" t="n">
        <v>3</v>
      </c>
      <c r="T274" s="332" t="n">
        <v>3</v>
      </c>
      <c r="U274" s="332" t="n">
        <v>3</v>
      </c>
      <c r="V274" s="332" t="n">
        <v>3</v>
      </c>
      <c r="W274" s="332" t="n">
        <v>3</v>
      </c>
      <c r="X274" s="332" t="n">
        <v>3</v>
      </c>
      <c r="Y274" s="332" t="n">
        <v>3</v>
      </c>
      <c r="Z274" s="332" t="n">
        <v>3</v>
      </c>
      <c r="AA274" s="332" t="n">
        <v>3</v>
      </c>
      <c r="AB274" s="332" t="n">
        <v>3</v>
      </c>
      <c r="AC274" s="332" t="n">
        <v>3</v>
      </c>
      <c r="AD274" s="332" t="n">
        <v>3</v>
      </c>
      <c r="AE274" s="332" t="n">
        <v>3</v>
      </c>
      <c r="AF274" s="332" t="n">
        <v>3</v>
      </c>
      <c r="AG274" s="332" t="n">
        <v>3</v>
      </c>
      <c r="AH274" s="332" t="n">
        <v>3</v>
      </c>
      <c r="AI274" s="332" t="n">
        <v>3</v>
      </c>
      <c r="AJ274" s="332" t="n">
        <v>3</v>
      </c>
      <c r="AK274" s="332" t="n">
        <v>3</v>
      </c>
      <c r="AL274" s="332" t="n">
        <v>3</v>
      </c>
      <c r="AM274" s="332" t="n">
        <v>3</v>
      </c>
      <c r="AN274" s="332" t="n">
        <v>3</v>
      </c>
      <c r="AO274" s="332" t="n">
        <v>3</v>
      </c>
    </row>
    <row r="275" ht="13" customHeight="1" s="1">
      <c r="A275" s="532" t="n"/>
      <c r="B275" s="550" t="n"/>
      <c r="C275" s="337" t="inlineStr">
        <is>
          <t>A</t>
        </is>
      </c>
      <c r="D275" s="338" t="inlineStr">
        <is>
          <t>Area Required for the Boarding Pass Access Gates</t>
        </is>
      </c>
      <c r="E275" s="337" t="n"/>
      <c r="F275" s="710">
        <f>(F276*F271*F272)+F268*F273+(F276*F272*2*F274)</f>
        <v/>
      </c>
      <c r="G275" s="710">
        <f>(G276*G271*G272)+G268*G273+(G276*G272*2*G274)</f>
        <v/>
      </c>
      <c r="H275" s="710">
        <f>(H276*H271*H272)+H268*H273+(H276*H272*2*H274)</f>
        <v/>
      </c>
      <c r="I275" s="710">
        <f>(I276*I271*I272)+I268*I273+(I276*I272*2*I274)</f>
        <v/>
      </c>
      <c r="J275" s="710">
        <f>(J276*J271*J272)+J268*J273+(J276*J272*2*J274)</f>
        <v/>
      </c>
      <c r="K275" s="710">
        <f>(K276*K271*K272)+K268*K273+(K276*K272*2*K274)</f>
        <v/>
      </c>
      <c r="L275" s="710">
        <f>(L276*L271*L272)+L268*L273+(L276*L272*2*L274)</f>
        <v/>
      </c>
      <c r="M275" s="710">
        <f>(M276*M271*M272)+M268*M273+(M276*M272*2*M274)</f>
        <v/>
      </c>
      <c r="N275" s="710">
        <f>(N276*N271*N272)+N268*N273+(N276*N272*2*N274)</f>
        <v/>
      </c>
      <c r="O275" s="710">
        <f>(O276*O271*O272)+O268*O273+(O276*O272*2*O274)</f>
        <v/>
      </c>
      <c r="P275" s="710">
        <f>(P276*P271*P272)+P268*P273+(P276*P272*2*P274)</f>
        <v/>
      </c>
      <c r="Q275" s="710">
        <f>(Q276*Q271*Q272)+Q268*Q273+(Q276*Q272*2*Q274)</f>
        <v/>
      </c>
      <c r="R275" s="710">
        <f>(R276*R271*R272)+R268*R273+(R276*R272*2*R274)</f>
        <v/>
      </c>
      <c r="S275" s="710">
        <f>(S276*S271*S272)+S268*S273+(S276*S272*2*S274)</f>
        <v/>
      </c>
      <c r="T275" s="710">
        <f>(T276*T271*T272)+T268*T273+(T276*T272*2*T274)</f>
        <v/>
      </c>
      <c r="U275" s="710">
        <f>(U276*U271*U272)+U268*U273+(U276*U272*2*U274)</f>
        <v/>
      </c>
      <c r="V275" s="710">
        <f>(V276*V271*V272)+V268*V273+(V276*V272*2*V274)</f>
        <v/>
      </c>
      <c r="W275" s="710">
        <f>(W276*W271*W272)+W268*W273+(W276*W272*2*W274)</f>
        <v/>
      </c>
      <c r="X275" s="710">
        <f>(X276*X271*X272)+X268*X273+(X276*X272*2*X274)</f>
        <v/>
      </c>
      <c r="Y275" s="710">
        <f>(Y276*Y271*Y272)+Y268*Y273+(Y276*Y272*2*Y274)</f>
        <v/>
      </c>
      <c r="Z275" s="710">
        <f>(Z276*Z271*Z272)+Z268*Z273+(Z276*Z272*2*Z274)</f>
        <v/>
      </c>
      <c r="AA275" s="710">
        <f>(AA276*AA271*AA272)+AA268*AA273+(AA276*AA272*2*AA274)</f>
        <v/>
      </c>
      <c r="AB275" s="710">
        <f>(AB276*AB271*AB272)+AB268*AB273+(AB276*AB272*2*AB274)</f>
        <v/>
      </c>
      <c r="AC275" s="710">
        <f>(AC276*AC271*AC272)+AC268*AC273+(AC276*AC272*2*AC274)</f>
        <v/>
      </c>
      <c r="AD275" s="710">
        <f>(AD276*AD271*AD272)+AD268*AD273+(AD276*AD272*2*AD274)</f>
        <v/>
      </c>
      <c r="AE275" s="710">
        <f>(AE276*AE271*AE272)+AE268*AE273+(AE276*AE272*2*AE274)</f>
        <v/>
      </c>
      <c r="AF275" s="710">
        <f>(AF276*AF271*AF272)+AF268*AF273+(AF276*AF272*2*AF274)</f>
        <v/>
      </c>
      <c r="AG275" s="710">
        <f>(AG276*AG271*AG272)+AG268*AG273+(AG276*AG272*2*AG274)</f>
        <v/>
      </c>
      <c r="AH275" s="710">
        <f>(AH276*AH271*AH272)+AH268*AH273+(AH276*AH272*2*AH274)</f>
        <v/>
      </c>
      <c r="AI275" s="710">
        <f>(AI276*AI271*AI272)+AI268*AI273+(AI276*AI272*2*AI274)</f>
        <v/>
      </c>
      <c r="AJ275" s="710">
        <f>(AJ276*AJ271*AJ272)+AJ268*AJ273+(AJ276*AJ272*2*AJ274)</f>
        <v/>
      </c>
      <c r="AK275" s="710">
        <f>(AK276*AK271*AK272)+AK268*AK273+(AK276*AK272*2*AK274)</f>
        <v/>
      </c>
      <c r="AL275" s="710">
        <f>(AL276*AL271*AL272)+AL268*AL273+(AL276*AL272*2*AL274)</f>
        <v/>
      </c>
      <c r="AM275" s="710">
        <f>(AM276*AM271*AM272)+AM268*AM273+(AM276*AM272*2*AM274)</f>
        <v/>
      </c>
      <c r="AN275" s="710">
        <f>(AN276*AN271*AN272)+AN268*AN273+(AN276*AN272*2*AN274)</f>
        <v/>
      </c>
      <c r="AO275" s="710">
        <f>(AO276*AO271*AO272)+AO268*AO273+(AO276*AO272*2*AO274)</f>
        <v/>
      </c>
    </row>
    <row r="276" ht="13" customHeight="1" s="1">
      <c r="A276" s="532" t="n"/>
      <c r="B276" s="551" t="n"/>
      <c r="C276" s="337" t="inlineStr">
        <is>
          <t>BP</t>
        </is>
      </c>
      <c r="D276" s="338" t="inlineStr">
        <is>
          <t>Total Number of Boarding Pass Access Gates</t>
        </is>
      </c>
      <c r="E276" s="337" t="n"/>
      <c r="F276" s="338">
        <f>ROUNDUP(F269*F257,0)</f>
        <v/>
      </c>
      <c r="G276" s="338">
        <f>ROUNDUP(G269*G257,0)</f>
        <v/>
      </c>
      <c r="H276" s="338">
        <f>ROUNDUP(H269*H257,0)</f>
        <v/>
      </c>
      <c r="I276" s="338">
        <f>ROUNDUP(I269*I257,0)</f>
        <v/>
      </c>
      <c r="J276" s="338">
        <f>ROUNDUP(J269*J257,0)</f>
        <v/>
      </c>
      <c r="K276" s="338">
        <f>ROUNDUP(K269*K257,0)</f>
        <v/>
      </c>
      <c r="L276" s="338">
        <f>ROUNDUP(L269*L257,0)</f>
        <v/>
      </c>
      <c r="M276" s="338">
        <f>ROUNDUP(M269*M257,0)</f>
        <v/>
      </c>
      <c r="N276" s="338">
        <f>ROUNDUP(N269*N257,0)</f>
        <v/>
      </c>
      <c r="O276" s="338">
        <f>ROUNDUP(O269*O257,0)</f>
        <v/>
      </c>
      <c r="P276" s="338">
        <f>ROUNDUP(P269*P257,0)</f>
        <v/>
      </c>
      <c r="Q276" s="338">
        <f>ROUNDUP(Q269*Q257,0)</f>
        <v/>
      </c>
      <c r="R276" s="338">
        <f>ROUNDUP(R269*R257,0)</f>
        <v/>
      </c>
      <c r="S276" s="338">
        <f>ROUNDUP(S269*S257,0)</f>
        <v/>
      </c>
      <c r="T276" s="338">
        <f>ROUNDUP(T269*T257,0)</f>
        <v/>
      </c>
      <c r="U276" s="338">
        <f>ROUNDUP(U269*U257,0)</f>
        <v/>
      </c>
      <c r="V276" s="338">
        <f>ROUNDUP(V269*V257,0)</f>
        <v/>
      </c>
      <c r="W276" s="338">
        <f>ROUNDUP(W269*W257,0)</f>
        <v/>
      </c>
      <c r="X276" s="338">
        <f>ROUNDUP(X269*X257,0)</f>
        <v/>
      </c>
      <c r="Y276" s="338">
        <f>ROUNDUP(Y269*Y257,0)</f>
        <v/>
      </c>
      <c r="Z276" s="338">
        <f>ROUNDUP(Z269*Z257,0)</f>
        <v/>
      </c>
      <c r="AA276" s="338">
        <f>ROUNDUP(AA269*AA257,0)</f>
        <v/>
      </c>
      <c r="AB276" s="338">
        <f>ROUNDUP(AB269*AB257,0)</f>
        <v/>
      </c>
      <c r="AC276" s="338">
        <f>ROUNDUP(AC269*AC257,0)</f>
        <v/>
      </c>
      <c r="AD276" s="338">
        <f>ROUNDUP(AD269*AD257,0)</f>
        <v/>
      </c>
      <c r="AE276" s="338">
        <f>ROUNDUP(AE269*AE257,0)</f>
        <v/>
      </c>
      <c r="AF276" s="338">
        <f>ROUNDUP(AF269*AF257,0)</f>
        <v/>
      </c>
      <c r="AG276" s="338">
        <f>ROUNDUP(AG269*AG257,0)</f>
        <v/>
      </c>
      <c r="AH276" s="338">
        <f>ROUNDUP(AH269*AH257,0)</f>
        <v/>
      </c>
      <c r="AI276" s="338">
        <f>ROUNDUP(AI269*AI257,0)</f>
        <v/>
      </c>
      <c r="AJ276" s="338">
        <f>ROUNDUP(AJ269*AJ257,0)</f>
        <v/>
      </c>
      <c r="AK276" s="338">
        <f>ROUNDUP(AK269*AK257,0)</f>
        <v/>
      </c>
      <c r="AL276" s="338">
        <f>ROUNDUP(AL269*AL257,0)</f>
        <v/>
      </c>
      <c r="AM276" s="338">
        <f>ROUNDUP(AM269*AM257,0)</f>
        <v/>
      </c>
      <c r="AN276" s="338">
        <f>ROUNDUP(AN269*AN257,0)</f>
        <v/>
      </c>
      <c r="AO276" s="338">
        <f>ROUNDUP(AO269*AO257,0)</f>
        <v/>
      </c>
    </row>
    <row r="277" ht="13" customHeight="1" s="1">
      <c r="A277" s="532" t="n"/>
      <c r="B277" s="407" t="inlineStr">
        <is>
          <t>start</t>
        </is>
      </c>
      <c r="C277" s="409" t="n"/>
      <c r="D277" s="408" t="n"/>
      <c r="E277" s="410" t="n"/>
      <c r="F277" s="675" t="n"/>
      <c r="G277" s="675" t="n"/>
      <c r="H277" s="675" t="n"/>
      <c r="I277" s="675" t="n"/>
      <c r="J277" s="675" t="n"/>
      <c r="K277" s="675" t="n"/>
      <c r="L277" s="675" t="n"/>
      <c r="M277" s="675" t="n"/>
      <c r="N277" s="675" t="n"/>
      <c r="O277" s="675" t="n"/>
      <c r="P277" s="675" t="n"/>
      <c r="Q277" s="675" t="n"/>
      <c r="R277" s="675" t="n"/>
      <c r="S277" s="675" t="n"/>
      <c r="T277" s="675" t="n"/>
      <c r="U277" s="675" t="n"/>
      <c r="V277" s="675" t="n"/>
      <c r="W277" s="675" t="n"/>
      <c r="X277" s="675" t="n"/>
      <c r="Y277" s="675" t="n"/>
      <c r="Z277" s="675" t="n"/>
      <c r="AA277" s="675" t="n"/>
      <c r="AB277" s="675" t="n"/>
      <c r="AC277" s="675" t="n"/>
      <c r="AD277" s="675" t="n"/>
      <c r="AE277" s="675" t="n"/>
      <c r="AF277" s="675" t="n"/>
      <c r="AG277" s="675" t="n"/>
      <c r="AH277" s="675" t="n"/>
      <c r="AI277" s="675" t="n"/>
      <c r="AJ277" s="675" t="n"/>
      <c r="AK277" s="675" t="n"/>
      <c r="AL277" s="675" t="n"/>
      <c r="AM277" s="675" t="n"/>
      <c r="AN277" s="675" t="n"/>
      <c r="AO277" s="675" t="inlineStr">
        <is>
          <t>end</t>
        </is>
      </c>
    </row>
    <row r="278" ht="13" customHeight="1" s="1">
      <c r="A278" s="532" t="n"/>
      <c r="B278" s="336" t="inlineStr">
        <is>
          <t>Category</t>
        </is>
      </c>
      <c r="C278" s="336" t="inlineStr">
        <is>
          <t>Acronym</t>
        </is>
      </c>
      <c r="D278" s="336" t="inlineStr">
        <is>
          <t>Definition</t>
        </is>
      </c>
      <c r="E278" s="336" t="inlineStr">
        <is>
          <t>Reference</t>
        </is>
      </c>
      <c r="F278" s="336">
        <f>F11</f>
        <v/>
      </c>
      <c r="G278" s="336">
        <f>G11</f>
        <v/>
      </c>
      <c r="H278" s="336">
        <f>H11</f>
        <v/>
      </c>
      <c r="I278" s="336">
        <f>I11</f>
        <v/>
      </c>
      <c r="J278" s="336">
        <f>J11</f>
        <v/>
      </c>
      <c r="K278" s="336">
        <f>K11</f>
        <v/>
      </c>
      <c r="L278" s="336">
        <f>L11</f>
        <v/>
      </c>
      <c r="M278" s="336">
        <f>M11</f>
        <v/>
      </c>
      <c r="N278" s="336">
        <f>N11</f>
        <v/>
      </c>
      <c r="O278" s="336">
        <f>O11</f>
        <v/>
      </c>
      <c r="P278" s="336">
        <f>P11</f>
        <v/>
      </c>
      <c r="Q278" s="336">
        <f>Q11</f>
        <v/>
      </c>
      <c r="R278" s="336">
        <f>R11</f>
        <v/>
      </c>
      <c r="S278" s="336">
        <f>S11</f>
        <v/>
      </c>
      <c r="T278" s="336">
        <f>T11</f>
        <v/>
      </c>
      <c r="U278" s="336">
        <f>U11</f>
        <v/>
      </c>
      <c r="V278" s="336">
        <f>V11</f>
        <v/>
      </c>
      <c r="W278" s="336">
        <f>W11</f>
        <v/>
      </c>
      <c r="X278" s="336">
        <f>X11</f>
        <v/>
      </c>
      <c r="Y278" s="336">
        <f>Y11</f>
        <v/>
      </c>
      <c r="Z278" s="336">
        <f>Z11</f>
        <v/>
      </c>
      <c r="AA278" s="336">
        <f>AA11</f>
        <v/>
      </c>
      <c r="AB278" s="336">
        <f>AB11</f>
        <v/>
      </c>
      <c r="AC278" s="336">
        <f>AC11</f>
        <v/>
      </c>
      <c r="AD278" s="336">
        <f>AD11</f>
        <v/>
      </c>
      <c r="AE278" s="336">
        <f>AE11</f>
        <v/>
      </c>
      <c r="AF278" s="336">
        <f>AF11</f>
        <v/>
      </c>
      <c r="AG278" s="336">
        <f>AG11</f>
        <v/>
      </c>
      <c r="AH278" s="336">
        <f>AH11</f>
        <v/>
      </c>
      <c r="AI278" s="336">
        <f>AI11</f>
        <v/>
      </c>
      <c r="AJ278" s="336">
        <f>AJ11</f>
        <v/>
      </c>
      <c r="AK278" s="336">
        <f>AK11</f>
        <v/>
      </c>
      <c r="AL278" s="336">
        <f>AL11</f>
        <v/>
      </c>
      <c r="AM278" s="336">
        <f>AM11</f>
        <v/>
      </c>
      <c r="AN278" s="336">
        <f>AN11</f>
        <v/>
      </c>
      <c r="AO278" s="336">
        <f>AO11</f>
        <v/>
      </c>
    </row>
    <row r="279" ht="13" customHeight="1" s="1">
      <c r="A279" s="532" t="n"/>
      <c r="B279" s="549" t="inlineStr">
        <is>
          <t>Security
Screening</t>
        </is>
      </c>
      <c r="C279" s="328" t="inlineStr">
        <is>
          <t>PK30MIN(after security)</t>
        </is>
      </c>
      <c r="D279" s="332" t="inlineStr">
        <is>
          <t>Throughput 30-minute Demand</t>
        </is>
      </c>
      <c r="E279" s="328" t="n"/>
      <c r="F279" s="711">
        <f>MIN((F281*(60/F282)*30)+(F284*(60/F285)*30)+(F286*F287*(1-F288-F289)),F286*0.85)</f>
        <v/>
      </c>
      <c r="G279" s="711">
        <f>MIN((G281*(60/G282)*30)+(G284*(60/G285)*30)+(G286*G287*(1-G288-G289)),G286*0.85)</f>
        <v/>
      </c>
      <c r="H279" s="711">
        <f>MIN((H281*(60/H282)*30)+(H284*(60/H285)*30)+(H286*H287*(1-H288-H289)),H286*0.85)</f>
        <v/>
      </c>
      <c r="I279" s="711">
        <f>MIN((I281*(60/I282)*30)+(I284*(60/I285)*30)+(I286*I287*(1-I288-I289)),I286*0.85)</f>
        <v/>
      </c>
      <c r="J279" s="711">
        <f>MIN((J281*(60/J282)*30)+(J284*(60/J285)*30)+(J286*J287*(1-J288-J289)),J286*0.85)</f>
        <v/>
      </c>
      <c r="K279" s="711">
        <f>MIN((K281*(60/K282)*30)+(K284*(60/K285)*30)+(K286*K287*(1-K288-K289)),K286*0.85)</f>
        <v/>
      </c>
      <c r="L279" s="711">
        <f>MIN((L281*(60/L282)*30)+(L284*(60/L285)*30)+(L286*L287*(1-L288-L289)),L286*0.85)</f>
        <v/>
      </c>
      <c r="M279" s="711">
        <f>MIN((M281*(60/M282)*30)+(M284*(60/M285)*30)+(M286*M287*(1-M288-M289)),M286*0.85)</f>
        <v/>
      </c>
      <c r="N279" s="711">
        <f>MIN((N281*(60/N282)*30)+(N284*(60/N285)*30)+(N286*N287*(1-N288-N289)),N286*0.85)</f>
        <v/>
      </c>
      <c r="O279" s="711">
        <f>MIN((O281*(60/O282)*30)+(O284*(60/O285)*30)+(O286*O287*(1-O288-O289)),O286*0.85)</f>
        <v/>
      </c>
      <c r="P279" s="711">
        <f>MIN((P281*(60/P282)*30)+(P284*(60/P285)*30)+(P286*P287*(1-P288-P289)),P286*0.85)</f>
        <v/>
      </c>
      <c r="Q279" s="711">
        <f>MIN((Q281*(60/Q282)*30)+(Q284*(60/Q285)*30)+(Q286*Q287*(1-Q288-Q289)),Q286*0.85)</f>
        <v/>
      </c>
      <c r="R279" s="711">
        <f>MIN((R281*(60/R282)*30)+(R284*(60/R285)*30)+(R286*R287*(1-R288-R289)),R286*0.85)</f>
        <v/>
      </c>
      <c r="S279" s="711">
        <f>MIN((S281*(60/S282)*30)+(S284*(60/S285)*30)+(S286*S287*(1-S288-S289)),S286*0.85)</f>
        <v/>
      </c>
      <c r="T279" s="711">
        <f>MIN((T281*(60/T282)*30)+(T284*(60/T285)*30)+(T286*T287*(1-T288-T289)),T286*0.85)</f>
        <v/>
      </c>
      <c r="U279" s="711">
        <f>MIN((U281*(60/U282)*30)+(U284*(60/U285)*30)+(U286*U287*(1-U288-U289)),U286*0.85)</f>
        <v/>
      </c>
      <c r="V279" s="711">
        <f>MIN((V281*(60/V282)*30)+(V284*(60/V285)*30)+(V286*V287*(1-V288-V289)),V286*0.85)</f>
        <v/>
      </c>
      <c r="W279" s="711">
        <f>MIN((W281*(60/W282)*30)+(W284*(60/W285)*30)+(W286*W287*(1-W288-W289)),W286*0.85)</f>
        <v/>
      </c>
      <c r="X279" s="711">
        <f>MIN((X281*(60/X282)*30)+(X284*(60/X285)*30)+(X286*X287*(1-X288-X289)),X286*0.85)</f>
        <v/>
      </c>
      <c r="Y279" s="711">
        <f>MIN((Y281*(60/Y282)*30)+(Y284*(60/Y285)*30)+(Y286*Y287*(1-Y288-Y289)),Y286*0.85)</f>
        <v/>
      </c>
      <c r="Z279" s="711">
        <f>MIN((Z281*(60/Z282)*30)+(Z284*(60/Z285)*30)+(Z286*Z287*(1-Z288-Z289)),Z286*0.85)</f>
        <v/>
      </c>
      <c r="AA279" s="711">
        <f>MIN((AA281*(60/AA282)*30)+(AA284*(60/AA285)*30)+(AA286*AA287*(1-AA288-AA289)),AA286*0.85)</f>
        <v/>
      </c>
      <c r="AB279" s="711">
        <f>MIN((AB281*(60/AB282)*30)+(AB284*(60/AB285)*30)+(AB286*AB287*(1-AB288-AB289)),AB286*0.85)</f>
        <v/>
      </c>
      <c r="AC279" s="711">
        <f>MIN((AC281*(60/AC282)*30)+(AC284*(60/AC285)*30)+(AC286*AC287*(1-AC288-AC289)),AC286*0.85)</f>
        <v/>
      </c>
      <c r="AD279" s="711">
        <f>MIN((AD281*(60/AD282)*30)+(AD284*(60/AD285)*30)+(AD286*AD287*(1-AD288-AD289)),AD286*0.85)</f>
        <v/>
      </c>
      <c r="AE279" s="711">
        <f>MIN((AE281*(60/AE282)*30)+(AE284*(60/AE285)*30)+(AE286*AE287*(1-AE288-AE289)),AE286*0.85)</f>
        <v/>
      </c>
      <c r="AF279" s="711">
        <f>MIN((AF281*(60/AF282)*30)+(AF284*(60/AF285)*30)+(AF286*AF287*(1-AF288-AF289)),AF286*0.85)</f>
        <v/>
      </c>
      <c r="AG279" s="711">
        <f>MIN((AG281*(60/AG282)*30)+(AG284*(60/AG285)*30)+(AG286*AG287*(1-AG288-AG289)),AG286*0.85)</f>
        <v/>
      </c>
      <c r="AH279" s="711">
        <f>MIN((AH281*(60/AH282)*30)+(AH284*(60/AH285)*30)+(AH286*AH287*(1-AH288-AH289)),AH286*0.85)</f>
        <v/>
      </c>
      <c r="AI279" s="711">
        <f>MIN((AI281*(60/AI282)*30)+(AI284*(60/AI285)*30)+(AI286*AI287*(1-AI288-AI289)),AI286*0.85)</f>
        <v/>
      </c>
      <c r="AJ279" s="711">
        <f>MIN((AJ281*(60/AJ282)*30)+(AJ284*(60/AJ285)*30)+(AJ286*AJ287*(1-AJ288-AJ289)),AJ286*0.85)</f>
        <v/>
      </c>
      <c r="AK279" s="711">
        <f>MIN((AK281*(60/AK282)*30)+(AK284*(60/AK285)*30)+(AK286*AK287*(1-AK288-AK289)),AK286*0.85)</f>
        <v/>
      </c>
      <c r="AL279" s="711">
        <f>MIN((AL281*(60/AL282)*30)+(AL284*(60/AL285)*30)+(AL286*AL287*(1-AL288-AL289)),AL286*0.85)</f>
        <v/>
      </c>
      <c r="AM279" s="711">
        <f>MIN((AM281*(60/AM282)*30)+(AM284*(60/AM285)*30)+(AM286*AM287*(1-AM288-AM289)),AM286*0.85)</f>
        <v/>
      </c>
      <c r="AN279" s="711">
        <f>MIN((AN281*(60/AN282)*30)+(AN284*(60/AN285)*30)+(AN286*AN287*(1-AN288-AN289)),AN286*0.85)</f>
        <v/>
      </c>
      <c r="AO279" s="711">
        <f>MIN((AO281*(60/AO282)*30)+(AO284*(60/AO285)*30)+(AO286*AO287*(1-AO288-AO289)),AO286*0.85)</f>
        <v/>
      </c>
    </row>
    <row r="280" ht="13" customHeight="1" s="1">
      <c r="A280" s="532" t="n"/>
      <c r="B280" s="550" t="n"/>
      <c r="C280" s="328" t="inlineStr">
        <is>
          <t>PK30MIN(prior security)</t>
        </is>
      </c>
      <c r="D280" s="332" t="inlineStr">
        <is>
          <t>Departure emigraition located prior to security</t>
        </is>
      </c>
      <c r="E280" s="328" t="n"/>
      <c r="F280" s="711">
        <f>MIN(F354*(60/F345)*30,F286*0.85)</f>
        <v/>
      </c>
      <c r="G280" s="711">
        <f>MIN(G354*(60/G345)*30,G286*0.85)</f>
        <v/>
      </c>
      <c r="H280" s="711">
        <f>MIN(H354*(60/H345)*30,H286*0.85)</f>
        <v/>
      </c>
      <c r="I280" s="711">
        <f>MIN(I354*(60/I345)*30,I286*0.85)</f>
        <v/>
      </c>
      <c r="J280" s="711">
        <f>MIN(J354*(60/J345)*30,J286*0.85)</f>
        <v/>
      </c>
      <c r="K280" s="711">
        <f>MIN(K354*(60/K345)*30,K286*0.85)</f>
        <v/>
      </c>
      <c r="L280" s="711">
        <f>MIN(L354*(60/L345)*30,L286*0.85)</f>
        <v/>
      </c>
      <c r="M280" s="711">
        <f>MIN(M354*(60/M345)*30,M286*0.85)</f>
        <v/>
      </c>
      <c r="N280" s="711">
        <f>MIN(N354*(60/N345)*30,N286*0.85)</f>
        <v/>
      </c>
      <c r="O280" s="711">
        <f>MIN(O354*(60/O345)*30,O286*0.85)</f>
        <v/>
      </c>
      <c r="P280" s="711">
        <f>MIN(P354*(60/P345)*30,P286*0.85)</f>
        <v/>
      </c>
      <c r="Q280" s="711">
        <f>MIN(Q354*(60/Q345)*30,Q286*0.85)</f>
        <v/>
      </c>
      <c r="R280" s="711">
        <f>MIN(R354*(60/R345)*30,R286*0.85)</f>
        <v/>
      </c>
      <c r="S280" s="711">
        <f>MIN(S354*(60/S345)*30,S286*0.85)</f>
        <v/>
      </c>
      <c r="T280" s="711">
        <f>MIN(T354*(60/T345)*30,T286*0.85)</f>
        <v/>
      </c>
      <c r="U280" s="711">
        <f>MIN(U354*(60/U345)*30,U286*0.85)</f>
        <v/>
      </c>
      <c r="V280" s="711">
        <f>MIN(V354*(60/V345)*30,V286*0.85)</f>
        <v/>
      </c>
      <c r="W280" s="711">
        <f>MIN(W354*(60/W345)*30,W286*0.85)</f>
        <v/>
      </c>
      <c r="X280" s="711">
        <f>MIN(X354*(60/X345)*30,X286*0.85)</f>
        <v/>
      </c>
      <c r="Y280" s="711">
        <f>MIN(Y354*(60/Y345)*30,Y286*0.85)</f>
        <v/>
      </c>
      <c r="Z280" s="711">
        <f>MIN(Z354*(60/Z345)*30,Z286*0.85)</f>
        <v/>
      </c>
      <c r="AA280" s="711">
        <f>MIN(AA354*(60/AA345)*30,AA286*0.85)</f>
        <v/>
      </c>
      <c r="AB280" s="711">
        <f>MIN(AB354*(60/AB345)*30,AB286*0.85)</f>
        <v/>
      </c>
      <c r="AC280" s="711">
        <f>MIN(AC354*(60/AC345)*30,AC286*0.85)</f>
        <v/>
      </c>
      <c r="AD280" s="711">
        <f>MIN(AD354*(60/AD345)*30,AD286*0.85)</f>
        <v/>
      </c>
      <c r="AE280" s="711">
        <f>MIN(AE354*(60/AE345)*30,AE286*0.85)</f>
        <v/>
      </c>
      <c r="AF280" s="711">
        <f>MIN(AF354*(60/AF345)*30,AF286*0.85)</f>
        <v/>
      </c>
      <c r="AG280" s="711">
        <f>MIN(AG354*(60/AG345)*30,AG286*0.85)</f>
        <v/>
      </c>
      <c r="AH280" s="711">
        <f>MIN(AH354*(60/AH345)*30,AH286*0.85)</f>
        <v/>
      </c>
      <c r="AI280" s="711">
        <f>MIN(AI354*(60/AI345)*30,AI286*0.85)</f>
        <v/>
      </c>
      <c r="AJ280" s="711">
        <f>MIN(AJ354*(60/AJ345)*30,AJ286*0.85)</f>
        <v/>
      </c>
      <c r="AK280" s="711">
        <f>MIN(AK354*(60/AK345)*30,AK286*0.85)</f>
        <v/>
      </c>
      <c r="AL280" s="711">
        <f>MIN(AL354*(60/AL345)*30,AL286*0.85)</f>
        <v/>
      </c>
      <c r="AM280" s="711">
        <f>MIN(AM354*(60/AM345)*30,AM286*0.85)</f>
        <v/>
      </c>
      <c r="AN280" s="711">
        <f>MIN(AN354*(60/AN345)*30,AN286*0.85)</f>
        <v/>
      </c>
      <c r="AO280" s="711">
        <f>MIN(AO354*(60/AO345)*30,AO286*0.85)</f>
        <v/>
      </c>
    </row>
    <row r="281" ht="13" customHeight="1" s="1">
      <c r="A281" s="532" t="n"/>
      <c r="B281" s="550" t="n"/>
      <c r="C281" s="328" t="inlineStr">
        <is>
          <t>CD</t>
        </is>
      </c>
      <c r="D281" s="332" t="inlineStr">
        <is>
          <t>Number of Service Desks Open</t>
        </is>
      </c>
      <c r="E281" s="328" t="n"/>
      <c r="F281" s="711">
        <f>F251</f>
        <v/>
      </c>
      <c r="G281" s="711">
        <f>G251</f>
        <v/>
      </c>
      <c r="H281" s="711">
        <f>H251</f>
        <v/>
      </c>
      <c r="I281" s="711">
        <f>I251</f>
        <v/>
      </c>
      <c r="J281" s="711">
        <f>J251</f>
        <v/>
      </c>
      <c r="K281" s="711">
        <f>K251</f>
        <v/>
      </c>
      <c r="L281" s="711">
        <f>L251</f>
        <v/>
      </c>
      <c r="M281" s="711">
        <f>M251</f>
        <v/>
      </c>
      <c r="N281" s="711">
        <f>N251</f>
        <v/>
      </c>
      <c r="O281" s="711">
        <f>O251</f>
        <v/>
      </c>
      <c r="P281" s="711">
        <f>P251</f>
        <v/>
      </c>
      <c r="Q281" s="711">
        <f>Q251</f>
        <v/>
      </c>
      <c r="R281" s="711">
        <f>R251</f>
        <v/>
      </c>
      <c r="S281" s="711">
        <f>S251</f>
        <v/>
      </c>
      <c r="T281" s="711">
        <f>T251</f>
        <v/>
      </c>
      <c r="U281" s="711">
        <f>U251</f>
        <v/>
      </c>
      <c r="V281" s="711">
        <f>V251</f>
        <v/>
      </c>
      <c r="W281" s="711">
        <f>W251</f>
        <v/>
      </c>
      <c r="X281" s="711">
        <f>X251</f>
        <v/>
      </c>
      <c r="Y281" s="711">
        <f>Y251</f>
        <v/>
      </c>
      <c r="Z281" s="711">
        <f>Z251</f>
        <v/>
      </c>
      <c r="AA281" s="711">
        <f>AA251</f>
        <v/>
      </c>
      <c r="AB281" s="711">
        <f>AB251</f>
        <v/>
      </c>
      <c r="AC281" s="711">
        <f>AC251</f>
        <v/>
      </c>
      <c r="AD281" s="711">
        <f>AD251</f>
        <v/>
      </c>
      <c r="AE281" s="711">
        <f>AE251</f>
        <v/>
      </c>
      <c r="AF281" s="711">
        <f>AF251</f>
        <v/>
      </c>
      <c r="AG281" s="711">
        <f>AG251</f>
        <v/>
      </c>
      <c r="AH281" s="711">
        <f>AH251</f>
        <v/>
      </c>
      <c r="AI281" s="711">
        <f>AI251</f>
        <v/>
      </c>
      <c r="AJ281" s="711">
        <f>AJ251</f>
        <v/>
      </c>
      <c r="AK281" s="711">
        <f>AK251</f>
        <v/>
      </c>
      <c r="AL281" s="711">
        <f>AL251</f>
        <v/>
      </c>
      <c r="AM281" s="711">
        <f>AM251</f>
        <v/>
      </c>
      <c r="AN281" s="711">
        <f>AN251</f>
        <v/>
      </c>
      <c r="AO281" s="711">
        <f>AO251</f>
        <v/>
      </c>
    </row>
    <row r="282" ht="13" customHeight="1" s="1">
      <c r="A282" s="532" t="n"/>
      <c r="B282" s="550" t="n"/>
      <c r="C282" s="328" t="inlineStr">
        <is>
          <t>PTcd</t>
        </is>
      </c>
      <c r="D282" s="332" t="inlineStr">
        <is>
          <t>Process Time for Service at Desks (in seconds)</t>
        </is>
      </c>
      <c r="E282" s="328" t="n"/>
      <c r="F282" s="711">
        <f>F233*(1-F230-F231)+F234*F230+F235*F231</f>
        <v/>
      </c>
      <c r="G282" s="711">
        <f>G233*(1-G230-G231)+G234*G230+G235*G231</f>
        <v/>
      </c>
      <c r="H282" s="711">
        <f>H233*(1-H230-H231)+H234*H230+H235*H231</f>
        <v/>
      </c>
      <c r="I282" s="711">
        <f>I233*(1-I230-I231)+I234*I230+I235*I231</f>
        <v/>
      </c>
      <c r="J282" s="711">
        <f>J233*(1-J230-J231)+J234*J230+J235*J231</f>
        <v/>
      </c>
      <c r="K282" s="711">
        <f>K233*(1-K230-K231)+K234*K230+K235*K231</f>
        <v/>
      </c>
      <c r="L282" s="711">
        <f>L233*(1-L230-L231)+L234*L230+L235*L231</f>
        <v/>
      </c>
      <c r="M282" s="711">
        <f>M233*(1-M230-M231)+M234*M230+M235*M231</f>
        <v/>
      </c>
      <c r="N282" s="711">
        <f>N233*(1-N230-N231)+N234*N230+N235*N231</f>
        <v/>
      </c>
      <c r="O282" s="711">
        <f>O233*(1-O230-O231)+O234*O230+O235*O231</f>
        <v/>
      </c>
      <c r="P282" s="711">
        <f>P233*(1-P230-P231)+P234*P230+P235*P231</f>
        <v/>
      </c>
      <c r="Q282" s="711">
        <f>Q233*(1-Q230-Q231)+Q234*Q230+Q235*Q231</f>
        <v/>
      </c>
      <c r="R282" s="711">
        <f>R233*(1-R230-R231)+R234*R230+R235*R231</f>
        <v/>
      </c>
      <c r="S282" s="711">
        <f>S233*(1-S230-S231)+S234*S230+S235*S231</f>
        <v/>
      </c>
      <c r="T282" s="711">
        <f>T233*(1-T230-T231)+T234*T230+T235*T231</f>
        <v/>
      </c>
      <c r="U282" s="711">
        <f>U233*(1-U230-U231)+U234*U230+U235*U231</f>
        <v/>
      </c>
      <c r="V282" s="711">
        <f>V233*(1-V230-V231)+V234*V230+V235*V231</f>
        <v/>
      </c>
      <c r="W282" s="711">
        <f>W233*(1-W230-W231)+W234*W230+W235*W231</f>
        <v/>
      </c>
      <c r="X282" s="711">
        <f>X233*(1-X230-X231)+X234*X230+X235*X231</f>
        <v/>
      </c>
      <c r="Y282" s="711">
        <f>Y233*(1-Y230-Y231)+Y234*Y230+Y235*Y231</f>
        <v/>
      </c>
      <c r="Z282" s="711">
        <f>Z233*(1-Z230-Z231)+Z234*Z230+Z235*Z231</f>
        <v/>
      </c>
      <c r="AA282" s="711">
        <f>AA233*(1-AA230-AA231)+AA234*AA230+AA235*AA231</f>
        <v/>
      </c>
      <c r="AB282" s="711">
        <f>AB233*(1-AB230-AB231)+AB234*AB230+AB235*AB231</f>
        <v/>
      </c>
      <c r="AC282" s="711">
        <f>AC233*(1-AC230-AC231)+AC234*AC230+AC235*AC231</f>
        <v/>
      </c>
      <c r="AD282" s="711">
        <f>AD233*(1-AD230-AD231)+AD234*AD230+AD235*AD231</f>
        <v/>
      </c>
      <c r="AE282" s="711">
        <f>AE233*(1-AE230-AE231)+AE234*AE230+AE235*AE231</f>
        <v/>
      </c>
      <c r="AF282" s="711">
        <f>AF233*(1-AF230-AF231)+AF234*AF230+AF235*AF231</f>
        <v/>
      </c>
      <c r="AG282" s="711">
        <f>AG233*(1-AG230-AG231)+AG234*AG230+AG235*AG231</f>
        <v/>
      </c>
      <c r="AH282" s="711">
        <f>AH233*(1-AH230-AH231)+AH234*AH230+AH235*AH231</f>
        <v/>
      </c>
      <c r="AI282" s="711">
        <f>AI233*(1-AI230-AI231)+AI234*AI230+AI235*AI231</f>
        <v/>
      </c>
      <c r="AJ282" s="711">
        <f>AJ233*(1-AJ230-AJ231)+AJ234*AJ230+AJ235*AJ231</f>
        <v/>
      </c>
      <c r="AK282" s="711">
        <f>AK233*(1-AK230-AK231)+AK234*AK230+AK235*AK231</f>
        <v/>
      </c>
      <c r="AL282" s="711">
        <f>AL233*(1-AL230-AL231)+AL234*AL230+AL235*AL231</f>
        <v/>
      </c>
      <c r="AM282" s="711">
        <f>AM233*(1-AM230-AM231)+AM234*AM230+AM235*AM231</f>
        <v/>
      </c>
      <c r="AN282" s="711">
        <f>AN233*(1-AN230-AN231)+AN234*AN230+AN235*AN231</f>
        <v/>
      </c>
      <c r="AO282" s="711">
        <f>AO233*(1-AO230-AO231)+AO234*AO230+AO235*AO231</f>
        <v/>
      </c>
    </row>
    <row r="283" ht="13" customHeight="1" s="1">
      <c r="A283" s="532" t="n"/>
      <c r="B283" s="550" t="n"/>
      <c r="C283" s="328" t="inlineStr">
        <is>
          <t>Cf</t>
        </is>
      </c>
      <c r="D283" s="332" t="inlineStr">
        <is>
          <t>Correction Factor for Demand Variation (see reference table)</t>
        </is>
      </c>
      <c r="E283" s="328" t="n"/>
      <c r="F283" s="711">
        <f>VLOOKUP(F294,$B$425:$C$432,2,TRUE)</f>
        <v/>
      </c>
      <c r="G283" s="711">
        <f>VLOOKUP(G294,$B$425:$C$432,2,TRUE)</f>
        <v/>
      </c>
      <c r="H283" s="711">
        <f>VLOOKUP(H294,$B$425:$C$432,2,TRUE)</f>
        <v/>
      </c>
      <c r="I283" s="711">
        <f>VLOOKUP(I294,$B$425:$C$432,2,TRUE)</f>
        <v/>
      </c>
      <c r="J283" s="711">
        <f>VLOOKUP(J294,$B$425:$C$432,2,TRUE)</f>
        <v/>
      </c>
      <c r="K283" s="711">
        <f>VLOOKUP(K294,$B$425:$C$432,2,TRUE)</f>
        <v/>
      </c>
      <c r="L283" s="711">
        <f>VLOOKUP(L294,$B$425:$C$432,2,TRUE)</f>
        <v/>
      </c>
      <c r="M283" s="711">
        <f>VLOOKUP(M294,$B$425:$C$432,2,TRUE)</f>
        <v/>
      </c>
      <c r="N283" s="711">
        <f>VLOOKUP(N294,$B$425:$C$432,2,TRUE)</f>
        <v/>
      </c>
      <c r="O283" s="711">
        <f>VLOOKUP(O294,$B$425:$C$432,2,TRUE)</f>
        <v/>
      </c>
      <c r="P283" s="711">
        <f>VLOOKUP(P294,$B$425:$C$432,2,TRUE)</f>
        <v/>
      </c>
      <c r="Q283" s="711">
        <f>VLOOKUP(Q294,$B$425:$C$432,2,TRUE)</f>
        <v/>
      </c>
      <c r="R283" s="711">
        <f>VLOOKUP(R294,$B$425:$C$432,2,TRUE)</f>
        <v/>
      </c>
      <c r="S283" s="711">
        <f>VLOOKUP(S294,$B$425:$C$432,2,TRUE)</f>
        <v/>
      </c>
      <c r="T283" s="711">
        <f>VLOOKUP(T294,$B$425:$C$432,2,TRUE)</f>
        <v/>
      </c>
      <c r="U283" s="711">
        <f>VLOOKUP(U294,$B$425:$C$432,2,TRUE)</f>
        <v/>
      </c>
      <c r="V283" s="711">
        <f>VLOOKUP(V294,$B$425:$C$432,2,TRUE)</f>
        <v/>
      </c>
      <c r="W283" s="711">
        <f>VLOOKUP(W294,$B$425:$C$432,2,TRUE)</f>
        <v/>
      </c>
      <c r="X283" s="711">
        <f>VLOOKUP(X294,$B$425:$C$432,2,TRUE)</f>
        <v/>
      </c>
      <c r="Y283" s="711">
        <f>VLOOKUP(Y294,$B$425:$C$432,2,TRUE)</f>
        <v/>
      </c>
      <c r="Z283" s="711">
        <f>VLOOKUP(Z294,$B$425:$C$432,2,TRUE)</f>
        <v/>
      </c>
      <c r="AA283" s="711">
        <f>VLOOKUP(AA294,$B$425:$C$432,2,TRUE)</f>
        <v/>
      </c>
      <c r="AB283" s="711">
        <f>VLOOKUP(AB294,$B$425:$C$432,2,TRUE)</f>
        <v/>
      </c>
      <c r="AC283" s="711">
        <f>VLOOKUP(AC294,$B$425:$C$432,2,TRUE)</f>
        <v/>
      </c>
      <c r="AD283" s="711">
        <f>VLOOKUP(AD294,$B$425:$C$432,2,TRUE)</f>
        <v/>
      </c>
      <c r="AE283" s="711">
        <f>VLOOKUP(AE294,$B$425:$C$432,2,TRUE)</f>
        <v/>
      </c>
      <c r="AF283" s="711">
        <f>VLOOKUP(AF294,$B$425:$C$432,2,TRUE)</f>
        <v/>
      </c>
      <c r="AG283" s="711">
        <f>VLOOKUP(AG294,$B$425:$C$432,2,TRUE)</f>
        <v/>
      </c>
      <c r="AH283" s="711">
        <f>VLOOKUP(AH294,$B$425:$C$432,2,TRUE)</f>
        <v/>
      </c>
      <c r="AI283" s="711">
        <f>VLOOKUP(AI294,$B$425:$C$432,2,TRUE)</f>
        <v/>
      </c>
      <c r="AJ283" s="711">
        <f>VLOOKUP(AJ294,$B$425:$C$432,2,TRUE)</f>
        <v/>
      </c>
      <c r="AK283" s="711">
        <f>VLOOKUP(AK294,$B$425:$C$432,2,TRUE)</f>
        <v/>
      </c>
      <c r="AL283" s="711">
        <f>VLOOKUP(AL294,$B$425:$C$432,2,TRUE)</f>
        <v/>
      </c>
      <c r="AM283" s="711">
        <f>VLOOKUP(AM294,$B$425:$C$432,2,TRUE)</f>
        <v/>
      </c>
      <c r="AN283" s="711">
        <f>VLOOKUP(AN294,$B$425:$C$432,2,TRUE)</f>
        <v/>
      </c>
      <c r="AO283" s="711">
        <f>VLOOKUP(AO294,$B$425:$C$432,2,TRUE)</f>
        <v/>
      </c>
    </row>
    <row r="284" ht="13" customHeight="1" s="1">
      <c r="A284" s="532" t="n"/>
      <c r="B284" s="550" t="n"/>
      <c r="C284" s="328" t="inlineStr">
        <is>
          <t>BD</t>
        </is>
      </c>
      <c r="D284" s="332" t="inlineStr">
        <is>
          <t>Number of Baggage Drop Positions Open</t>
        </is>
      </c>
      <c r="E284" s="328" t="n"/>
      <c r="F284" s="711">
        <f>F219</f>
        <v/>
      </c>
      <c r="G284" s="711">
        <f>G219</f>
        <v/>
      </c>
      <c r="H284" s="711">
        <f>H219</f>
        <v/>
      </c>
      <c r="I284" s="711">
        <f>I219</f>
        <v/>
      </c>
      <c r="J284" s="711">
        <f>J219</f>
        <v/>
      </c>
      <c r="K284" s="711">
        <f>K219</f>
        <v/>
      </c>
      <c r="L284" s="711">
        <f>L219</f>
        <v/>
      </c>
      <c r="M284" s="711">
        <f>M219</f>
        <v/>
      </c>
      <c r="N284" s="711">
        <f>N219</f>
        <v/>
      </c>
      <c r="O284" s="711">
        <f>O219</f>
        <v/>
      </c>
      <c r="P284" s="711">
        <f>P219</f>
        <v/>
      </c>
      <c r="Q284" s="711">
        <f>Q219</f>
        <v/>
      </c>
      <c r="R284" s="711">
        <f>R219</f>
        <v/>
      </c>
      <c r="S284" s="711">
        <f>S219</f>
        <v/>
      </c>
      <c r="T284" s="711">
        <f>T219</f>
        <v/>
      </c>
      <c r="U284" s="711">
        <f>U219</f>
        <v/>
      </c>
      <c r="V284" s="711">
        <f>V219</f>
        <v/>
      </c>
      <c r="W284" s="711">
        <f>W219</f>
        <v/>
      </c>
      <c r="X284" s="711">
        <f>X219</f>
        <v/>
      </c>
      <c r="Y284" s="711">
        <f>Y219</f>
        <v/>
      </c>
      <c r="Z284" s="711">
        <f>Z219</f>
        <v/>
      </c>
      <c r="AA284" s="711">
        <f>AA219</f>
        <v/>
      </c>
      <c r="AB284" s="711">
        <f>AB219</f>
        <v/>
      </c>
      <c r="AC284" s="711">
        <f>AC219</f>
        <v/>
      </c>
      <c r="AD284" s="711">
        <f>AD219</f>
        <v/>
      </c>
      <c r="AE284" s="711">
        <f>AE219</f>
        <v/>
      </c>
      <c r="AF284" s="711">
        <f>AF219</f>
        <v/>
      </c>
      <c r="AG284" s="711">
        <f>AG219</f>
        <v/>
      </c>
      <c r="AH284" s="711">
        <f>AH219</f>
        <v/>
      </c>
      <c r="AI284" s="711">
        <f>AI219</f>
        <v/>
      </c>
      <c r="AJ284" s="711">
        <f>AJ219</f>
        <v/>
      </c>
      <c r="AK284" s="711">
        <f>AK219</f>
        <v/>
      </c>
      <c r="AL284" s="711">
        <f>AL219</f>
        <v/>
      </c>
      <c r="AM284" s="711">
        <f>AM219</f>
        <v/>
      </c>
      <c r="AN284" s="711">
        <f>AN219</f>
        <v/>
      </c>
      <c r="AO284" s="711">
        <f>AO219</f>
        <v/>
      </c>
    </row>
    <row r="285" ht="13" customHeight="1" s="1">
      <c r="A285" s="532" t="n"/>
      <c r="B285" s="550" t="n"/>
      <c r="C285" s="328" t="inlineStr">
        <is>
          <t>PTbd</t>
        </is>
      </c>
      <c r="D285" s="332" t="inlineStr">
        <is>
          <t>Process Time at Baggage Drop (in seconds)</t>
        </is>
      </c>
      <c r="E285" s="328" t="n"/>
      <c r="F285" s="711">
        <f>F201*(1-F198-F199)+F202*F198+F203*F199</f>
        <v/>
      </c>
      <c r="G285" s="711">
        <f>G201*(1-G198-G199)+G202*G198+G203*G199</f>
        <v/>
      </c>
      <c r="H285" s="711">
        <f>H201*(1-H198-H199)+H202*H198+H203*H199</f>
        <v/>
      </c>
      <c r="I285" s="711">
        <f>I201*(1-I198-I199)+I202*I198+I203*I199</f>
        <v/>
      </c>
      <c r="J285" s="711">
        <f>J201*(1-J198-J199)+J202*J198+J203*J199</f>
        <v/>
      </c>
      <c r="K285" s="711">
        <f>K201*(1-K198-K199)+K202*K198+K203*K199</f>
        <v/>
      </c>
      <c r="L285" s="711">
        <f>L201*(1-L198-L199)+L202*L198+L203*L199</f>
        <v/>
      </c>
      <c r="M285" s="711">
        <f>M201*(1-M198-M199)+M202*M198+M203*M199</f>
        <v/>
      </c>
      <c r="N285" s="711">
        <f>N201*(1-N198-N199)+N202*N198+N203*N199</f>
        <v/>
      </c>
      <c r="O285" s="711">
        <f>O201*(1-O198-O199)+O202*O198+O203*O199</f>
        <v/>
      </c>
      <c r="P285" s="711">
        <f>P201*(1-P198-P199)+P202*P198+P203*P199</f>
        <v/>
      </c>
      <c r="Q285" s="711">
        <f>Q201*(1-Q198-Q199)+Q202*Q198+Q203*Q199</f>
        <v/>
      </c>
      <c r="R285" s="711">
        <f>R201*(1-R198-R199)+R202*R198+R203*R199</f>
        <v/>
      </c>
      <c r="S285" s="711">
        <f>S201*(1-S198-S199)+S202*S198+S203*S199</f>
        <v/>
      </c>
      <c r="T285" s="711">
        <f>T201*(1-T198-T199)+T202*T198+T203*T199</f>
        <v/>
      </c>
      <c r="U285" s="711">
        <f>U201*(1-U198-U199)+U202*U198+U203*U199</f>
        <v/>
      </c>
      <c r="V285" s="711">
        <f>V201*(1-V198-V199)+V202*V198+V203*V199</f>
        <v/>
      </c>
      <c r="W285" s="711">
        <f>W201*(1-W198-W199)+W202*W198+W203*W199</f>
        <v/>
      </c>
      <c r="X285" s="711">
        <f>X201*(1-X198-X199)+X202*X198+X203*X199</f>
        <v/>
      </c>
      <c r="Y285" s="711">
        <f>Y201*(1-Y198-Y199)+Y202*Y198+Y203*Y199</f>
        <v/>
      </c>
      <c r="Z285" s="711">
        <f>Z201*(1-Z198-Z199)+Z202*Z198+Z203*Z199</f>
        <v/>
      </c>
      <c r="AA285" s="711">
        <f>AA201*(1-AA198-AA199)+AA202*AA198+AA203*AA199</f>
        <v/>
      </c>
      <c r="AB285" s="711">
        <f>AB201*(1-AB198-AB199)+AB202*AB198+AB203*AB199</f>
        <v/>
      </c>
      <c r="AC285" s="711">
        <f>AC201*(1-AC198-AC199)+AC202*AC198+AC203*AC199</f>
        <v/>
      </c>
      <c r="AD285" s="711">
        <f>AD201*(1-AD198-AD199)+AD202*AD198+AD203*AD199</f>
        <v/>
      </c>
      <c r="AE285" s="711">
        <f>AE201*(1-AE198-AE199)+AE202*AE198+AE203*AE199</f>
        <v/>
      </c>
      <c r="AF285" s="711">
        <f>AF201*(1-AF198-AF199)+AF202*AF198+AF203*AF199</f>
        <v/>
      </c>
      <c r="AG285" s="711">
        <f>AG201*(1-AG198-AG199)+AG202*AG198+AG203*AG199</f>
        <v/>
      </c>
      <c r="AH285" s="711">
        <f>AH201*(1-AH198-AH199)+AH202*AH198+AH203*AH199</f>
        <v/>
      </c>
      <c r="AI285" s="711">
        <f>AI201*(1-AI198-AI199)+AI202*AI198+AI203*AI199</f>
        <v/>
      </c>
      <c r="AJ285" s="711">
        <f>AJ201*(1-AJ198-AJ199)+AJ202*AJ198+AJ203*AJ199</f>
        <v/>
      </c>
      <c r="AK285" s="711">
        <f>AK201*(1-AK198-AK199)+AK202*AK198+AK203*AK199</f>
        <v/>
      </c>
      <c r="AL285" s="711">
        <f>AL201*(1-AL198-AL199)+AL202*AL198+AL203*AL199</f>
        <v/>
      </c>
      <c r="AM285" s="711">
        <f>AM201*(1-AM198-AM199)+AM202*AM198+AM203*AM199</f>
        <v/>
      </c>
      <c r="AN285" s="711">
        <f>AN201*(1-AN198-AN199)+AN202*AN198+AN203*AN199</f>
        <v/>
      </c>
      <c r="AO285" s="711">
        <f>AO201*(1-AO198-AO199)+AO202*AO198+AO203*AO199</f>
        <v/>
      </c>
    </row>
    <row r="286" ht="13" customHeight="1" s="1">
      <c r="A286" s="532" t="n"/>
      <c r="B286" s="550" t="n"/>
      <c r="C286" s="339" t="inlineStr">
        <is>
          <t>PHP(od-dep)</t>
        </is>
      </c>
      <c r="D286" s="340" t="inlineStr">
        <is>
          <t>Originating Peak Hour Passengers</t>
        </is>
      </c>
      <c r="E286" s="339" t="n"/>
      <c r="F286" s="712">
        <f>F33</f>
        <v/>
      </c>
      <c r="G286" s="712">
        <f>G33</f>
        <v/>
      </c>
      <c r="H286" s="712">
        <f>H33</f>
        <v/>
      </c>
      <c r="I286" s="712">
        <f>I33</f>
        <v/>
      </c>
      <c r="J286" s="712">
        <f>J33</f>
        <v/>
      </c>
      <c r="K286" s="712">
        <f>K33</f>
        <v/>
      </c>
      <c r="L286" s="712">
        <f>L33</f>
        <v/>
      </c>
      <c r="M286" s="712">
        <f>M33</f>
        <v/>
      </c>
      <c r="N286" s="712">
        <f>N33</f>
        <v/>
      </c>
      <c r="O286" s="712">
        <f>O33</f>
        <v/>
      </c>
      <c r="P286" s="712">
        <f>P33</f>
        <v/>
      </c>
      <c r="Q286" s="712">
        <f>Q33</f>
        <v/>
      </c>
      <c r="R286" s="712">
        <f>R33</f>
        <v/>
      </c>
      <c r="S286" s="712">
        <f>S33</f>
        <v/>
      </c>
      <c r="T286" s="712">
        <f>T33</f>
        <v/>
      </c>
      <c r="U286" s="712">
        <f>U33</f>
        <v/>
      </c>
      <c r="V286" s="712">
        <f>V33</f>
        <v/>
      </c>
      <c r="W286" s="712">
        <f>W33</f>
        <v/>
      </c>
      <c r="X286" s="712">
        <f>X33</f>
        <v/>
      </c>
      <c r="Y286" s="712">
        <f>Y33</f>
        <v/>
      </c>
      <c r="Z286" s="712">
        <f>Z33</f>
        <v/>
      </c>
      <c r="AA286" s="712">
        <f>AA33</f>
        <v/>
      </c>
      <c r="AB286" s="712">
        <f>AB33</f>
        <v/>
      </c>
      <c r="AC286" s="712">
        <f>AC33</f>
        <v/>
      </c>
      <c r="AD286" s="712">
        <f>AD33</f>
        <v/>
      </c>
      <c r="AE286" s="712">
        <f>AE33</f>
        <v/>
      </c>
      <c r="AF286" s="712">
        <f>AF33</f>
        <v/>
      </c>
      <c r="AG286" s="712">
        <f>AG33</f>
        <v/>
      </c>
      <c r="AH286" s="712">
        <f>AH33</f>
        <v/>
      </c>
      <c r="AI286" s="712">
        <f>AI33</f>
        <v/>
      </c>
      <c r="AJ286" s="712">
        <f>AJ33</f>
        <v/>
      </c>
      <c r="AK286" s="712">
        <f>AK33</f>
        <v/>
      </c>
      <c r="AL286" s="712">
        <f>AL33</f>
        <v/>
      </c>
      <c r="AM286" s="712">
        <f>AM33</f>
        <v/>
      </c>
      <c r="AN286" s="712">
        <f>AN33</f>
        <v/>
      </c>
      <c r="AO286" s="712">
        <f>AO33</f>
        <v/>
      </c>
    </row>
    <row r="287" ht="13" customHeight="1" s="1">
      <c r="A287" s="532" t="n"/>
      <c r="B287" s="550" t="n"/>
      <c r="C287" s="328" t="inlineStr">
        <is>
          <t>PK</t>
        </is>
      </c>
      <c r="D287" s="332" t="inlineStr">
        <is>
          <t>Peak 30-minute Factor (in %of PHP)</t>
        </is>
      </c>
      <c r="E287" s="328" t="n"/>
      <c r="F287" s="711">
        <f>F35</f>
        <v/>
      </c>
      <c r="G287" s="711">
        <f>G35</f>
        <v/>
      </c>
      <c r="H287" s="711">
        <f>H35</f>
        <v/>
      </c>
      <c r="I287" s="711">
        <f>I35</f>
        <v/>
      </c>
      <c r="J287" s="711">
        <f>J35</f>
        <v/>
      </c>
      <c r="K287" s="711">
        <f>K35</f>
        <v/>
      </c>
      <c r="L287" s="711">
        <f>L35</f>
        <v/>
      </c>
      <c r="M287" s="711">
        <f>M35</f>
        <v/>
      </c>
      <c r="N287" s="711">
        <f>N35</f>
        <v/>
      </c>
      <c r="O287" s="711">
        <f>O35</f>
        <v/>
      </c>
      <c r="P287" s="711">
        <f>P35</f>
        <v/>
      </c>
      <c r="Q287" s="711">
        <f>Q35</f>
        <v/>
      </c>
      <c r="R287" s="711">
        <f>R35</f>
        <v/>
      </c>
      <c r="S287" s="711">
        <f>S35</f>
        <v/>
      </c>
      <c r="T287" s="711">
        <f>T35</f>
        <v/>
      </c>
      <c r="U287" s="711">
        <f>U35</f>
        <v/>
      </c>
      <c r="V287" s="711">
        <f>V35</f>
        <v/>
      </c>
      <c r="W287" s="711">
        <f>W35</f>
        <v/>
      </c>
      <c r="X287" s="711">
        <f>X35</f>
        <v/>
      </c>
      <c r="Y287" s="711">
        <f>Y35</f>
        <v/>
      </c>
      <c r="Z287" s="711">
        <f>Z35</f>
        <v/>
      </c>
      <c r="AA287" s="711">
        <f>AA35</f>
        <v/>
      </c>
      <c r="AB287" s="711">
        <f>AB35</f>
        <v/>
      </c>
      <c r="AC287" s="711">
        <f>AC35</f>
        <v/>
      </c>
      <c r="AD287" s="711">
        <f>AD35</f>
        <v/>
      </c>
      <c r="AE287" s="711">
        <f>AE35</f>
        <v/>
      </c>
      <c r="AF287" s="711">
        <f>AF35</f>
        <v/>
      </c>
      <c r="AG287" s="711">
        <f>AG35</f>
        <v/>
      </c>
      <c r="AH287" s="711">
        <f>AH35</f>
        <v/>
      </c>
      <c r="AI287" s="711">
        <f>AI35</f>
        <v/>
      </c>
      <c r="AJ287" s="711">
        <f>AJ35</f>
        <v/>
      </c>
      <c r="AK287" s="711">
        <f>AK35</f>
        <v/>
      </c>
      <c r="AL287" s="711">
        <f>AL35</f>
        <v/>
      </c>
      <c r="AM287" s="711">
        <f>AM35</f>
        <v/>
      </c>
      <c r="AN287" s="711">
        <f>AN35</f>
        <v/>
      </c>
      <c r="AO287" s="711">
        <f>AO35</f>
        <v/>
      </c>
    </row>
    <row r="288" ht="13" customHeight="1" s="1">
      <c r="A288" s="532" t="n"/>
      <c r="B288" s="550" t="n"/>
      <c r="C288" s="328" t="inlineStr">
        <is>
          <t>CR</t>
        </is>
      </c>
      <c r="D288" s="332" t="inlineStr">
        <is>
          <t>Ratio of Passengers Using Traditional Check-in Facilities (in %)</t>
        </is>
      </c>
      <c r="E288" s="328" t="n"/>
      <c r="F288" s="711">
        <f>F168</f>
        <v/>
      </c>
      <c r="G288" s="711">
        <f>G168</f>
        <v/>
      </c>
      <c r="H288" s="711">
        <f>H168</f>
        <v/>
      </c>
      <c r="I288" s="711">
        <f>I168</f>
        <v/>
      </c>
      <c r="J288" s="711">
        <f>J168</f>
        <v/>
      </c>
      <c r="K288" s="711">
        <f>K168</f>
        <v/>
      </c>
      <c r="L288" s="711">
        <f>L168</f>
        <v/>
      </c>
      <c r="M288" s="711">
        <f>M168</f>
        <v/>
      </c>
      <c r="N288" s="711">
        <f>N168</f>
        <v/>
      </c>
      <c r="O288" s="711">
        <f>O168</f>
        <v/>
      </c>
      <c r="P288" s="711">
        <f>P168</f>
        <v/>
      </c>
      <c r="Q288" s="711">
        <f>Q168</f>
        <v/>
      </c>
      <c r="R288" s="711">
        <f>R168</f>
        <v/>
      </c>
      <c r="S288" s="711">
        <f>S168</f>
        <v/>
      </c>
      <c r="T288" s="711">
        <f>T168</f>
        <v/>
      </c>
      <c r="U288" s="711">
        <f>U168</f>
        <v/>
      </c>
      <c r="V288" s="711">
        <f>V168</f>
        <v/>
      </c>
      <c r="W288" s="711">
        <f>W168</f>
        <v/>
      </c>
      <c r="X288" s="711">
        <f>X168</f>
        <v/>
      </c>
      <c r="Y288" s="711">
        <f>Y168</f>
        <v/>
      </c>
      <c r="Z288" s="711">
        <f>Z168</f>
        <v/>
      </c>
      <c r="AA288" s="711">
        <f>AA168</f>
        <v/>
      </c>
      <c r="AB288" s="711">
        <f>AB168</f>
        <v/>
      </c>
      <c r="AC288" s="711">
        <f>AC168</f>
        <v/>
      </c>
      <c r="AD288" s="711">
        <f>AD168</f>
        <v/>
      </c>
      <c r="AE288" s="711">
        <f>AE168</f>
        <v/>
      </c>
      <c r="AF288" s="711">
        <f>AF168</f>
        <v/>
      </c>
      <c r="AG288" s="711">
        <f>AG168</f>
        <v/>
      </c>
      <c r="AH288" s="711">
        <f>AH168</f>
        <v/>
      </c>
      <c r="AI288" s="711">
        <f>AI168</f>
        <v/>
      </c>
      <c r="AJ288" s="711">
        <f>AJ168</f>
        <v/>
      </c>
      <c r="AK288" s="711">
        <f>AK168</f>
        <v/>
      </c>
      <c r="AL288" s="711">
        <f>AL168</f>
        <v/>
      </c>
      <c r="AM288" s="711">
        <f>AM168</f>
        <v/>
      </c>
      <c r="AN288" s="711">
        <f>AN168</f>
        <v/>
      </c>
      <c r="AO288" s="711">
        <f>AO168</f>
        <v/>
      </c>
    </row>
    <row r="289" ht="13" customHeight="1" s="1">
      <c r="A289" s="532" t="n"/>
      <c r="B289" s="550" t="n"/>
      <c r="C289" s="328" t="inlineStr">
        <is>
          <t>BR</t>
        </is>
      </c>
      <c r="D289" s="332" t="inlineStr">
        <is>
          <t>Ratio of Passengers Using Baggage Drops (in %)</t>
        </is>
      </c>
      <c r="E289" s="328" t="n"/>
      <c r="F289" s="711">
        <f>F169</f>
        <v/>
      </c>
      <c r="G289" s="711">
        <f>G169</f>
        <v/>
      </c>
      <c r="H289" s="711">
        <f>H169</f>
        <v/>
      </c>
      <c r="I289" s="711">
        <f>I169</f>
        <v/>
      </c>
      <c r="J289" s="711">
        <f>J169</f>
        <v/>
      </c>
      <c r="K289" s="711">
        <f>K169</f>
        <v/>
      </c>
      <c r="L289" s="711">
        <f>L169</f>
        <v/>
      </c>
      <c r="M289" s="711">
        <f>M169</f>
        <v/>
      </c>
      <c r="N289" s="711">
        <f>N169</f>
        <v/>
      </c>
      <c r="O289" s="711">
        <f>O169</f>
        <v/>
      </c>
      <c r="P289" s="711">
        <f>P169</f>
        <v/>
      </c>
      <c r="Q289" s="711">
        <f>Q169</f>
        <v/>
      </c>
      <c r="R289" s="711">
        <f>R169</f>
        <v/>
      </c>
      <c r="S289" s="711">
        <f>S169</f>
        <v/>
      </c>
      <c r="T289" s="711">
        <f>T169</f>
        <v/>
      </c>
      <c r="U289" s="711">
        <f>U169</f>
        <v/>
      </c>
      <c r="V289" s="711">
        <f>V169</f>
        <v/>
      </c>
      <c r="W289" s="711">
        <f>W169</f>
        <v/>
      </c>
      <c r="X289" s="711">
        <f>X169</f>
        <v/>
      </c>
      <c r="Y289" s="711">
        <f>Y169</f>
        <v/>
      </c>
      <c r="Z289" s="711">
        <f>Z169</f>
        <v/>
      </c>
      <c r="AA289" s="711">
        <f>AA169</f>
        <v/>
      </c>
      <c r="AB289" s="711">
        <f>AB169</f>
        <v/>
      </c>
      <c r="AC289" s="711">
        <f>AC169</f>
        <v/>
      </c>
      <c r="AD289" s="711">
        <f>AD169</f>
        <v/>
      </c>
      <c r="AE289" s="711">
        <f>AE169</f>
        <v/>
      </c>
      <c r="AF289" s="711">
        <f>AF169</f>
        <v/>
      </c>
      <c r="AG289" s="711">
        <f>AG169</f>
        <v/>
      </c>
      <c r="AH289" s="711">
        <f>AH169</f>
        <v/>
      </c>
      <c r="AI289" s="711">
        <f>AI169</f>
        <v/>
      </c>
      <c r="AJ289" s="711">
        <f>AJ169</f>
        <v/>
      </c>
      <c r="AK289" s="711">
        <f>AK169</f>
        <v/>
      </c>
      <c r="AL289" s="711">
        <f>AL169</f>
        <v/>
      </c>
      <c r="AM289" s="711">
        <f>AM169</f>
        <v/>
      </c>
      <c r="AN289" s="711">
        <f>AN169</f>
        <v/>
      </c>
      <c r="AO289" s="711">
        <f>AO169</f>
        <v/>
      </c>
    </row>
    <row r="290" ht="13" customHeight="1" s="1">
      <c r="A290" s="532" t="n"/>
      <c r="B290" s="550" t="n"/>
      <c r="C290" s="378" t="inlineStr">
        <is>
          <t>PD</t>
        </is>
      </c>
      <c r="D290" s="379" t="inlineStr">
        <is>
          <t>Number of Departure Passport Control Desks</t>
        </is>
      </c>
      <c r="E290" s="378" t="n"/>
      <c r="F290" s="713" t="n"/>
      <c r="G290" s="713" t="n"/>
      <c r="H290" s="713" t="n"/>
      <c r="I290" s="713" t="n"/>
      <c r="J290" s="713" t="n"/>
      <c r="K290" s="713" t="n"/>
      <c r="L290" s="713" t="n"/>
      <c r="M290" s="713" t="n"/>
      <c r="N290" s="713" t="n"/>
      <c r="O290" s="713" t="n"/>
      <c r="P290" s="713" t="n"/>
      <c r="Q290" s="713" t="n"/>
      <c r="R290" s="713" t="n"/>
      <c r="S290" s="713" t="n"/>
      <c r="T290" s="713" t="n"/>
      <c r="U290" s="713" t="n"/>
      <c r="V290" s="713" t="n"/>
      <c r="W290" s="713" t="n"/>
      <c r="X290" s="713" t="n"/>
      <c r="Y290" s="713" t="n"/>
      <c r="Z290" s="713" t="n"/>
      <c r="AA290" s="713" t="n"/>
      <c r="AB290" s="713" t="n"/>
      <c r="AC290" s="713" t="n"/>
      <c r="AD290" s="713" t="n"/>
      <c r="AE290" s="713" t="n"/>
      <c r="AF290" s="713" t="n"/>
      <c r="AG290" s="713" t="n"/>
      <c r="AH290" s="713" t="n"/>
      <c r="AI290" s="713" t="n"/>
      <c r="AJ290" s="713" t="n"/>
      <c r="AK290" s="713" t="n"/>
      <c r="AL290" s="713" t="n"/>
      <c r="AM290" s="713" t="n"/>
      <c r="AN290" s="713" t="n"/>
      <c r="AO290" s="713" t="n"/>
    </row>
    <row r="291" ht="13" customHeight="1" s="1">
      <c r="A291" s="532" t="n"/>
      <c r="B291" s="550" t="n"/>
      <c r="C291" s="378" t="inlineStr">
        <is>
          <t>PTpd</t>
        </is>
      </c>
      <c r="D291" s="379" t="inlineStr">
        <is>
          <t>Process Time for Departure Passport Control (in seconds)</t>
        </is>
      </c>
      <c r="E291" s="378" t="n"/>
      <c r="F291" s="713" t="n"/>
      <c r="G291" s="713" t="n"/>
      <c r="H291" s="713" t="n"/>
      <c r="I291" s="713" t="n"/>
      <c r="J291" s="713" t="n"/>
      <c r="K291" s="713" t="n"/>
      <c r="L291" s="713" t="n"/>
      <c r="M291" s="713" t="n"/>
      <c r="N291" s="713" t="n"/>
      <c r="O291" s="713" t="n"/>
      <c r="P291" s="713" t="n"/>
      <c r="Q291" s="713" t="n"/>
      <c r="R291" s="713" t="n"/>
      <c r="S291" s="713" t="n"/>
      <c r="T291" s="713" t="n"/>
      <c r="U291" s="713" t="n"/>
      <c r="V291" s="713" t="n"/>
      <c r="W291" s="713" t="n"/>
      <c r="X291" s="713" t="n"/>
      <c r="Y291" s="713" t="n"/>
      <c r="Z291" s="713" t="n"/>
      <c r="AA291" s="713" t="n"/>
      <c r="AB291" s="713" t="n"/>
      <c r="AC291" s="713" t="n"/>
      <c r="AD291" s="713" t="n"/>
      <c r="AE291" s="713" t="n"/>
      <c r="AF291" s="713" t="n"/>
      <c r="AG291" s="713" t="n"/>
      <c r="AH291" s="713" t="n"/>
      <c r="AI291" s="713" t="n"/>
      <c r="AJ291" s="713" t="n"/>
      <c r="AK291" s="713" t="n"/>
      <c r="AL291" s="713" t="n"/>
      <c r="AM291" s="713" t="n"/>
      <c r="AN291" s="713" t="n"/>
      <c r="AO291" s="713" t="n"/>
    </row>
    <row r="292" ht="13" customHeight="1" s="1">
      <c r="A292" s="532" t="n"/>
      <c r="B292" s="550" t="n"/>
      <c r="C292" s="328" t="inlineStr">
        <is>
          <t>SECi</t>
        </is>
      </c>
      <c r="D292" s="332" t="inlineStr">
        <is>
          <t>Approximate Number of Security Lanes</t>
        </is>
      </c>
      <c r="E292" s="328" t="n"/>
      <c r="F292" s="711">
        <f>ROUNDUP((F279*(F293/60))/(30+F294),0)</f>
        <v/>
      </c>
      <c r="G292" s="711">
        <f>ROUNDUP((G279*(G293/60))/(30+G294),0)</f>
        <v/>
      </c>
      <c r="H292" s="711">
        <f>ROUNDUP((H279*(H293/60))/(30+H294),0)</f>
        <v/>
      </c>
      <c r="I292" s="711">
        <f>ROUNDUP((I279*(I293/60))/(30+I294),0)</f>
        <v/>
      </c>
      <c r="J292" s="711">
        <f>ROUNDUP((J279*(J293/60))/(30+J294),0)</f>
        <v/>
      </c>
      <c r="K292" s="711">
        <f>ROUNDUP((K279*(K293/60))/(30+K294),0)</f>
        <v/>
      </c>
      <c r="L292" s="711">
        <f>ROUNDUP((L279*(L293/60))/(30+L294),0)</f>
        <v/>
      </c>
      <c r="M292" s="711">
        <f>ROUNDUP((M279*(M293/60))/(30+M294),0)</f>
        <v/>
      </c>
      <c r="N292" s="711">
        <f>ROUNDUP((N279*(N293/60))/(30+N294),0)</f>
        <v/>
      </c>
      <c r="O292" s="711">
        <f>ROUNDUP((O279*(O293/60))/(30+O294),0)</f>
        <v/>
      </c>
      <c r="P292" s="711">
        <f>ROUNDUP((P279*(P293/60))/(30+P294),0)</f>
        <v/>
      </c>
      <c r="Q292" s="711">
        <f>ROUNDUP((Q279*(Q293/60))/(30+Q294),0)</f>
        <v/>
      </c>
      <c r="R292" s="711">
        <f>ROUNDUP((R279*(R293/60))/(30+R294),0)</f>
        <v/>
      </c>
      <c r="S292" s="711">
        <f>ROUNDUP((S279*(S293/60))/(30+S294),0)</f>
        <v/>
      </c>
      <c r="T292" s="711">
        <f>ROUNDUP((T279*(T293/60))/(30+T294),0)</f>
        <v/>
      </c>
      <c r="U292" s="711">
        <f>ROUNDUP((U279*(U293/60))/(30+U294),0)</f>
        <v/>
      </c>
      <c r="V292" s="711">
        <f>ROUNDUP((V279*(V293/60))/(30+V294),0)</f>
        <v/>
      </c>
      <c r="W292" s="711">
        <f>ROUNDUP((W279*(W293/60))/(30+W294),0)</f>
        <v/>
      </c>
      <c r="X292" s="711">
        <f>ROUNDUP((X279*(X293/60))/(30+X294),0)</f>
        <v/>
      </c>
      <c r="Y292" s="711">
        <f>ROUNDUP((Y279*(Y293/60))/(30+Y294),0)</f>
        <v/>
      </c>
      <c r="Z292" s="711">
        <f>ROUNDUP((Z279*(Z293/60))/(30+Z294),0)</f>
        <v/>
      </c>
      <c r="AA292" s="711">
        <f>ROUNDUP((AA279*(AA293/60))/(30+AA294),0)</f>
        <v/>
      </c>
      <c r="AB292" s="711">
        <f>ROUNDUP((AB279*(AB293/60))/(30+AB294),0)</f>
        <v/>
      </c>
      <c r="AC292" s="711">
        <f>ROUNDUP((AC279*(AC293/60))/(30+AC294),0)</f>
        <v/>
      </c>
      <c r="AD292" s="711">
        <f>ROUNDUP((AD279*(AD293/60))/(30+AD294),0)</f>
        <v/>
      </c>
      <c r="AE292" s="711">
        <f>ROUNDUP((AE279*(AE293/60))/(30+AE294),0)</f>
        <v/>
      </c>
      <c r="AF292" s="711">
        <f>ROUNDUP((AF279*(AF293/60))/(30+AF294),0)</f>
        <v/>
      </c>
      <c r="AG292" s="711">
        <f>ROUNDUP((AG279*(AG293/60))/(30+AG294),0)</f>
        <v/>
      </c>
      <c r="AH292" s="711">
        <f>ROUNDUP((AH279*(AH293/60))/(30+AH294),0)</f>
        <v/>
      </c>
      <c r="AI292" s="711">
        <f>ROUNDUP((AI279*(AI293/60))/(30+AI294),0)</f>
        <v/>
      </c>
      <c r="AJ292" s="711">
        <f>ROUNDUP((AJ279*(AJ293/60))/(30+AJ294),0)</f>
        <v/>
      </c>
      <c r="AK292" s="711">
        <f>ROUNDUP((AK279*(AK293/60))/(30+AK294),0)</f>
        <v/>
      </c>
      <c r="AL292" s="711">
        <f>ROUNDUP((AL279*(AL293/60))/(30+AL294),0)</f>
        <v/>
      </c>
      <c r="AM292" s="711">
        <f>ROUNDUP((AM279*(AM293/60))/(30+AM294),0)</f>
        <v/>
      </c>
      <c r="AN292" s="711">
        <f>ROUNDUP((AN279*(AN293/60))/(30+AN294),0)</f>
        <v/>
      </c>
      <c r="AO292" s="711">
        <f>ROUNDUP((AO279*(AO293/60))/(30+AO294),0)</f>
        <v/>
      </c>
    </row>
    <row r="293" ht="13" customHeight="1" s="1">
      <c r="A293" s="532" t="n"/>
      <c r="B293" s="550" t="n"/>
      <c r="C293" s="328" t="inlineStr">
        <is>
          <t>PTsec</t>
        </is>
      </c>
      <c r="D293" s="332" t="inlineStr">
        <is>
          <t>Process (throughput) Time per Passenger at Security (in seconds)</t>
        </is>
      </c>
      <c r="E293" s="328" t="n"/>
      <c r="F293" s="711" t="n">
        <v>30</v>
      </c>
      <c r="G293" s="711" t="n">
        <v>30</v>
      </c>
      <c r="H293" s="711" t="n">
        <v>30</v>
      </c>
      <c r="I293" s="711" t="n">
        <v>30</v>
      </c>
      <c r="J293" s="711" t="n">
        <v>30</v>
      </c>
      <c r="K293" s="711" t="n">
        <v>30</v>
      </c>
      <c r="L293" s="711" t="n">
        <v>30</v>
      </c>
      <c r="M293" s="711" t="n">
        <v>30</v>
      </c>
      <c r="N293" s="711" t="n">
        <v>30</v>
      </c>
      <c r="O293" s="711" t="n">
        <v>30</v>
      </c>
      <c r="P293" s="711" t="n">
        <v>30</v>
      </c>
      <c r="Q293" s="711" t="n">
        <v>30</v>
      </c>
      <c r="R293" s="711" t="n">
        <v>30</v>
      </c>
      <c r="S293" s="711" t="n">
        <v>30</v>
      </c>
      <c r="T293" s="711" t="n">
        <v>30</v>
      </c>
      <c r="U293" s="711" t="n">
        <v>30</v>
      </c>
      <c r="V293" s="711" t="n">
        <v>30</v>
      </c>
      <c r="W293" s="711" t="n">
        <v>30</v>
      </c>
      <c r="X293" s="711" t="n">
        <v>30</v>
      </c>
      <c r="Y293" s="711" t="n">
        <v>30</v>
      </c>
      <c r="Z293" s="711" t="n">
        <v>30</v>
      </c>
      <c r="AA293" s="711" t="n">
        <v>30</v>
      </c>
      <c r="AB293" s="711" t="n">
        <v>30</v>
      </c>
      <c r="AC293" s="711" t="n">
        <v>30</v>
      </c>
      <c r="AD293" s="711" t="n">
        <v>30</v>
      </c>
      <c r="AE293" s="711" t="n">
        <v>30</v>
      </c>
      <c r="AF293" s="711" t="n">
        <v>30</v>
      </c>
      <c r="AG293" s="711" t="n">
        <v>30</v>
      </c>
      <c r="AH293" s="711" t="n">
        <v>30</v>
      </c>
      <c r="AI293" s="711" t="n">
        <v>30</v>
      </c>
      <c r="AJ293" s="711" t="n">
        <v>30</v>
      </c>
      <c r="AK293" s="711" t="n">
        <v>30</v>
      </c>
      <c r="AL293" s="711" t="n">
        <v>30</v>
      </c>
      <c r="AM293" s="711" t="n">
        <v>30</v>
      </c>
      <c r="AN293" s="711" t="n">
        <v>30</v>
      </c>
      <c r="AO293" s="711" t="n">
        <v>30</v>
      </c>
    </row>
    <row r="294" ht="13" customHeight="1" s="1">
      <c r="A294" s="532" t="n"/>
      <c r="B294" s="550" t="n"/>
      <c r="C294" s="328" t="inlineStr">
        <is>
          <t>MQT</t>
        </is>
      </c>
      <c r="D294" s="332" t="inlineStr">
        <is>
          <t>Maximum Queuing Time (in minutes)</t>
        </is>
      </c>
      <c r="E294" s="328" t="n"/>
      <c r="F294" s="711" t="n">
        <v>7</v>
      </c>
      <c r="G294" s="711" t="n">
        <v>7</v>
      </c>
      <c r="H294" s="711" t="n">
        <v>7</v>
      </c>
      <c r="I294" s="711" t="n">
        <v>7</v>
      </c>
      <c r="J294" s="711" t="n">
        <v>7</v>
      </c>
      <c r="K294" s="711" t="n">
        <v>7</v>
      </c>
      <c r="L294" s="711" t="n">
        <v>7</v>
      </c>
      <c r="M294" s="711" t="n">
        <v>7</v>
      </c>
      <c r="N294" s="711" t="n">
        <v>7</v>
      </c>
      <c r="O294" s="711" t="n">
        <v>7</v>
      </c>
      <c r="P294" s="711" t="n">
        <v>7</v>
      </c>
      <c r="Q294" s="711" t="n">
        <v>7</v>
      </c>
      <c r="R294" s="711" t="n">
        <v>7</v>
      </c>
      <c r="S294" s="711" t="n">
        <v>7</v>
      </c>
      <c r="T294" s="711" t="n">
        <v>7</v>
      </c>
      <c r="U294" s="711" t="n">
        <v>7</v>
      </c>
      <c r="V294" s="711" t="n">
        <v>7</v>
      </c>
      <c r="W294" s="711" t="n">
        <v>7</v>
      </c>
      <c r="X294" s="711" t="n">
        <v>7</v>
      </c>
      <c r="Y294" s="711" t="n">
        <v>7</v>
      </c>
      <c r="Z294" s="711" t="n">
        <v>7</v>
      </c>
      <c r="AA294" s="711" t="n">
        <v>7</v>
      </c>
      <c r="AB294" s="711" t="n">
        <v>7</v>
      </c>
      <c r="AC294" s="711" t="n">
        <v>7</v>
      </c>
      <c r="AD294" s="711" t="n">
        <v>7</v>
      </c>
      <c r="AE294" s="711" t="n">
        <v>7</v>
      </c>
      <c r="AF294" s="711" t="n">
        <v>7</v>
      </c>
      <c r="AG294" s="711" t="n">
        <v>7</v>
      </c>
      <c r="AH294" s="711" t="n">
        <v>7</v>
      </c>
      <c r="AI294" s="711" t="n">
        <v>7</v>
      </c>
      <c r="AJ294" s="711" t="n">
        <v>7</v>
      </c>
      <c r="AK294" s="711" t="n">
        <v>7</v>
      </c>
      <c r="AL294" s="711" t="n">
        <v>7</v>
      </c>
      <c r="AM294" s="711" t="n">
        <v>7</v>
      </c>
      <c r="AN294" s="711" t="n">
        <v>7</v>
      </c>
      <c r="AO294" s="711" t="n">
        <v>7</v>
      </c>
    </row>
    <row r="295" ht="13" customHeight="1" s="1">
      <c r="A295" s="532" t="n"/>
      <c r="B295" s="550" t="n"/>
      <c r="C295" s="328" t="inlineStr">
        <is>
          <t>SECd</t>
        </is>
      </c>
      <c r="D295" s="332" t="inlineStr">
        <is>
          <t>Depth of One Security Lane (in meters).</t>
        </is>
      </c>
      <c r="E295" s="328" t="n"/>
      <c r="F295" s="711" t="n">
        <v>14</v>
      </c>
      <c r="G295" s="711" t="n">
        <v>14</v>
      </c>
      <c r="H295" s="711" t="n">
        <v>14</v>
      </c>
      <c r="I295" s="711" t="n">
        <v>14</v>
      </c>
      <c r="J295" s="711" t="n">
        <v>14</v>
      </c>
      <c r="K295" s="711" t="n">
        <v>14</v>
      </c>
      <c r="L295" s="711" t="n">
        <v>14</v>
      </c>
      <c r="M295" s="711" t="n">
        <v>14</v>
      </c>
      <c r="N295" s="711" t="n">
        <v>14</v>
      </c>
      <c r="O295" s="711" t="n">
        <v>14</v>
      </c>
      <c r="P295" s="711" t="n">
        <v>14</v>
      </c>
      <c r="Q295" s="711" t="n">
        <v>14</v>
      </c>
      <c r="R295" s="711" t="n">
        <v>14</v>
      </c>
      <c r="S295" s="711" t="n">
        <v>14</v>
      </c>
      <c r="T295" s="711" t="n">
        <v>14</v>
      </c>
      <c r="U295" s="711" t="n">
        <v>14</v>
      </c>
      <c r="V295" s="711" t="n">
        <v>14</v>
      </c>
      <c r="W295" s="711" t="n">
        <v>14</v>
      </c>
      <c r="X295" s="711" t="n">
        <v>14</v>
      </c>
      <c r="Y295" s="711" t="n">
        <v>14</v>
      </c>
      <c r="Z295" s="711" t="n">
        <v>14</v>
      </c>
      <c r="AA295" s="711" t="n">
        <v>14</v>
      </c>
      <c r="AB295" s="711" t="n">
        <v>14</v>
      </c>
      <c r="AC295" s="711" t="n">
        <v>14</v>
      </c>
      <c r="AD295" s="711" t="n">
        <v>14</v>
      </c>
      <c r="AE295" s="711" t="n">
        <v>14</v>
      </c>
      <c r="AF295" s="711" t="n">
        <v>14</v>
      </c>
      <c r="AG295" s="711" t="n">
        <v>14</v>
      </c>
      <c r="AH295" s="711" t="n">
        <v>14</v>
      </c>
      <c r="AI295" s="711" t="n">
        <v>14</v>
      </c>
      <c r="AJ295" s="711" t="n">
        <v>14</v>
      </c>
      <c r="AK295" s="711" t="n">
        <v>14</v>
      </c>
      <c r="AL295" s="711" t="n">
        <v>14</v>
      </c>
      <c r="AM295" s="711" t="n">
        <v>14</v>
      </c>
      <c r="AN295" s="711" t="n">
        <v>14</v>
      </c>
      <c r="AO295" s="711" t="n">
        <v>14</v>
      </c>
    </row>
    <row r="296" ht="13" customHeight="1" s="1">
      <c r="A296" s="532" t="n"/>
      <c r="B296" s="550" t="n"/>
      <c r="C296" s="328" t="inlineStr">
        <is>
          <t>SECw</t>
        </is>
      </c>
      <c r="D296" s="332" t="inlineStr">
        <is>
          <t>Width of One Security Lane (in meters).</t>
        </is>
      </c>
      <c r="E296" s="328" t="n"/>
      <c r="F296" s="711" t="n">
        <v>3</v>
      </c>
      <c r="G296" s="711" t="n">
        <v>3</v>
      </c>
      <c r="H296" s="711" t="n">
        <v>3</v>
      </c>
      <c r="I296" s="711" t="n">
        <v>3</v>
      </c>
      <c r="J296" s="711" t="n">
        <v>3</v>
      </c>
      <c r="K296" s="711" t="n">
        <v>3</v>
      </c>
      <c r="L296" s="711" t="n">
        <v>3</v>
      </c>
      <c r="M296" s="711" t="n">
        <v>3</v>
      </c>
      <c r="N296" s="711" t="n">
        <v>3</v>
      </c>
      <c r="O296" s="711" t="n">
        <v>3</v>
      </c>
      <c r="P296" s="711" t="n">
        <v>3</v>
      </c>
      <c r="Q296" s="711" t="n">
        <v>3</v>
      </c>
      <c r="R296" s="711" t="n">
        <v>3</v>
      </c>
      <c r="S296" s="711" t="n">
        <v>3</v>
      </c>
      <c r="T296" s="711" t="n">
        <v>3</v>
      </c>
      <c r="U296" s="711" t="n">
        <v>3</v>
      </c>
      <c r="V296" s="711" t="n">
        <v>3</v>
      </c>
      <c r="W296" s="711" t="n">
        <v>3</v>
      </c>
      <c r="X296" s="711" t="n">
        <v>3</v>
      </c>
      <c r="Y296" s="711" t="n">
        <v>3</v>
      </c>
      <c r="Z296" s="711" t="n">
        <v>3</v>
      </c>
      <c r="AA296" s="711" t="n">
        <v>3</v>
      </c>
      <c r="AB296" s="711" t="n">
        <v>3</v>
      </c>
      <c r="AC296" s="711" t="n">
        <v>3</v>
      </c>
      <c r="AD296" s="711" t="n">
        <v>3</v>
      </c>
      <c r="AE296" s="711" t="n">
        <v>3</v>
      </c>
      <c r="AF296" s="711" t="n">
        <v>3</v>
      </c>
      <c r="AG296" s="711" t="n">
        <v>3</v>
      </c>
      <c r="AH296" s="711" t="n">
        <v>3</v>
      </c>
      <c r="AI296" s="711" t="n">
        <v>3</v>
      </c>
      <c r="AJ296" s="711" t="n">
        <v>3</v>
      </c>
      <c r="AK296" s="711" t="n">
        <v>3</v>
      </c>
      <c r="AL296" s="711" t="n">
        <v>3</v>
      </c>
      <c r="AM296" s="711" t="n">
        <v>3</v>
      </c>
      <c r="AN296" s="711" t="n">
        <v>3</v>
      </c>
      <c r="AO296" s="711" t="n">
        <v>3</v>
      </c>
    </row>
    <row r="297" ht="13" customHeight="1" s="1">
      <c r="A297" s="532" t="n"/>
      <c r="B297" s="550" t="n"/>
      <c r="C297" s="328" t="inlineStr">
        <is>
          <t>QMAX</t>
        </is>
      </c>
      <c r="D297" s="332" t="inlineStr">
        <is>
          <t>Maximum Number of Passengers Waiting in Queue</t>
        </is>
      </c>
      <c r="E297" s="328" t="n"/>
      <c r="F297" s="711">
        <f>F298*F279</f>
        <v/>
      </c>
      <c r="G297" s="711">
        <f>G298*G279</f>
        <v/>
      </c>
      <c r="H297" s="711">
        <f>H298*H279</f>
        <v/>
      </c>
      <c r="I297" s="711">
        <f>I298*I279</f>
        <v/>
      </c>
      <c r="J297" s="711">
        <f>J298*J279</f>
        <v/>
      </c>
      <c r="K297" s="711">
        <f>K298*K279</f>
        <v/>
      </c>
      <c r="L297" s="711">
        <f>L298*L279</f>
        <v/>
      </c>
      <c r="M297" s="711">
        <f>M298*M279</f>
        <v/>
      </c>
      <c r="N297" s="711">
        <f>N298*N279</f>
        <v/>
      </c>
      <c r="O297" s="711">
        <f>O298*O279</f>
        <v/>
      </c>
      <c r="P297" s="711">
        <f>P298*P279</f>
        <v/>
      </c>
      <c r="Q297" s="711">
        <f>Q298*Q279</f>
        <v/>
      </c>
      <c r="R297" s="711">
        <f>R298*R279</f>
        <v/>
      </c>
      <c r="S297" s="711">
        <f>S298*S279</f>
        <v/>
      </c>
      <c r="T297" s="711">
        <f>T298*T279</f>
        <v/>
      </c>
      <c r="U297" s="711">
        <f>U298*U279</f>
        <v/>
      </c>
      <c r="V297" s="711">
        <f>V298*V279</f>
        <v/>
      </c>
      <c r="W297" s="711">
        <f>W298*W279</f>
        <v/>
      </c>
      <c r="X297" s="711">
        <f>X298*X279</f>
        <v/>
      </c>
      <c r="Y297" s="711">
        <f>Y298*Y279</f>
        <v/>
      </c>
      <c r="Z297" s="711">
        <f>Z298*Z279</f>
        <v/>
      </c>
      <c r="AA297" s="711">
        <f>AA298*AA279</f>
        <v/>
      </c>
      <c r="AB297" s="711">
        <f>AB298*AB279</f>
        <v/>
      </c>
      <c r="AC297" s="711">
        <f>AC298*AC279</f>
        <v/>
      </c>
      <c r="AD297" s="711">
        <f>AD298*AD279</f>
        <v/>
      </c>
      <c r="AE297" s="711">
        <f>AE298*AE279</f>
        <v/>
      </c>
      <c r="AF297" s="711">
        <f>AF298*AF279</f>
        <v/>
      </c>
      <c r="AG297" s="711">
        <f>AG298*AG279</f>
        <v/>
      </c>
      <c r="AH297" s="711">
        <f>AH298*AH279</f>
        <v/>
      </c>
      <c r="AI297" s="711">
        <f>AI298*AI279</f>
        <v/>
      </c>
      <c r="AJ297" s="711">
        <f>AJ298*AJ279</f>
        <v/>
      </c>
      <c r="AK297" s="711">
        <f>AK298*AK279</f>
        <v/>
      </c>
      <c r="AL297" s="711">
        <f>AL298*AL279</f>
        <v/>
      </c>
      <c r="AM297" s="711">
        <f>AM298*AM279</f>
        <v/>
      </c>
      <c r="AN297" s="711">
        <f>AN298*AN279</f>
        <v/>
      </c>
      <c r="AO297" s="711">
        <f>AO298*AO279</f>
        <v/>
      </c>
    </row>
    <row r="298" ht="13" customHeight="1" s="1">
      <c r="A298" s="532" t="n"/>
      <c r="B298" s="550" t="n"/>
      <c r="C298" s="328" t="inlineStr">
        <is>
          <t>Qf</t>
        </is>
      </c>
      <c r="D298" s="332" t="inlineStr">
        <is>
          <t>QMAX Correction Factor (see reference table)</t>
        </is>
      </c>
      <c r="E298" s="328" t="n"/>
      <c r="F298" s="711">
        <f>VLOOKUP(F294,$B$437:$C$442,2,TRUE)</f>
        <v/>
      </c>
      <c r="G298" s="711">
        <f>VLOOKUP(G294,$B$437:$C$442,2,TRUE)</f>
        <v/>
      </c>
      <c r="H298" s="711">
        <f>VLOOKUP(H294,$B$437:$C$442,2,TRUE)</f>
        <v/>
      </c>
      <c r="I298" s="711">
        <f>VLOOKUP(I294,$B$437:$C$442,2,TRUE)</f>
        <v/>
      </c>
      <c r="J298" s="711">
        <f>VLOOKUP(J294,$B$437:$C$442,2,TRUE)</f>
        <v/>
      </c>
      <c r="K298" s="711">
        <f>VLOOKUP(K294,$B$437:$C$442,2,TRUE)</f>
        <v/>
      </c>
      <c r="L298" s="711">
        <f>VLOOKUP(L294,$B$437:$C$442,2,TRUE)</f>
        <v/>
      </c>
      <c r="M298" s="711">
        <f>VLOOKUP(M294,$B$437:$C$442,2,TRUE)</f>
        <v/>
      </c>
      <c r="N298" s="711">
        <f>VLOOKUP(N294,$B$437:$C$442,2,TRUE)</f>
        <v/>
      </c>
      <c r="O298" s="711">
        <f>VLOOKUP(O294,$B$437:$C$442,2,TRUE)</f>
        <v/>
      </c>
      <c r="P298" s="711">
        <f>VLOOKUP(P294,$B$437:$C$442,2,TRUE)</f>
        <v/>
      </c>
      <c r="Q298" s="711">
        <f>VLOOKUP(Q294,$B$437:$C$442,2,TRUE)</f>
        <v/>
      </c>
      <c r="R298" s="711">
        <f>VLOOKUP(R294,$B$437:$C$442,2,TRUE)</f>
        <v/>
      </c>
      <c r="S298" s="711">
        <f>VLOOKUP(S294,$B$437:$C$442,2,TRUE)</f>
        <v/>
      </c>
      <c r="T298" s="711">
        <f>VLOOKUP(T294,$B$437:$C$442,2,TRUE)</f>
        <v/>
      </c>
      <c r="U298" s="711">
        <f>VLOOKUP(U294,$B$437:$C$442,2,TRUE)</f>
        <v/>
      </c>
      <c r="V298" s="711">
        <f>VLOOKUP(V294,$B$437:$C$442,2,TRUE)</f>
        <v/>
      </c>
      <c r="W298" s="711">
        <f>VLOOKUP(W294,$B$437:$C$442,2,TRUE)</f>
        <v/>
      </c>
      <c r="X298" s="711">
        <f>VLOOKUP(X294,$B$437:$C$442,2,TRUE)</f>
        <v/>
      </c>
      <c r="Y298" s="711">
        <f>VLOOKUP(Y294,$B$437:$C$442,2,TRUE)</f>
        <v/>
      </c>
      <c r="Z298" s="711">
        <f>VLOOKUP(Z294,$B$437:$C$442,2,TRUE)</f>
        <v/>
      </c>
      <c r="AA298" s="711">
        <f>VLOOKUP(AA294,$B$437:$C$442,2,TRUE)</f>
        <v/>
      </c>
      <c r="AB298" s="711">
        <f>VLOOKUP(AB294,$B$437:$C$442,2,TRUE)</f>
        <v/>
      </c>
      <c r="AC298" s="711">
        <f>VLOOKUP(AC294,$B$437:$C$442,2,TRUE)</f>
        <v/>
      </c>
      <c r="AD298" s="711">
        <f>VLOOKUP(AD294,$B$437:$C$442,2,TRUE)</f>
        <v/>
      </c>
      <c r="AE298" s="711">
        <f>VLOOKUP(AE294,$B$437:$C$442,2,TRUE)</f>
        <v/>
      </c>
      <c r="AF298" s="711">
        <f>VLOOKUP(AF294,$B$437:$C$442,2,TRUE)</f>
        <v/>
      </c>
      <c r="AG298" s="711">
        <f>VLOOKUP(AG294,$B$437:$C$442,2,TRUE)</f>
        <v/>
      </c>
      <c r="AH298" s="711">
        <f>VLOOKUP(AH294,$B$437:$C$442,2,TRUE)</f>
        <v/>
      </c>
      <c r="AI298" s="711">
        <f>VLOOKUP(AI294,$B$437:$C$442,2,TRUE)</f>
        <v/>
      </c>
      <c r="AJ298" s="711">
        <f>VLOOKUP(AJ294,$B$437:$C$442,2,TRUE)</f>
        <v/>
      </c>
      <c r="AK298" s="711">
        <f>VLOOKUP(AK294,$B$437:$C$442,2,TRUE)</f>
        <v/>
      </c>
      <c r="AL298" s="711">
        <f>VLOOKUP(AL294,$B$437:$C$442,2,TRUE)</f>
        <v/>
      </c>
      <c r="AM298" s="711">
        <f>VLOOKUP(AM294,$B$437:$C$442,2,TRUE)</f>
        <v/>
      </c>
      <c r="AN298" s="711">
        <f>VLOOKUP(AN294,$B$437:$C$442,2,TRUE)</f>
        <v/>
      </c>
      <c r="AO298" s="711">
        <f>VLOOKUP(AO294,$B$437:$C$442,2,TRUE)</f>
        <v/>
      </c>
    </row>
    <row r="299" ht="13" customHeight="1" s="1">
      <c r="A299" s="532" t="n"/>
      <c r="B299" s="550" t="n"/>
      <c r="C299" s="328" t="inlineStr">
        <is>
          <t>SP</t>
        </is>
      </c>
      <c r="D299" s="332" t="inlineStr">
        <is>
          <t>Space per Person (in m2)</t>
        </is>
      </c>
      <c r="E299" s="328" t="n"/>
      <c r="F299" s="711" t="n">
        <v>1</v>
      </c>
      <c r="G299" s="711" t="n">
        <v>1</v>
      </c>
      <c r="H299" s="711" t="n">
        <v>1</v>
      </c>
      <c r="I299" s="711" t="n">
        <v>1</v>
      </c>
      <c r="J299" s="711" t="n">
        <v>1</v>
      </c>
      <c r="K299" s="711" t="n">
        <v>1</v>
      </c>
      <c r="L299" s="711" t="n">
        <v>1</v>
      </c>
      <c r="M299" s="711" t="n">
        <v>1</v>
      </c>
      <c r="N299" s="711" t="n">
        <v>1</v>
      </c>
      <c r="O299" s="711" t="n">
        <v>1</v>
      </c>
      <c r="P299" s="711" t="n">
        <v>1</v>
      </c>
      <c r="Q299" s="711" t="n">
        <v>1</v>
      </c>
      <c r="R299" s="711" t="n">
        <v>1</v>
      </c>
      <c r="S299" s="711" t="n">
        <v>1</v>
      </c>
      <c r="T299" s="711" t="n">
        <v>1</v>
      </c>
      <c r="U299" s="711" t="n">
        <v>1</v>
      </c>
      <c r="V299" s="711" t="n">
        <v>1</v>
      </c>
      <c r="W299" s="711" t="n">
        <v>1</v>
      </c>
      <c r="X299" s="711" t="n">
        <v>1</v>
      </c>
      <c r="Y299" s="711" t="n">
        <v>1</v>
      </c>
      <c r="Z299" s="711" t="n">
        <v>1</v>
      </c>
      <c r="AA299" s="711" t="n">
        <v>1</v>
      </c>
      <c r="AB299" s="711" t="n">
        <v>1</v>
      </c>
      <c r="AC299" s="711" t="n">
        <v>1</v>
      </c>
      <c r="AD299" s="711" t="n">
        <v>1</v>
      </c>
      <c r="AE299" s="711" t="n">
        <v>1</v>
      </c>
      <c r="AF299" s="711" t="n">
        <v>1</v>
      </c>
      <c r="AG299" s="711" t="n">
        <v>1</v>
      </c>
      <c r="AH299" s="711" t="n">
        <v>1</v>
      </c>
      <c r="AI299" s="711" t="n">
        <v>1</v>
      </c>
      <c r="AJ299" s="711" t="n">
        <v>1</v>
      </c>
      <c r="AK299" s="711" t="n">
        <v>1</v>
      </c>
      <c r="AL299" s="711" t="n">
        <v>1</v>
      </c>
      <c r="AM299" s="711" t="n">
        <v>1</v>
      </c>
      <c r="AN299" s="711" t="n">
        <v>1</v>
      </c>
      <c r="AO299" s="711" t="n">
        <v>1</v>
      </c>
    </row>
    <row r="300" ht="13" customHeight="1" s="1">
      <c r="A300" s="532" t="n"/>
      <c r="B300" s="550" t="n"/>
      <c r="C300" s="328" t="inlineStr">
        <is>
          <t>W</t>
        </is>
      </c>
      <c r="D300" s="332" t="inlineStr">
        <is>
          <t>Egress Width Behind Lanes (in meters)</t>
        </is>
      </c>
      <c r="E300" s="328" t="n"/>
      <c r="F300" s="711" t="n">
        <v>4</v>
      </c>
      <c r="G300" s="711" t="n">
        <v>4</v>
      </c>
      <c r="H300" s="711" t="n">
        <v>4</v>
      </c>
      <c r="I300" s="711" t="n">
        <v>4</v>
      </c>
      <c r="J300" s="711" t="n">
        <v>4</v>
      </c>
      <c r="K300" s="711" t="n">
        <v>4</v>
      </c>
      <c r="L300" s="711" t="n">
        <v>4</v>
      </c>
      <c r="M300" s="711" t="n">
        <v>4</v>
      </c>
      <c r="N300" s="711" t="n">
        <v>4</v>
      </c>
      <c r="O300" s="711" t="n">
        <v>4</v>
      </c>
      <c r="P300" s="711" t="n">
        <v>4</v>
      </c>
      <c r="Q300" s="711" t="n">
        <v>4</v>
      </c>
      <c r="R300" s="711" t="n">
        <v>4</v>
      </c>
      <c r="S300" s="711" t="n">
        <v>4</v>
      </c>
      <c r="T300" s="711" t="n">
        <v>4</v>
      </c>
      <c r="U300" s="711" t="n">
        <v>4</v>
      </c>
      <c r="V300" s="711" t="n">
        <v>4</v>
      </c>
      <c r="W300" s="711" t="n">
        <v>4</v>
      </c>
      <c r="X300" s="711" t="n">
        <v>4</v>
      </c>
      <c r="Y300" s="711" t="n">
        <v>4</v>
      </c>
      <c r="Z300" s="711" t="n">
        <v>4</v>
      </c>
      <c r="AA300" s="711" t="n">
        <v>4</v>
      </c>
      <c r="AB300" s="711" t="n">
        <v>4</v>
      </c>
      <c r="AC300" s="711" t="n">
        <v>4</v>
      </c>
      <c r="AD300" s="711" t="n">
        <v>4</v>
      </c>
      <c r="AE300" s="711" t="n">
        <v>4</v>
      </c>
      <c r="AF300" s="711" t="n">
        <v>4</v>
      </c>
      <c r="AG300" s="711" t="n">
        <v>4</v>
      </c>
      <c r="AH300" s="711" t="n">
        <v>4</v>
      </c>
      <c r="AI300" s="711" t="n">
        <v>4</v>
      </c>
      <c r="AJ300" s="711" t="n">
        <v>4</v>
      </c>
      <c r="AK300" s="711" t="n">
        <v>4</v>
      </c>
      <c r="AL300" s="711" t="n">
        <v>4</v>
      </c>
      <c r="AM300" s="711" t="n">
        <v>4</v>
      </c>
      <c r="AN300" s="711" t="n">
        <v>4</v>
      </c>
      <c r="AO300" s="711" t="n">
        <v>4</v>
      </c>
    </row>
    <row r="301" ht="13" customHeight="1" s="1">
      <c r="A301" s="532" t="n"/>
      <c r="B301" s="550" t="n"/>
      <c r="C301" s="337" t="inlineStr">
        <is>
          <t>A</t>
        </is>
      </c>
      <c r="D301" s="338" t="inlineStr">
        <is>
          <t>Area Required for the Security Screening Facility (in m2)</t>
        </is>
      </c>
      <c r="E301" s="337" t="n"/>
      <c r="F301" s="714">
        <f>(F302*F295*F296)+F297*F299+(F302*F296*F300)</f>
        <v/>
      </c>
      <c r="G301" s="714">
        <f>(G302*G295*G296)+G297*G299+(G302*G296*G300)</f>
        <v/>
      </c>
      <c r="H301" s="714">
        <f>(H302*H295*H296)+H297*H299+(H302*H296*H300)</f>
        <v/>
      </c>
      <c r="I301" s="714">
        <f>(I302*I295*I296)+I297*I299+(I302*I296*I300)</f>
        <v/>
      </c>
      <c r="J301" s="714">
        <f>(J302*J295*J296)+J297*J299+(J302*J296*J300)</f>
        <v/>
      </c>
      <c r="K301" s="714">
        <f>(K302*K295*K296)+K297*K299+(K302*K296*K300)</f>
        <v/>
      </c>
      <c r="L301" s="714">
        <f>(L302*L295*L296)+L297*L299+(L302*L296*L300)</f>
        <v/>
      </c>
      <c r="M301" s="714">
        <f>(M302*M295*M296)+M297*M299+(M302*M296*M300)</f>
        <v/>
      </c>
      <c r="N301" s="714">
        <f>(N302*N295*N296)+N297*N299+(N302*N296*N300)</f>
        <v/>
      </c>
      <c r="O301" s="714">
        <f>(O302*O295*O296)+O297*O299+(O302*O296*O300)</f>
        <v/>
      </c>
      <c r="P301" s="714">
        <f>(P302*P295*P296)+P297*P299+(P302*P296*P300)</f>
        <v/>
      </c>
      <c r="Q301" s="714">
        <f>(Q302*Q295*Q296)+Q297*Q299+(Q302*Q296*Q300)</f>
        <v/>
      </c>
      <c r="R301" s="714">
        <f>(R302*R295*R296)+R297*R299+(R302*R296*R300)</f>
        <v/>
      </c>
      <c r="S301" s="714">
        <f>(S302*S295*S296)+S297*S299+(S302*S296*S300)</f>
        <v/>
      </c>
      <c r="T301" s="714">
        <f>(T302*T295*T296)+T297*T299+(T302*T296*T300)</f>
        <v/>
      </c>
      <c r="U301" s="714">
        <f>(U302*U295*U296)+U297*U299+(U302*U296*U300)</f>
        <v/>
      </c>
      <c r="V301" s="714">
        <f>(V302*V295*V296)+V297*V299+(V302*V296*V300)</f>
        <v/>
      </c>
      <c r="W301" s="714">
        <f>(W302*W295*W296)+W297*W299+(W302*W296*W300)</f>
        <v/>
      </c>
      <c r="X301" s="714">
        <f>(X302*X295*X296)+X297*X299+(X302*X296*X300)</f>
        <v/>
      </c>
      <c r="Y301" s="714">
        <f>(Y302*Y295*Y296)+Y297*Y299+(Y302*Y296*Y300)</f>
        <v/>
      </c>
      <c r="Z301" s="714">
        <f>(Z302*Z295*Z296)+Z297*Z299+(Z302*Z296*Z300)</f>
        <v/>
      </c>
      <c r="AA301" s="714">
        <f>(AA302*AA295*AA296)+AA297*AA299+(AA302*AA296*AA300)</f>
        <v/>
      </c>
      <c r="AB301" s="714">
        <f>(AB302*AB295*AB296)+AB297*AB299+(AB302*AB296*AB300)</f>
        <v/>
      </c>
      <c r="AC301" s="714">
        <f>(AC302*AC295*AC296)+AC297*AC299+(AC302*AC296*AC300)</f>
        <v/>
      </c>
      <c r="AD301" s="714">
        <f>(AD302*AD295*AD296)+AD297*AD299+(AD302*AD296*AD300)</f>
        <v/>
      </c>
      <c r="AE301" s="714">
        <f>(AE302*AE295*AE296)+AE297*AE299+(AE302*AE296*AE300)</f>
        <v/>
      </c>
      <c r="AF301" s="714">
        <f>(AF302*AF295*AF296)+AF297*AF299+(AF302*AF296*AF300)</f>
        <v/>
      </c>
      <c r="AG301" s="714">
        <f>(AG302*AG295*AG296)+AG297*AG299+(AG302*AG296*AG300)</f>
        <v/>
      </c>
      <c r="AH301" s="714">
        <f>(AH302*AH295*AH296)+AH297*AH299+(AH302*AH296*AH300)</f>
        <v/>
      </c>
      <c r="AI301" s="714">
        <f>(AI302*AI295*AI296)+AI297*AI299+(AI302*AI296*AI300)</f>
        <v/>
      </c>
      <c r="AJ301" s="714">
        <f>(AJ302*AJ295*AJ296)+AJ297*AJ299+(AJ302*AJ296*AJ300)</f>
        <v/>
      </c>
      <c r="AK301" s="714">
        <f>(AK302*AK295*AK296)+AK297*AK299+(AK302*AK296*AK300)</f>
        <v/>
      </c>
      <c r="AL301" s="714">
        <f>(AL302*AL295*AL296)+AL297*AL299+(AL302*AL296*AL300)</f>
        <v/>
      </c>
      <c r="AM301" s="714">
        <f>(AM302*AM295*AM296)+AM297*AM299+(AM302*AM296*AM300)</f>
        <v/>
      </c>
      <c r="AN301" s="714">
        <f>(AN302*AN295*AN296)+AN297*AN299+(AN302*AN296*AN300)</f>
        <v/>
      </c>
      <c r="AO301" s="714">
        <f>(AO302*AO295*AO296)+AO297*AO299+(AO302*AO296*AO300)</f>
        <v/>
      </c>
    </row>
    <row r="302" ht="13" customHeight="1" s="1">
      <c r="A302" s="532" t="n"/>
      <c r="B302" s="551" t="n"/>
      <c r="C302" s="337" t="inlineStr">
        <is>
          <t>SEC</t>
        </is>
      </c>
      <c r="D302" s="338" t="inlineStr">
        <is>
          <t>Total Number of Security Lanes</t>
        </is>
      </c>
      <c r="E302" s="337" t="n"/>
      <c r="F302" s="714">
        <f>ROUNDUP(F292*F283,0)</f>
        <v/>
      </c>
      <c r="G302" s="714">
        <f>ROUNDUP(G292*G283,0)</f>
        <v/>
      </c>
      <c r="H302" s="714">
        <f>ROUNDUP(H292*H283,0)</f>
        <v/>
      </c>
      <c r="I302" s="714">
        <f>ROUNDUP(I292*I283,0)</f>
        <v/>
      </c>
      <c r="J302" s="714">
        <f>ROUNDUP(J292*J283,0)</f>
        <v/>
      </c>
      <c r="K302" s="714">
        <f>ROUNDUP(K292*K283,0)</f>
        <v/>
      </c>
      <c r="L302" s="714">
        <f>ROUNDUP(L292*L283,0)</f>
        <v/>
      </c>
      <c r="M302" s="714">
        <f>ROUNDUP(M292*M283,0)</f>
        <v/>
      </c>
      <c r="N302" s="714">
        <f>ROUNDUP(N292*N283,0)</f>
        <v/>
      </c>
      <c r="O302" s="714">
        <f>ROUNDUP(O292*O283,0)</f>
        <v/>
      </c>
      <c r="P302" s="714">
        <f>ROUNDUP(P292*P283,0)</f>
        <v/>
      </c>
      <c r="Q302" s="714">
        <f>ROUNDUP(Q292*Q283,0)</f>
        <v/>
      </c>
      <c r="R302" s="714">
        <f>ROUNDUP(R292*R283,0)</f>
        <v/>
      </c>
      <c r="S302" s="714">
        <f>ROUNDUP(S292*S283,0)</f>
        <v/>
      </c>
      <c r="T302" s="714">
        <f>ROUNDUP(T292*T283,0)</f>
        <v/>
      </c>
      <c r="U302" s="714">
        <f>ROUNDUP(U292*U283,0)</f>
        <v/>
      </c>
      <c r="V302" s="714">
        <f>ROUNDUP(V292*V283,0)</f>
        <v/>
      </c>
      <c r="W302" s="714">
        <f>ROUNDUP(W292*W283,0)</f>
        <v/>
      </c>
      <c r="X302" s="714">
        <f>ROUNDUP(X292*X283,0)</f>
        <v/>
      </c>
      <c r="Y302" s="714">
        <f>ROUNDUP(Y292*Y283,0)</f>
        <v/>
      </c>
      <c r="Z302" s="714">
        <f>ROUNDUP(Z292*Z283,0)</f>
        <v/>
      </c>
      <c r="AA302" s="714">
        <f>ROUNDUP(AA292*AA283,0)</f>
        <v/>
      </c>
      <c r="AB302" s="714">
        <f>ROUNDUP(AB292*AB283,0)</f>
        <v/>
      </c>
      <c r="AC302" s="714">
        <f>ROUNDUP(AC292*AC283,0)</f>
        <v/>
      </c>
      <c r="AD302" s="714">
        <f>ROUNDUP(AD292*AD283,0)</f>
        <v/>
      </c>
      <c r="AE302" s="714">
        <f>ROUNDUP(AE292*AE283,0)</f>
        <v/>
      </c>
      <c r="AF302" s="714">
        <f>ROUNDUP(AF292*AF283,0)</f>
        <v/>
      </c>
      <c r="AG302" s="714">
        <f>ROUNDUP(AG292*AG283,0)</f>
        <v/>
      </c>
      <c r="AH302" s="714">
        <f>ROUNDUP(AH292*AH283,0)</f>
        <v/>
      </c>
      <c r="AI302" s="714">
        <f>ROUNDUP(AI292*AI283,0)</f>
        <v/>
      </c>
      <c r="AJ302" s="714">
        <f>ROUNDUP(AJ292*AJ283,0)</f>
        <v/>
      </c>
      <c r="AK302" s="714">
        <f>ROUNDUP(AK292*AK283,0)</f>
        <v/>
      </c>
      <c r="AL302" s="714">
        <f>ROUNDUP(AL292*AL283,0)</f>
        <v/>
      </c>
      <c r="AM302" s="714">
        <f>ROUNDUP(AM292*AM283,0)</f>
        <v/>
      </c>
      <c r="AN302" s="714">
        <f>ROUNDUP(AN292*AN283,0)</f>
        <v/>
      </c>
      <c r="AO302" s="714">
        <f>ROUNDUP(AO292*AO283,0)</f>
        <v/>
      </c>
    </row>
    <row r="303">
      <c r="A303" s="532" t="n"/>
      <c r="B303" s="407" t="inlineStr">
        <is>
          <t>start</t>
        </is>
      </c>
      <c r="C303" s="409" t="n"/>
      <c r="D303" s="408" t="n"/>
      <c r="E303" s="410" t="n"/>
      <c r="F303" s="675" t="n"/>
      <c r="G303" s="675" t="n"/>
      <c r="H303" s="675" t="n"/>
      <c r="I303" s="675" t="n"/>
      <c r="J303" s="675" t="n"/>
      <c r="K303" s="675" t="n"/>
      <c r="L303" s="675" t="n"/>
      <c r="M303" s="675" t="n"/>
      <c r="N303" s="675" t="n"/>
      <c r="O303" s="675" t="n"/>
      <c r="P303" s="675" t="n"/>
      <c r="Q303" s="675" t="n"/>
      <c r="R303" s="675" t="n"/>
      <c r="S303" s="675" t="n"/>
      <c r="T303" s="675" t="n"/>
      <c r="U303" s="675" t="n"/>
      <c r="V303" s="675" t="n"/>
      <c r="W303" s="675" t="n"/>
      <c r="X303" s="675" t="n"/>
      <c r="Y303" s="675" t="n"/>
      <c r="Z303" s="675" t="n"/>
      <c r="AA303" s="675" t="n"/>
      <c r="AB303" s="675" t="n"/>
      <c r="AC303" s="675" t="n"/>
      <c r="AD303" s="675" t="n"/>
      <c r="AE303" s="675" t="n"/>
      <c r="AF303" s="675" t="n"/>
      <c r="AG303" s="675" t="n"/>
      <c r="AH303" s="675" t="n"/>
      <c r="AI303" s="675" t="n"/>
      <c r="AJ303" s="675" t="n"/>
      <c r="AK303" s="675" t="n"/>
      <c r="AL303" s="675" t="n"/>
      <c r="AM303" s="675" t="n"/>
      <c r="AN303" s="675" t="n"/>
      <c r="AO303" s="675" t="inlineStr">
        <is>
          <t>end</t>
        </is>
      </c>
    </row>
    <row r="304">
      <c r="A304" s="532" t="n"/>
      <c r="B304" s="336" t="inlineStr">
        <is>
          <t>Category</t>
        </is>
      </c>
      <c r="C304" s="336" t="inlineStr">
        <is>
          <t>Acronym</t>
        </is>
      </c>
      <c r="D304" s="336" t="inlineStr">
        <is>
          <t>Definition</t>
        </is>
      </c>
      <c r="E304" s="336" t="inlineStr">
        <is>
          <t>Reference</t>
        </is>
      </c>
      <c r="F304" s="336">
        <f>F11</f>
        <v/>
      </c>
      <c r="G304" s="336">
        <f>G11</f>
        <v/>
      </c>
      <c r="H304" s="336">
        <f>H11</f>
        <v/>
      </c>
      <c r="I304" s="336">
        <f>I11</f>
        <v/>
      </c>
      <c r="J304" s="336">
        <f>J11</f>
        <v/>
      </c>
      <c r="K304" s="336">
        <f>K11</f>
        <v/>
      </c>
      <c r="L304" s="336">
        <f>L11</f>
        <v/>
      </c>
      <c r="M304" s="336">
        <f>M11</f>
        <v/>
      </c>
      <c r="N304" s="336">
        <f>N11</f>
        <v/>
      </c>
      <c r="O304" s="336">
        <f>O11</f>
        <v/>
      </c>
      <c r="P304" s="336">
        <f>P11</f>
        <v/>
      </c>
      <c r="Q304" s="336">
        <f>Q11</f>
        <v/>
      </c>
      <c r="R304" s="336">
        <f>R11</f>
        <v/>
      </c>
      <c r="S304" s="336">
        <f>S11</f>
        <v/>
      </c>
      <c r="T304" s="336">
        <f>T11</f>
        <v/>
      </c>
      <c r="U304" s="336">
        <f>U11</f>
        <v/>
      </c>
      <c r="V304" s="336">
        <f>V11</f>
        <v/>
      </c>
      <c r="W304" s="336">
        <f>W11</f>
        <v/>
      </c>
      <c r="X304" s="336">
        <f>X11</f>
        <v/>
      </c>
      <c r="Y304" s="336">
        <f>Y11</f>
        <v/>
      </c>
      <c r="Z304" s="336">
        <f>Z11</f>
        <v/>
      </c>
      <c r="AA304" s="336">
        <f>AA11</f>
        <v/>
      </c>
      <c r="AB304" s="336">
        <f>AB11</f>
        <v/>
      </c>
      <c r="AC304" s="336">
        <f>AC11</f>
        <v/>
      </c>
      <c r="AD304" s="336">
        <f>AD11</f>
        <v/>
      </c>
      <c r="AE304" s="336">
        <f>AE11</f>
        <v/>
      </c>
      <c r="AF304" s="336">
        <f>AF11</f>
        <v/>
      </c>
      <c r="AG304" s="336">
        <f>AG11</f>
        <v/>
      </c>
      <c r="AH304" s="336">
        <f>AH11</f>
        <v/>
      </c>
      <c r="AI304" s="336">
        <f>AI11</f>
        <v/>
      </c>
      <c r="AJ304" s="336">
        <f>AJ11</f>
        <v/>
      </c>
      <c r="AK304" s="336">
        <f>AK11</f>
        <v/>
      </c>
      <c r="AL304" s="336">
        <f>AL11</f>
        <v/>
      </c>
      <c r="AM304" s="336">
        <f>AM11</f>
        <v/>
      </c>
      <c r="AN304" s="336">
        <f>AN11</f>
        <v/>
      </c>
      <c r="AO304" s="336">
        <f>AO11</f>
        <v/>
      </c>
    </row>
    <row r="305">
      <c r="A305" s="532" t="n"/>
      <c r="B305" s="549" t="inlineStr">
        <is>
          <t>Boarding Gate
 Lounge</t>
        </is>
      </c>
      <c r="C305" s="328" t="inlineStr">
        <is>
          <t>Aircraft Seats</t>
        </is>
      </c>
      <c r="D305" s="332" t="inlineStr">
        <is>
          <t>Aircraft Average Seats</t>
        </is>
      </c>
      <c r="E305" s="328" t="n"/>
      <c r="F305" s="332">
        <f>SUMPRODUCT(F86:F89,F96:F99)</f>
        <v/>
      </c>
      <c r="G305" s="332">
        <f>SUMPRODUCT(G86:G89,G96:G99)</f>
        <v/>
      </c>
      <c r="H305" s="332">
        <f>SUMPRODUCT(H86:H89,H96:H99)</f>
        <v/>
      </c>
      <c r="I305" s="332">
        <f>SUMPRODUCT(I86:I89,I96:I99)</f>
        <v/>
      </c>
      <c r="J305" s="332">
        <f>SUMPRODUCT(J86:J89,J96:J99)</f>
        <v/>
      </c>
      <c r="K305" s="332">
        <f>SUMPRODUCT(K86:K89,K96:K99)</f>
        <v/>
      </c>
      <c r="L305" s="332">
        <f>SUMPRODUCT(L86:L89,L96:L99)</f>
        <v/>
      </c>
      <c r="M305" s="332">
        <f>SUMPRODUCT(M86:M89,M96:M99)</f>
        <v/>
      </c>
      <c r="N305" s="332">
        <f>SUMPRODUCT(N86:N89,N96:N99)</f>
        <v/>
      </c>
      <c r="O305" s="332">
        <f>SUMPRODUCT(O86:O89,O96:O99)</f>
        <v/>
      </c>
      <c r="P305" s="332">
        <f>SUMPRODUCT(P86:P89,P96:P99)</f>
        <v/>
      </c>
      <c r="Q305" s="332">
        <f>SUMPRODUCT(Q86:Q89,Q96:Q99)</f>
        <v/>
      </c>
      <c r="R305" s="332">
        <f>SUMPRODUCT(R86:R89,R96:R99)</f>
        <v/>
      </c>
      <c r="S305" s="332">
        <f>SUMPRODUCT(S86:S89,S96:S99)</f>
        <v/>
      </c>
      <c r="T305" s="332">
        <f>SUMPRODUCT(T86:T89,T96:T99)</f>
        <v/>
      </c>
      <c r="U305" s="332">
        <f>SUMPRODUCT(U86:U89,U96:U99)</f>
        <v/>
      </c>
      <c r="V305" s="332">
        <f>SUMPRODUCT(V86:V89,V96:V99)</f>
        <v/>
      </c>
      <c r="W305" s="332">
        <f>SUMPRODUCT(W86:W89,W96:W99)</f>
        <v/>
      </c>
      <c r="X305" s="332">
        <f>SUMPRODUCT(X86:X89,X96:X99)</f>
        <v/>
      </c>
      <c r="Y305" s="332">
        <f>SUMPRODUCT(Y86:Y89,Y96:Y99)</f>
        <v/>
      </c>
      <c r="Z305" s="332">
        <f>SUMPRODUCT(Z86:Z89,Z96:Z99)</f>
        <v/>
      </c>
      <c r="AA305" s="332">
        <f>SUMPRODUCT(AA86:AA89,AA96:AA99)</f>
        <v/>
      </c>
      <c r="AB305" s="332">
        <f>SUMPRODUCT(AB86:AB89,AB96:AB99)</f>
        <v/>
      </c>
      <c r="AC305" s="332">
        <f>SUMPRODUCT(AC86:AC89,AC96:AC99)</f>
        <v/>
      </c>
      <c r="AD305" s="332">
        <f>SUMPRODUCT(AD86:AD89,AD96:AD99)</f>
        <v/>
      </c>
      <c r="AE305" s="332">
        <f>SUMPRODUCT(AE86:AE89,AE96:AE99)</f>
        <v/>
      </c>
      <c r="AF305" s="332">
        <f>SUMPRODUCT(AF86:AF89,AF96:AF99)</f>
        <v/>
      </c>
      <c r="AG305" s="332">
        <f>SUMPRODUCT(AG86:AG89,AG96:AG99)</f>
        <v/>
      </c>
      <c r="AH305" s="332">
        <f>SUMPRODUCT(AH86:AH89,AH96:AH99)</f>
        <v/>
      </c>
      <c r="AI305" s="332">
        <f>SUMPRODUCT(AI86:AI89,AI96:AI99)</f>
        <v/>
      </c>
      <c r="AJ305" s="332">
        <f>SUMPRODUCT(AJ86:AJ89,AJ96:AJ99)</f>
        <v/>
      </c>
      <c r="AK305" s="332">
        <f>SUMPRODUCT(AK86:AK89,AK96:AK99)</f>
        <v/>
      </c>
      <c r="AL305" s="332">
        <f>SUMPRODUCT(AL86:AL89,AL96:AL99)</f>
        <v/>
      </c>
      <c r="AM305" s="332">
        <f>SUMPRODUCT(AM86:AM89,AM96:AM99)</f>
        <v/>
      </c>
      <c r="AN305" s="332">
        <f>SUMPRODUCT(AN86:AN89,AN96:AN99)</f>
        <v/>
      </c>
      <c r="AO305" s="332">
        <f>SUMPRODUCT(AO86:AO89,AO96:AO99)</f>
        <v/>
      </c>
    </row>
    <row r="306">
      <c r="A306" s="532" t="n"/>
      <c r="B306" s="550" t="n"/>
      <c r="C306" s="339" t="inlineStr">
        <is>
          <t>PHM(dep)</t>
        </is>
      </c>
      <c r="D306" s="340" t="inlineStr">
        <is>
          <t>Peak Hour Departure Movements</t>
        </is>
      </c>
      <c r="E306" s="339" t="n"/>
      <c r="F306" s="340">
        <f>F23</f>
        <v/>
      </c>
      <c r="G306" s="340">
        <f>G23</f>
        <v/>
      </c>
      <c r="H306" s="340">
        <f>H23</f>
        <v/>
      </c>
      <c r="I306" s="340">
        <f>I23</f>
        <v/>
      </c>
      <c r="J306" s="340">
        <f>J23</f>
        <v/>
      </c>
      <c r="K306" s="340">
        <f>K23</f>
        <v/>
      </c>
      <c r="L306" s="340">
        <f>L23</f>
        <v/>
      </c>
      <c r="M306" s="340">
        <f>M23</f>
        <v/>
      </c>
      <c r="N306" s="340">
        <f>N23</f>
        <v/>
      </c>
      <c r="O306" s="340">
        <f>O23</f>
        <v/>
      </c>
      <c r="P306" s="340">
        <f>P23</f>
        <v/>
      </c>
      <c r="Q306" s="340">
        <f>Q23</f>
        <v/>
      </c>
      <c r="R306" s="340">
        <f>R23</f>
        <v/>
      </c>
      <c r="S306" s="340">
        <f>S23</f>
        <v/>
      </c>
      <c r="T306" s="340">
        <f>T23</f>
        <v/>
      </c>
      <c r="U306" s="340">
        <f>U23</f>
        <v/>
      </c>
      <c r="V306" s="340">
        <f>V23</f>
        <v/>
      </c>
      <c r="W306" s="340">
        <f>W23</f>
        <v/>
      </c>
      <c r="X306" s="340">
        <f>X23</f>
        <v/>
      </c>
      <c r="Y306" s="340">
        <f>Y23</f>
        <v/>
      </c>
      <c r="Z306" s="340">
        <f>Z23</f>
        <v/>
      </c>
      <c r="AA306" s="340">
        <f>AA23</f>
        <v/>
      </c>
      <c r="AB306" s="340">
        <f>AB23</f>
        <v/>
      </c>
      <c r="AC306" s="340">
        <f>AC23</f>
        <v/>
      </c>
      <c r="AD306" s="340">
        <f>AD23</f>
        <v/>
      </c>
      <c r="AE306" s="340">
        <f>AE23</f>
        <v/>
      </c>
      <c r="AF306" s="340">
        <f>AF23</f>
        <v/>
      </c>
      <c r="AG306" s="340">
        <f>AG23</f>
        <v/>
      </c>
      <c r="AH306" s="340">
        <f>AH23</f>
        <v/>
      </c>
      <c r="AI306" s="340">
        <f>AI23</f>
        <v/>
      </c>
      <c r="AJ306" s="340">
        <f>AJ23</f>
        <v/>
      </c>
      <c r="AK306" s="340">
        <f>AK23</f>
        <v/>
      </c>
      <c r="AL306" s="340">
        <f>AL23</f>
        <v/>
      </c>
      <c r="AM306" s="340">
        <f>AM23</f>
        <v/>
      </c>
      <c r="AN306" s="340">
        <f>AN23</f>
        <v/>
      </c>
      <c r="AO306" s="340">
        <f>AO23</f>
        <v/>
      </c>
    </row>
    <row r="307">
      <c r="A307" s="532" t="n"/>
      <c r="B307" s="550" t="n"/>
      <c r="C307" s="328" t="inlineStr">
        <is>
          <t>AS(1/2)</t>
        </is>
      </c>
      <c r="D307" s="332" t="inlineStr">
        <is>
          <t>Total Number of Seats offered by all aircraft serving one or two sides of the pier (1/2)</t>
        </is>
      </c>
      <c r="E307" s="328" t="n"/>
      <c r="F307" s="332">
        <f>F305*F306</f>
        <v/>
      </c>
      <c r="G307" s="332">
        <f>G305*G306</f>
        <v/>
      </c>
      <c r="H307" s="332">
        <f>H305*H306</f>
        <v/>
      </c>
      <c r="I307" s="332">
        <f>I305*I306</f>
        <v/>
      </c>
      <c r="J307" s="332">
        <f>J305*J306</f>
        <v/>
      </c>
      <c r="K307" s="332">
        <f>K305*K306</f>
        <v/>
      </c>
      <c r="L307" s="332">
        <f>L305*L306</f>
        <v/>
      </c>
      <c r="M307" s="332">
        <f>M305*M306</f>
        <v/>
      </c>
      <c r="N307" s="332">
        <f>N305*N306</f>
        <v/>
      </c>
      <c r="O307" s="332">
        <f>O305*O306</f>
        <v/>
      </c>
      <c r="P307" s="332">
        <f>P305*P306</f>
        <v/>
      </c>
      <c r="Q307" s="332">
        <f>Q305*Q306</f>
        <v/>
      </c>
      <c r="R307" s="332">
        <f>R305*R306</f>
        <v/>
      </c>
      <c r="S307" s="332">
        <f>S305*S306</f>
        <v/>
      </c>
      <c r="T307" s="332">
        <f>T305*T306</f>
        <v/>
      </c>
      <c r="U307" s="332">
        <f>U305*U306</f>
        <v/>
      </c>
      <c r="V307" s="332">
        <f>V305*V306</f>
        <v/>
      </c>
      <c r="W307" s="332">
        <f>W305*W306</f>
        <v/>
      </c>
      <c r="X307" s="332">
        <f>X305*X306</f>
        <v/>
      </c>
      <c r="Y307" s="332">
        <f>Y305*Y306</f>
        <v/>
      </c>
      <c r="Z307" s="332">
        <f>Z305*Z306</f>
        <v/>
      </c>
      <c r="AA307" s="332">
        <f>AA305*AA306</f>
        <v/>
      </c>
      <c r="AB307" s="332">
        <f>AB305*AB306</f>
        <v/>
      </c>
      <c r="AC307" s="332">
        <f>AC305*AC306</f>
        <v/>
      </c>
      <c r="AD307" s="332">
        <f>AD305*AD306</f>
        <v/>
      </c>
      <c r="AE307" s="332">
        <f>AE305*AE306</f>
        <v/>
      </c>
      <c r="AF307" s="332">
        <f>AF305*AF306</f>
        <v/>
      </c>
      <c r="AG307" s="332">
        <f>AG305*AG306</f>
        <v/>
      </c>
      <c r="AH307" s="332">
        <f>AH305*AH306</f>
        <v/>
      </c>
      <c r="AI307" s="332">
        <f>AI305*AI306</f>
        <v/>
      </c>
      <c r="AJ307" s="332">
        <f>AJ305*AJ306</f>
        <v/>
      </c>
      <c r="AK307" s="332">
        <f>AK305*AK306</f>
        <v/>
      </c>
      <c r="AL307" s="332">
        <f>AL305*AL306</f>
        <v/>
      </c>
      <c r="AM307" s="332">
        <f>AM305*AM306</f>
        <v/>
      </c>
      <c r="AN307" s="332">
        <f>AN305*AN306</f>
        <v/>
      </c>
      <c r="AO307" s="332">
        <f>AO305*AO306</f>
        <v/>
      </c>
    </row>
    <row r="308">
      <c r="A308" s="532" t="n"/>
      <c r="B308" s="550" t="n"/>
      <c r="C308" s="328" t="inlineStr">
        <is>
          <t>LF</t>
        </is>
      </c>
      <c r="D308" s="332" t="inlineStr">
        <is>
          <t>Aircraft Load Factor (in %)</t>
        </is>
      </c>
      <c r="E308" s="328" t="n"/>
      <c r="F308" s="393">
        <f>F22</f>
        <v/>
      </c>
      <c r="G308" s="393">
        <f>G22</f>
        <v/>
      </c>
      <c r="H308" s="393">
        <f>H22</f>
        <v/>
      </c>
      <c r="I308" s="393">
        <f>I22</f>
        <v/>
      </c>
      <c r="J308" s="393">
        <f>J22</f>
        <v/>
      </c>
      <c r="K308" s="393">
        <f>K22</f>
        <v/>
      </c>
      <c r="L308" s="393">
        <f>L22</f>
        <v/>
      </c>
      <c r="M308" s="393">
        <f>M22</f>
        <v/>
      </c>
      <c r="N308" s="393">
        <f>N22</f>
        <v/>
      </c>
      <c r="O308" s="393">
        <f>O22</f>
        <v/>
      </c>
      <c r="P308" s="393">
        <f>P22</f>
        <v/>
      </c>
      <c r="Q308" s="393">
        <f>Q22</f>
        <v/>
      </c>
      <c r="R308" s="393">
        <f>R22</f>
        <v/>
      </c>
      <c r="S308" s="393">
        <f>S22</f>
        <v/>
      </c>
      <c r="T308" s="393">
        <f>T22</f>
        <v/>
      </c>
      <c r="U308" s="393">
        <f>U22</f>
        <v/>
      </c>
      <c r="V308" s="393">
        <f>V22</f>
        <v/>
      </c>
      <c r="W308" s="393">
        <f>W22</f>
        <v/>
      </c>
      <c r="X308" s="393">
        <f>X22</f>
        <v/>
      </c>
      <c r="Y308" s="393">
        <f>Y22</f>
        <v/>
      </c>
      <c r="Z308" s="393">
        <f>Z22</f>
        <v/>
      </c>
      <c r="AA308" s="393">
        <f>AA22</f>
        <v/>
      </c>
      <c r="AB308" s="393">
        <f>AB22</f>
        <v/>
      </c>
      <c r="AC308" s="393">
        <f>AC22</f>
        <v/>
      </c>
      <c r="AD308" s="393">
        <f>AD22</f>
        <v/>
      </c>
      <c r="AE308" s="393">
        <f>AE22</f>
        <v/>
      </c>
      <c r="AF308" s="393">
        <f>AF22</f>
        <v/>
      </c>
      <c r="AG308" s="393">
        <f>AG22</f>
        <v/>
      </c>
      <c r="AH308" s="393">
        <f>AH22</f>
        <v/>
      </c>
      <c r="AI308" s="393">
        <f>AI22</f>
        <v/>
      </c>
      <c r="AJ308" s="393">
        <f>AJ22</f>
        <v/>
      </c>
      <c r="AK308" s="393">
        <f>AK22</f>
        <v/>
      </c>
      <c r="AL308" s="393">
        <f>AL22</f>
        <v/>
      </c>
      <c r="AM308" s="393">
        <f>AM22</f>
        <v/>
      </c>
      <c r="AN308" s="393">
        <f>AN22</f>
        <v/>
      </c>
      <c r="AO308" s="393">
        <f>AO22</f>
        <v/>
      </c>
    </row>
    <row r="309">
      <c r="A309" s="532" t="n"/>
      <c r="B309" s="550" t="n"/>
      <c r="C309" s="328" t="inlineStr">
        <is>
          <t>SR</t>
        </is>
      </c>
      <c r="D309" s="332" t="inlineStr">
        <is>
          <t>Seat Ratio (in %)</t>
        </is>
      </c>
      <c r="E309" s="328" t="n"/>
      <c r="F309" s="332" t="n">
        <v>0.7</v>
      </c>
      <c r="G309" s="332" t="n">
        <v>0.7</v>
      </c>
      <c r="H309" s="332" t="n">
        <v>0.7</v>
      </c>
      <c r="I309" s="332" t="n">
        <v>0.7</v>
      </c>
      <c r="J309" s="332" t="n">
        <v>0.7</v>
      </c>
      <c r="K309" s="332" t="n">
        <v>0.7</v>
      </c>
      <c r="L309" s="332" t="n">
        <v>0.7</v>
      </c>
      <c r="M309" s="332" t="n">
        <v>0.7</v>
      </c>
      <c r="N309" s="332" t="n">
        <v>0.7</v>
      </c>
      <c r="O309" s="332" t="n">
        <v>0.7</v>
      </c>
      <c r="P309" s="332" t="n">
        <v>0.7</v>
      </c>
      <c r="Q309" s="332" t="n">
        <v>0.7</v>
      </c>
      <c r="R309" s="332" t="n">
        <v>0.7</v>
      </c>
      <c r="S309" s="332" t="n">
        <v>0.7</v>
      </c>
      <c r="T309" s="332" t="n">
        <v>0.7</v>
      </c>
      <c r="U309" s="332" t="n">
        <v>0.7</v>
      </c>
      <c r="V309" s="332" t="n">
        <v>0.7</v>
      </c>
      <c r="W309" s="332" t="n">
        <v>0.7</v>
      </c>
      <c r="X309" s="332" t="n">
        <v>0.7</v>
      </c>
      <c r="Y309" s="332" t="n">
        <v>0.7</v>
      </c>
      <c r="Z309" s="332" t="n">
        <v>0.7</v>
      </c>
      <c r="AA309" s="332" t="n">
        <v>0.7</v>
      </c>
      <c r="AB309" s="332" t="n">
        <v>0.7</v>
      </c>
      <c r="AC309" s="332" t="n">
        <v>0.7</v>
      </c>
      <c r="AD309" s="332" t="n">
        <v>0.7</v>
      </c>
      <c r="AE309" s="332" t="n">
        <v>0.7</v>
      </c>
      <c r="AF309" s="332" t="n">
        <v>0.7</v>
      </c>
      <c r="AG309" s="332" t="n">
        <v>0.7</v>
      </c>
      <c r="AH309" s="332" t="n">
        <v>0.7</v>
      </c>
      <c r="AI309" s="332" t="n">
        <v>0.7</v>
      </c>
      <c r="AJ309" s="332" t="n">
        <v>0.7</v>
      </c>
      <c r="AK309" s="332" t="n">
        <v>0.7</v>
      </c>
      <c r="AL309" s="332" t="n">
        <v>0.7</v>
      </c>
      <c r="AM309" s="332" t="n">
        <v>0.7</v>
      </c>
      <c r="AN309" s="332" t="n">
        <v>0.7</v>
      </c>
      <c r="AO309" s="332" t="n">
        <v>0.7</v>
      </c>
    </row>
    <row r="310">
      <c r="A310" s="532" t="n"/>
      <c r="B310" s="550" t="n"/>
      <c r="C310" s="328" t="inlineStr">
        <is>
          <t>SRf</t>
        </is>
      </c>
      <c r="D310" s="332" t="inlineStr">
        <is>
          <t>Adjustment Factor to Seat Ratio** (in %)</t>
        </is>
      </c>
      <c r="E310" s="328" t="n"/>
      <c r="F310" s="332" t="n">
        <v>0.1</v>
      </c>
      <c r="G310" s="332" t="n">
        <v>0.1</v>
      </c>
      <c r="H310" s="332" t="n">
        <v>0.1</v>
      </c>
      <c r="I310" s="332" t="n">
        <v>0.1</v>
      </c>
      <c r="J310" s="332" t="n">
        <v>0.1</v>
      </c>
      <c r="K310" s="332" t="n">
        <v>0.1</v>
      </c>
      <c r="L310" s="332" t="n">
        <v>0.1</v>
      </c>
      <c r="M310" s="332" t="n">
        <v>0.1</v>
      </c>
      <c r="N310" s="332" t="n">
        <v>0.1</v>
      </c>
      <c r="O310" s="332" t="n">
        <v>0.1</v>
      </c>
      <c r="P310" s="332" t="n">
        <v>0.1</v>
      </c>
      <c r="Q310" s="332" t="n">
        <v>0.1</v>
      </c>
      <c r="R310" s="332" t="n">
        <v>0.1</v>
      </c>
      <c r="S310" s="332" t="n">
        <v>0.1</v>
      </c>
      <c r="T310" s="332" t="n">
        <v>0.1</v>
      </c>
      <c r="U310" s="332" t="n">
        <v>0.1</v>
      </c>
      <c r="V310" s="332" t="n">
        <v>0.1</v>
      </c>
      <c r="W310" s="332" t="n">
        <v>0.1</v>
      </c>
      <c r="X310" s="332" t="n">
        <v>0.1</v>
      </c>
      <c r="Y310" s="332" t="n">
        <v>0.1</v>
      </c>
      <c r="Z310" s="332" t="n">
        <v>0.1</v>
      </c>
      <c r="AA310" s="332" t="n">
        <v>0.1</v>
      </c>
      <c r="AB310" s="332" t="n">
        <v>0.1</v>
      </c>
      <c r="AC310" s="332" t="n">
        <v>0.1</v>
      </c>
      <c r="AD310" s="332" t="n">
        <v>0.1</v>
      </c>
      <c r="AE310" s="332" t="n">
        <v>0.1</v>
      </c>
      <c r="AF310" s="332" t="n">
        <v>0.1</v>
      </c>
      <c r="AG310" s="332" t="n">
        <v>0.1</v>
      </c>
      <c r="AH310" s="332" t="n">
        <v>0.1</v>
      </c>
      <c r="AI310" s="332" t="n">
        <v>0.1</v>
      </c>
      <c r="AJ310" s="332" t="n">
        <v>0.1</v>
      </c>
      <c r="AK310" s="332" t="n">
        <v>0.1</v>
      </c>
      <c r="AL310" s="332" t="n">
        <v>0.1</v>
      </c>
      <c r="AM310" s="332" t="n">
        <v>0.1</v>
      </c>
      <c r="AN310" s="332" t="n">
        <v>0.1</v>
      </c>
      <c r="AO310" s="332" t="n">
        <v>0.1</v>
      </c>
    </row>
    <row r="311">
      <c r="A311" s="532" t="n"/>
      <c r="B311" s="550" t="n"/>
      <c r="C311" s="328" t="inlineStr">
        <is>
          <t>Gf</t>
        </is>
      </c>
      <c r="D311" s="332" t="inlineStr">
        <is>
          <t>Open Gate Lounge Factor** (in %)</t>
        </is>
      </c>
      <c r="E311" s="328" t="n"/>
      <c r="F311" s="332" t="n">
        <v>0.9</v>
      </c>
      <c r="G311" s="332" t="n">
        <v>0.9</v>
      </c>
      <c r="H311" s="332" t="n">
        <v>0.9</v>
      </c>
      <c r="I311" s="332" t="n">
        <v>0.9</v>
      </c>
      <c r="J311" s="332" t="n">
        <v>0.9</v>
      </c>
      <c r="K311" s="332" t="n">
        <v>0.9</v>
      </c>
      <c r="L311" s="332" t="n">
        <v>0.9</v>
      </c>
      <c r="M311" s="332" t="n">
        <v>0.9</v>
      </c>
      <c r="N311" s="332" t="n">
        <v>0.9</v>
      </c>
      <c r="O311" s="332" t="n">
        <v>0.9</v>
      </c>
      <c r="P311" s="332" t="n">
        <v>0.9</v>
      </c>
      <c r="Q311" s="332" t="n">
        <v>0.9</v>
      </c>
      <c r="R311" s="332" t="n">
        <v>0.9</v>
      </c>
      <c r="S311" s="332" t="n">
        <v>0.9</v>
      </c>
      <c r="T311" s="332" t="n">
        <v>0.9</v>
      </c>
      <c r="U311" s="332" t="n">
        <v>0.9</v>
      </c>
      <c r="V311" s="332" t="n">
        <v>0.9</v>
      </c>
      <c r="W311" s="332" t="n">
        <v>0.9</v>
      </c>
      <c r="X311" s="332" t="n">
        <v>0.9</v>
      </c>
      <c r="Y311" s="332" t="n">
        <v>0.9</v>
      </c>
      <c r="Z311" s="332" t="n">
        <v>0.9</v>
      </c>
      <c r="AA311" s="332" t="n">
        <v>0.9</v>
      </c>
      <c r="AB311" s="332" t="n">
        <v>0.9</v>
      </c>
      <c r="AC311" s="332" t="n">
        <v>0.9</v>
      </c>
      <c r="AD311" s="332" t="n">
        <v>0.9</v>
      </c>
      <c r="AE311" s="332" t="n">
        <v>0.9</v>
      </c>
      <c r="AF311" s="332" t="n">
        <v>0.9</v>
      </c>
      <c r="AG311" s="332" t="n">
        <v>0.9</v>
      </c>
      <c r="AH311" s="332" t="n">
        <v>0.9</v>
      </c>
      <c r="AI311" s="332" t="n">
        <v>0.9</v>
      </c>
      <c r="AJ311" s="332" t="n">
        <v>0.9</v>
      </c>
      <c r="AK311" s="332" t="n">
        <v>0.9</v>
      </c>
      <c r="AL311" s="332" t="n">
        <v>0.9</v>
      </c>
      <c r="AM311" s="332" t="n">
        <v>0.9</v>
      </c>
      <c r="AN311" s="332" t="n">
        <v>0.9</v>
      </c>
      <c r="AO311" s="332" t="n">
        <v>0.9</v>
      </c>
    </row>
    <row r="312">
      <c r="A312" s="532" t="n"/>
      <c r="B312" s="550" t="n"/>
      <c r="C312" s="328" t="inlineStr">
        <is>
          <t>S</t>
        </is>
      </c>
      <c r="D312" s="332" t="inlineStr">
        <is>
          <t>Space per Seated Person (in m2)</t>
        </is>
      </c>
      <c r="E312" s="328" t="n"/>
      <c r="F312" s="332" t="n">
        <v>1.5</v>
      </c>
      <c r="G312" s="332" t="n">
        <v>1.5</v>
      </c>
      <c r="H312" s="332" t="n">
        <v>1.5</v>
      </c>
      <c r="I312" s="332" t="n">
        <v>1.5</v>
      </c>
      <c r="J312" s="332" t="n">
        <v>1.5</v>
      </c>
      <c r="K312" s="332" t="n">
        <v>1.5</v>
      </c>
      <c r="L312" s="332" t="n">
        <v>1.5</v>
      </c>
      <c r="M312" s="332" t="n">
        <v>1.5</v>
      </c>
      <c r="N312" s="332" t="n">
        <v>1.5</v>
      </c>
      <c r="O312" s="332" t="n">
        <v>1.5</v>
      </c>
      <c r="P312" s="332" t="n">
        <v>1.5</v>
      </c>
      <c r="Q312" s="332" t="n">
        <v>1.5</v>
      </c>
      <c r="R312" s="332" t="n">
        <v>1.5</v>
      </c>
      <c r="S312" s="332" t="n">
        <v>1.5</v>
      </c>
      <c r="T312" s="332" t="n">
        <v>1.5</v>
      </c>
      <c r="U312" s="332" t="n">
        <v>1.5</v>
      </c>
      <c r="V312" s="332" t="n">
        <v>1.5</v>
      </c>
      <c r="W312" s="332" t="n">
        <v>1.5</v>
      </c>
      <c r="X312" s="332" t="n">
        <v>1.5</v>
      </c>
      <c r="Y312" s="332" t="n">
        <v>1.5</v>
      </c>
      <c r="Z312" s="332" t="n">
        <v>1.5</v>
      </c>
      <c r="AA312" s="332" t="n">
        <v>1.5</v>
      </c>
      <c r="AB312" s="332" t="n">
        <v>1.5</v>
      </c>
      <c r="AC312" s="332" t="n">
        <v>1.5</v>
      </c>
      <c r="AD312" s="332" t="n">
        <v>1.5</v>
      </c>
      <c r="AE312" s="332" t="n">
        <v>1.5</v>
      </c>
      <c r="AF312" s="332" t="n">
        <v>1.5</v>
      </c>
      <c r="AG312" s="332" t="n">
        <v>1.5</v>
      </c>
      <c r="AH312" s="332" t="n">
        <v>1.5</v>
      </c>
      <c r="AI312" s="332" t="n">
        <v>1.5</v>
      </c>
      <c r="AJ312" s="332" t="n">
        <v>1.5</v>
      </c>
      <c r="AK312" s="332" t="n">
        <v>1.5</v>
      </c>
      <c r="AL312" s="332" t="n">
        <v>1.5</v>
      </c>
      <c r="AM312" s="332" t="n">
        <v>1.5</v>
      </c>
      <c r="AN312" s="332" t="n">
        <v>1.5</v>
      </c>
      <c r="AO312" s="332" t="n">
        <v>1.5</v>
      </c>
    </row>
    <row r="313">
      <c r="A313" s="532" t="n"/>
      <c r="B313" s="550" t="n"/>
      <c r="C313" s="328" t="inlineStr">
        <is>
          <t>ST</t>
        </is>
      </c>
      <c r="D313" s="332" t="inlineStr">
        <is>
          <t>Space per Standing Person (in m2)</t>
        </is>
      </c>
      <c r="E313" s="328" t="n"/>
      <c r="F313" s="332" t="n">
        <v>1</v>
      </c>
      <c r="G313" s="332" t="n">
        <v>1</v>
      </c>
      <c r="H313" s="332" t="n">
        <v>1</v>
      </c>
      <c r="I313" s="332" t="n">
        <v>1</v>
      </c>
      <c r="J313" s="332" t="n">
        <v>1</v>
      </c>
      <c r="K313" s="332" t="n">
        <v>1</v>
      </c>
      <c r="L313" s="332" t="n">
        <v>1</v>
      </c>
      <c r="M313" s="332" t="n">
        <v>1</v>
      </c>
      <c r="N313" s="332" t="n">
        <v>1</v>
      </c>
      <c r="O313" s="332" t="n">
        <v>1</v>
      </c>
      <c r="P313" s="332" t="n">
        <v>1</v>
      </c>
      <c r="Q313" s="332" t="n">
        <v>1</v>
      </c>
      <c r="R313" s="332" t="n">
        <v>1</v>
      </c>
      <c r="S313" s="332" t="n">
        <v>1</v>
      </c>
      <c r="T313" s="332" t="n">
        <v>1</v>
      </c>
      <c r="U313" s="332" t="n">
        <v>1</v>
      </c>
      <c r="V313" s="332" t="n">
        <v>1</v>
      </c>
      <c r="W313" s="332" t="n">
        <v>1</v>
      </c>
      <c r="X313" s="332" t="n">
        <v>1</v>
      </c>
      <c r="Y313" s="332" t="n">
        <v>1</v>
      </c>
      <c r="Z313" s="332" t="n">
        <v>1</v>
      </c>
      <c r="AA313" s="332" t="n">
        <v>1</v>
      </c>
      <c r="AB313" s="332" t="n">
        <v>1</v>
      </c>
      <c r="AC313" s="332" t="n">
        <v>1</v>
      </c>
      <c r="AD313" s="332" t="n">
        <v>1</v>
      </c>
      <c r="AE313" s="332" t="n">
        <v>1</v>
      </c>
      <c r="AF313" s="332" t="n">
        <v>1</v>
      </c>
      <c r="AG313" s="332" t="n">
        <v>1</v>
      </c>
      <c r="AH313" s="332" t="n">
        <v>1</v>
      </c>
      <c r="AI313" s="332" t="n">
        <v>1</v>
      </c>
      <c r="AJ313" s="332" t="n">
        <v>1</v>
      </c>
      <c r="AK313" s="332" t="n">
        <v>1</v>
      </c>
      <c r="AL313" s="332" t="n">
        <v>1</v>
      </c>
      <c r="AM313" s="332" t="n">
        <v>1</v>
      </c>
      <c r="AN313" s="332" t="n">
        <v>1</v>
      </c>
      <c r="AO313" s="332" t="n">
        <v>1</v>
      </c>
    </row>
    <row r="314">
      <c r="A314" s="532" t="n"/>
      <c r="B314" s="550" t="n"/>
      <c r="C314" s="328" t="inlineStr">
        <is>
          <t>X</t>
        </is>
      </c>
      <c r="D314" s="332" t="inlineStr">
        <is>
          <t>Additional Space Ratio to account for boarding operation, in % of global gate area*</t>
        </is>
      </c>
      <c r="E314" s="328" t="n"/>
      <c r="F314" s="332" t="n">
        <v>0.15</v>
      </c>
      <c r="G314" s="332" t="n">
        <v>0.15</v>
      </c>
      <c r="H314" s="332" t="n">
        <v>0.15</v>
      </c>
      <c r="I314" s="332" t="n">
        <v>0.15</v>
      </c>
      <c r="J314" s="332" t="n">
        <v>0.15</v>
      </c>
      <c r="K314" s="332" t="n">
        <v>0.15</v>
      </c>
      <c r="L314" s="332" t="n">
        <v>0.15</v>
      </c>
      <c r="M314" s="332" t="n">
        <v>0.15</v>
      </c>
      <c r="N314" s="332" t="n">
        <v>0.15</v>
      </c>
      <c r="O314" s="332" t="n">
        <v>0.15</v>
      </c>
      <c r="P314" s="332" t="n">
        <v>0.15</v>
      </c>
      <c r="Q314" s="332" t="n">
        <v>0.15</v>
      </c>
      <c r="R314" s="332" t="n">
        <v>0.15</v>
      </c>
      <c r="S314" s="332" t="n">
        <v>0.15</v>
      </c>
      <c r="T314" s="332" t="n">
        <v>0.15</v>
      </c>
      <c r="U314" s="332" t="n">
        <v>0.15</v>
      </c>
      <c r="V314" s="332" t="n">
        <v>0.15</v>
      </c>
      <c r="W314" s="332" t="n">
        <v>0.15</v>
      </c>
      <c r="X314" s="332" t="n">
        <v>0.15</v>
      </c>
      <c r="Y314" s="332" t="n">
        <v>0.15</v>
      </c>
      <c r="Z314" s="332" t="n">
        <v>0.15</v>
      </c>
      <c r="AA314" s="332" t="n">
        <v>0.15</v>
      </c>
      <c r="AB314" s="332" t="n">
        <v>0.15</v>
      </c>
      <c r="AC314" s="332" t="n">
        <v>0.15</v>
      </c>
      <c r="AD314" s="332" t="n">
        <v>0.15</v>
      </c>
      <c r="AE314" s="332" t="n">
        <v>0.15</v>
      </c>
      <c r="AF314" s="332" t="n">
        <v>0.15</v>
      </c>
      <c r="AG314" s="332" t="n">
        <v>0.15</v>
      </c>
      <c r="AH314" s="332" t="n">
        <v>0.15</v>
      </c>
      <c r="AI314" s="332" t="n">
        <v>0.15</v>
      </c>
      <c r="AJ314" s="332" t="n">
        <v>0.15</v>
      </c>
      <c r="AK314" s="332" t="n">
        <v>0.15</v>
      </c>
      <c r="AL314" s="332" t="n">
        <v>0.15</v>
      </c>
      <c r="AM314" s="332" t="n">
        <v>0.15</v>
      </c>
      <c r="AN314" s="332" t="n">
        <v>0.15</v>
      </c>
      <c r="AO314" s="332" t="n">
        <v>0.15</v>
      </c>
    </row>
    <row r="315">
      <c r="A315" s="532" t="n"/>
      <c r="B315" s="550" t="n"/>
      <c r="C315" s="337" t="inlineStr">
        <is>
          <t>A</t>
        </is>
      </c>
      <c r="D315" s="338" t="inlineStr">
        <is>
          <t>Area of the Gate Lounge under an open-gate configuration, serving one or two sides of the pier ( 1/2) (in m2)</t>
        </is>
      </c>
      <c r="E315" s="337" t="n"/>
      <c r="F315" s="338">
        <f>((F307*F308*F309*(1+F310)*F311*F312)+(F307*F308*(1-F309)*F313))*(1+F314)</f>
        <v/>
      </c>
      <c r="G315" s="338">
        <f>((G307*G308*G309*(1+G310)*G311*G312)+(G307*G308*(1-G309)*G313))*(1+G314)</f>
        <v/>
      </c>
      <c r="H315" s="338">
        <f>((H307*H308*H309*(1+H310)*H311*H312)+(H307*H308*(1-H309)*H313))*(1+H314)</f>
        <v/>
      </c>
      <c r="I315" s="338">
        <f>((I307*I308*I309*(1+I310)*I311*I312)+(I307*I308*(1-I309)*I313))*(1+I314)</f>
        <v/>
      </c>
      <c r="J315" s="338">
        <f>((J307*J308*J309*(1+J310)*J311*J312)+(J307*J308*(1-J309)*J313))*(1+J314)</f>
        <v/>
      </c>
      <c r="K315" s="338">
        <f>((K307*K308*K309*(1+K310)*K311*K312)+(K307*K308*(1-K309)*K313))*(1+K314)</f>
        <v/>
      </c>
      <c r="L315" s="338">
        <f>((L307*L308*L309*(1+L310)*L311*L312)+(L307*L308*(1-L309)*L313))*(1+L314)</f>
        <v/>
      </c>
      <c r="M315" s="338">
        <f>((M307*M308*M309*(1+M310)*M311*M312)+(M307*M308*(1-M309)*M313))*(1+M314)</f>
        <v/>
      </c>
      <c r="N315" s="338">
        <f>((N307*N308*N309*(1+N310)*N311*N312)+(N307*N308*(1-N309)*N313))*(1+N314)</f>
        <v/>
      </c>
      <c r="O315" s="338">
        <f>((O307*O308*O309*(1+O310)*O311*O312)+(O307*O308*(1-O309)*O313))*(1+O314)</f>
        <v/>
      </c>
      <c r="P315" s="338">
        <f>((P307*P308*P309*(1+P310)*P311*P312)+(P307*P308*(1-P309)*P313))*(1+P314)</f>
        <v/>
      </c>
      <c r="Q315" s="338">
        <f>((Q307*Q308*Q309*(1+Q310)*Q311*Q312)+(Q307*Q308*(1-Q309)*Q313))*(1+Q314)</f>
        <v/>
      </c>
      <c r="R315" s="338">
        <f>((R307*R308*R309*(1+R310)*R311*R312)+(R307*R308*(1-R309)*R313))*(1+R314)</f>
        <v/>
      </c>
      <c r="S315" s="338">
        <f>((S307*S308*S309*(1+S310)*S311*S312)+(S307*S308*(1-S309)*S313))*(1+S314)</f>
        <v/>
      </c>
      <c r="T315" s="338">
        <f>((T307*T308*T309*(1+T310)*T311*T312)+(T307*T308*(1-T309)*T313))*(1+T314)</f>
        <v/>
      </c>
      <c r="U315" s="338">
        <f>((U307*U308*U309*(1+U310)*U311*U312)+(U307*U308*(1-U309)*U313))*(1+U314)</f>
        <v/>
      </c>
      <c r="V315" s="338">
        <f>((V307*V308*V309*(1+V310)*V311*V312)+(V307*V308*(1-V309)*V313))*(1+V314)</f>
        <v/>
      </c>
      <c r="W315" s="338">
        <f>((W307*W308*W309*(1+W310)*W311*W312)+(W307*W308*(1-W309)*W313))*(1+W314)</f>
        <v/>
      </c>
      <c r="X315" s="338">
        <f>((X307*X308*X309*(1+X310)*X311*X312)+(X307*X308*(1-X309)*X313))*(1+X314)</f>
        <v/>
      </c>
      <c r="Y315" s="338">
        <f>((Y307*Y308*Y309*(1+Y310)*Y311*Y312)+(Y307*Y308*(1-Y309)*Y313))*(1+Y314)</f>
        <v/>
      </c>
      <c r="Z315" s="338">
        <f>((Z307*Z308*Z309*(1+Z310)*Z311*Z312)+(Z307*Z308*(1-Z309)*Z313))*(1+Z314)</f>
        <v/>
      </c>
      <c r="AA315" s="338">
        <f>((AA307*AA308*AA309*(1+AA310)*AA311*AA312)+(AA307*AA308*(1-AA309)*AA313))*(1+AA314)</f>
        <v/>
      </c>
      <c r="AB315" s="338">
        <f>((AB307*AB308*AB309*(1+AB310)*AB311*AB312)+(AB307*AB308*(1-AB309)*AB313))*(1+AB314)</f>
        <v/>
      </c>
      <c r="AC315" s="338">
        <f>((AC307*AC308*AC309*(1+AC310)*AC311*AC312)+(AC307*AC308*(1-AC309)*AC313))*(1+AC314)</f>
        <v/>
      </c>
      <c r="AD315" s="338">
        <f>((AD307*AD308*AD309*(1+AD310)*AD311*AD312)+(AD307*AD308*(1-AD309)*AD313))*(1+AD314)</f>
        <v/>
      </c>
      <c r="AE315" s="338">
        <f>((AE307*AE308*AE309*(1+AE310)*AE311*AE312)+(AE307*AE308*(1-AE309)*AE313))*(1+AE314)</f>
        <v/>
      </c>
      <c r="AF315" s="338">
        <f>((AF307*AF308*AF309*(1+AF310)*AF311*AF312)+(AF307*AF308*(1-AF309)*AF313))*(1+AF314)</f>
        <v/>
      </c>
      <c r="AG315" s="338">
        <f>((AG307*AG308*AG309*(1+AG310)*AG311*AG312)+(AG307*AG308*(1-AG309)*AG313))*(1+AG314)</f>
        <v/>
      </c>
      <c r="AH315" s="338">
        <f>((AH307*AH308*AH309*(1+AH310)*AH311*AH312)+(AH307*AH308*(1-AH309)*AH313))*(1+AH314)</f>
        <v/>
      </c>
      <c r="AI315" s="338">
        <f>((AI307*AI308*AI309*(1+AI310)*AI311*AI312)+(AI307*AI308*(1-AI309)*AI313))*(1+AI314)</f>
        <v/>
      </c>
      <c r="AJ315" s="338">
        <f>((AJ307*AJ308*AJ309*(1+AJ310)*AJ311*AJ312)+(AJ307*AJ308*(1-AJ309)*AJ313))*(1+AJ314)</f>
        <v/>
      </c>
      <c r="AK315" s="338">
        <f>((AK307*AK308*AK309*(1+AK310)*AK311*AK312)+(AK307*AK308*(1-AK309)*AK313))*(1+AK314)</f>
        <v/>
      </c>
      <c r="AL315" s="338">
        <f>((AL307*AL308*AL309*(1+AL310)*AL311*AL312)+(AL307*AL308*(1-AL309)*AL313))*(1+AL314)</f>
        <v/>
      </c>
      <c r="AM315" s="338">
        <f>((AM307*AM308*AM309*(1+AM310)*AM311*AM312)+(AM307*AM308*(1-AM309)*AM313))*(1+AM314)</f>
        <v/>
      </c>
      <c r="AN315" s="338">
        <f>((AN307*AN308*AN309*(1+AN310)*AN311*AN312)+(AN307*AN308*(1-AN309)*AN313))*(1+AN314)</f>
        <v/>
      </c>
      <c r="AO315" s="338">
        <f>((AO307*AO308*AO309*(1+AO310)*AO311*AO312)+(AO307*AO308*(1-AO309)*AO313))*(1+AO314)</f>
        <v/>
      </c>
    </row>
    <row r="316">
      <c r="A316" s="532" t="n"/>
      <c r="B316" s="550" t="n"/>
      <c r="C316" s="384" t="inlineStr">
        <is>
          <t>GLd(1/2)</t>
        </is>
      </c>
      <c r="D316" s="385" t="inlineStr">
        <is>
          <t>Gate Lounge Depth of one or two sides of pier (1/2) (in meters)</t>
        </is>
      </c>
      <c r="E316" s="384" t="n"/>
      <c r="F316" s="385" t="n"/>
      <c r="G316" s="385" t="n"/>
      <c r="H316" s="385" t="n"/>
      <c r="I316" s="385" t="n"/>
      <c r="J316" s="385" t="n"/>
      <c r="K316" s="385" t="n"/>
      <c r="L316" s="385" t="n"/>
      <c r="M316" s="385" t="n"/>
      <c r="N316" s="385" t="n"/>
      <c r="O316" s="385" t="n"/>
      <c r="P316" s="385" t="n"/>
      <c r="Q316" s="385" t="n"/>
      <c r="R316" s="385" t="n"/>
      <c r="S316" s="385" t="n"/>
      <c r="T316" s="385" t="n"/>
      <c r="U316" s="385" t="n"/>
      <c r="V316" s="385" t="n"/>
      <c r="W316" s="385" t="n"/>
      <c r="X316" s="385" t="n"/>
      <c r="Y316" s="385" t="n"/>
      <c r="Z316" s="385" t="n"/>
      <c r="AA316" s="385" t="n"/>
      <c r="AB316" s="385" t="n"/>
      <c r="AC316" s="385" t="n"/>
      <c r="AD316" s="385" t="n"/>
      <c r="AE316" s="385" t="n"/>
      <c r="AF316" s="385" t="n"/>
      <c r="AG316" s="385" t="n"/>
      <c r="AH316" s="385" t="n"/>
      <c r="AI316" s="385" t="n"/>
      <c r="AJ316" s="385" t="n"/>
      <c r="AK316" s="385" t="n"/>
      <c r="AL316" s="385" t="n"/>
      <c r="AM316" s="385" t="n"/>
      <c r="AN316" s="385" t="n"/>
      <c r="AO316" s="385" t="n"/>
    </row>
    <row r="317">
      <c r="A317" s="532" t="n"/>
      <c r="B317" s="550" t="n"/>
      <c r="C317" s="384" t="inlineStr">
        <is>
          <t>PL</t>
        </is>
      </c>
      <c r="D317" s="385" t="inlineStr">
        <is>
          <t>Pier Length (in meters)</t>
        </is>
      </c>
      <c r="E317" s="384" t="n"/>
      <c r="F317" s="385" t="n"/>
      <c r="G317" s="385" t="n"/>
      <c r="H317" s="385" t="n"/>
      <c r="I317" s="385" t="n"/>
      <c r="J317" s="385" t="n"/>
      <c r="K317" s="385" t="n"/>
      <c r="L317" s="385" t="n"/>
      <c r="M317" s="385" t="n"/>
      <c r="N317" s="385" t="n"/>
      <c r="O317" s="385" t="n"/>
      <c r="P317" s="385" t="n"/>
      <c r="Q317" s="385" t="n"/>
      <c r="R317" s="385" t="n"/>
      <c r="S317" s="385" t="n"/>
      <c r="T317" s="385" t="n"/>
      <c r="U317" s="385" t="n"/>
      <c r="V317" s="385" t="n"/>
      <c r="W317" s="385" t="n"/>
      <c r="X317" s="385" t="n"/>
      <c r="Y317" s="385" t="n"/>
      <c r="Z317" s="385" t="n"/>
      <c r="AA317" s="385" t="n"/>
      <c r="AB317" s="385" t="n"/>
      <c r="AC317" s="385" t="n"/>
      <c r="AD317" s="385" t="n"/>
      <c r="AE317" s="385" t="n"/>
      <c r="AF317" s="385" t="n"/>
      <c r="AG317" s="385" t="n"/>
      <c r="AH317" s="385" t="n"/>
      <c r="AI317" s="385" t="n"/>
      <c r="AJ317" s="385" t="n"/>
      <c r="AK317" s="385" t="n"/>
      <c r="AL317" s="385" t="n"/>
      <c r="AM317" s="385" t="n"/>
      <c r="AN317" s="385" t="n"/>
      <c r="AO317" s="385" t="n"/>
    </row>
    <row r="318">
      <c r="A318" s="532" t="n"/>
      <c r="B318" s="550" t="n"/>
      <c r="C318" s="384" t="inlineStr">
        <is>
          <t>Pw</t>
        </is>
      </c>
      <c r="D318" s="385" t="inlineStr">
        <is>
          <t>Pier Width (in meters)</t>
        </is>
      </c>
      <c r="E318" s="384" t="n"/>
      <c r="F318" s="385" t="n"/>
      <c r="G318" s="385" t="n"/>
      <c r="H318" s="385" t="n"/>
      <c r="I318" s="385" t="n"/>
      <c r="J318" s="385" t="n"/>
      <c r="K318" s="385" t="n"/>
      <c r="L318" s="385" t="n"/>
      <c r="M318" s="385" t="n"/>
      <c r="N318" s="385" t="n"/>
      <c r="O318" s="385" t="n"/>
      <c r="P318" s="385" t="n"/>
      <c r="Q318" s="385" t="n"/>
      <c r="R318" s="385" t="n"/>
      <c r="S318" s="385" t="n"/>
      <c r="T318" s="385" t="n"/>
      <c r="U318" s="385" t="n"/>
      <c r="V318" s="385" t="n"/>
      <c r="W318" s="385" t="n"/>
      <c r="X318" s="385" t="n"/>
      <c r="Y318" s="385" t="n"/>
      <c r="Z318" s="385" t="n"/>
      <c r="AA318" s="385" t="n"/>
      <c r="AB318" s="385" t="n"/>
      <c r="AC318" s="385" t="n"/>
      <c r="AD318" s="385" t="n"/>
      <c r="AE318" s="385" t="n"/>
      <c r="AF318" s="385" t="n"/>
      <c r="AG318" s="385" t="n"/>
      <c r="AH318" s="385" t="n"/>
      <c r="AI318" s="385" t="n"/>
      <c r="AJ318" s="385" t="n"/>
      <c r="AK318" s="385" t="n"/>
      <c r="AL318" s="385" t="n"/>
      <c r="AM318" s="385" t="n"/>
      <c r="AN318" s="385" t="n"/>
      <c r="AO318" s="385" t="n"/>
    </row>
    <row r="319">
      <c r="A319" s="533" t="n"/>
      <c r="B319" s="551" t="n"/>
      <c r="C319" s="384" t="inlineStr">
        <is>
          <t>W</t>
        </is>
      </c>
      <c r="D319" s="385" t="inlineStr">
        <is>
          <t>Width of the circulation corridor including moving devices (in meters)**</t>
        </is>
      </c>
      <c r="E319" s="384" t="n"/>
      <c r="F319" s="385" t="n"/>
      <c r="G319" s="385" t="n"/>
      <c r="H319" s="385" t="n"/>
      <c r="I319" s="385" t="n"/>
      <c r="J319" s="385" t="n"/>
      <c r="K319" s="385" t="n"/>
      <c r="L319" s="385" t="n"/>
      <c r="M319" s="385" t="n"/>
      <c r="N319" s="385" t="n"/>
      <c r="O319" s="385" t="n"/>
      <c r="P319" s="385" t="n"/>
      <c r="Q319" s="385" t="n"/>
      <c r="R319" s="385" t="n"/>
      <c r="S319" s="385" t="n"/>
      <c r="T319" s="385" t="n"/>
      <c r="U319" s="385" t="n"/>
      <c r="V319" s="385" t="n"/>
      <c r="W319" s="385" t="n"/>
      <c r="X319" s="385" t="n"/>
      <c r="Y319" s="385" t="n"/>
      <c r="Z319" s="385" t="n"/>
      <c r="AA319" s="385" t="n"/>
      <c r="AB319" s="385" t="n"/>
      <c r="AC319" s="385" t="n"/>
      <c r="AD319" s="385" t="n"/>
      <c r="AE319" s="385" t="n"/>
      <c r="AF319" s="385" t="n"/>
      <c r="AG319" s="385" t="n"/>
      <c r="AH319" s="385" t="n"/>
      <c r="AI319" s="385" t="n"/>
      <c r="AJ319" s="385" t="n"/>
      <c r="AK319" s="385" t="n"/>
      <c r="AL319" s="385" t="n"/>
      <c r="AM319" s="385" t="n"/>
      <c r="AN319" s="385" t="n"/>
      <c r="AO319" s="385" t="n"/>
    </row>
    <row r="320" ht="14.05" customHeight="1" s="1">
      <c r="A320" s="350" t="n"/>
      <c r="C320" s="327" t="n"/>
      <c r="F320" s="715" t="n"/>
      <c r="G320" s="715" t="n"/>
      <c r="H320" s="715" t="n"/>
      <c r="I320" s="715" t="n"/>
      <c r="J320" s="715" t="n"/>
      <c r="K320" s="715" t="n"/>
      <c r="L320" s="715" t="n"/>
      <c r="M320" s="715" t="n"/>
      <c r="N320" s="715" t="n"/>
      <c r="O320" s="715" t="n"/>
      <c r="P320" s="715" t="n"/>
      <c r="Q320" s="715" t="n"/>
      <c r="R320" s="715" t="n"/>
      <c r="S320" s="715" t="n"/>
      <c r="T320" s="715" t="n"/>
      <c r="U320" s="715" t="n"/>
      <c r="V320" s="715" t="n"/>
      <c r="W320" s="715" t="n"/>
      <c r="X320" s="715" t="n"/>
      <c r="Y320" s="715" t="n"/>
      <c r="Z320" s="715" t="n"/>
      <c r="AA320" s="715" t="n"/>
      <c r="AB320" s="715" t="n"/>
      <c r="AC320" s="715" t="n"/>
      <c r="AD320" s="715" t="n"/>
      <c r="AE320" s="715" t="n"/>
      <c r="AF320" s="715" t="n"/>
      <c r="AG320" s="715" t="n"/>
      <c r="AH320" s="715" t="n"/>
      <c r="AI320" s="715" t="n"/>
      <c r="AJ320" s="715" t="n"/>
      <c r="AK320" s="715" t="n"/>
      <c r="AL320" s="715" t="n"/>
      <c r="AM320" s="715" t="n"/>
      <c r="AN320" s="715" t="n"/>
      <c r="AO320" s="715" t="n"/>
    </row>
    <row r="321" ht="14.05" customHeight="1" s="1">
      <c r="A321" s="350" t="n"/>
      <c r="C321" s="327" t="n"/>
      <c r="F321" s="715" t="n"/>
      <c r="G321" s="715" t="n"/>
      <c r="H321" s="715" t="n"/>
      <c r="I321" s="715" t="n"/>
      <c r="J321" s="715" t="n"/>
      <c r="K321" s="715" t="n"/>
      <c r="L321" s="715" t="n"/>
      <c r="M321" s="715" t="n"/>
      <c r="N321" s="715" t="n"/>
      <c r="O321" s="715" t="n"/>
      <c r="P321" s="715" t="n"/>
      <c r="Q321" s="715" t="n"/>
      <c r="R321" s="715" t="n"/>
      <c r="S321" s="715" t="n"/>
      <c r="T321" s="715" t="n"/>
      <c r="U321" s="715" t="n"/>
      <c r="V321" s="715" t="n"/>
      <c r="W321" s="715" t="n"/>
      <c r="X321" s="715" t="n"/>
      <c r="Y321" s="715" t="n"/>
      <c r="Z321" s="715" t="n"/>
      <c r="AA321" s="715" t="n"/>
      <c r="AB321" s="715" t="n"/>
      <c r="AC321" s="715" t="n"/>
      <c r="AD321" s="715" t="n"/>
      <c r="AE321" s="715" t="n"/>
      <c r="AF321" s="715" t="n"/>
      <c r="AG321" s="715" t="n"/>
      <c r="AH321" s="715" t="n"/>
      <c r="AI321" s="715" t="n"/>
      <c r="AJ321" s="715" t="n"/>
      <c r="AK321" s="715" t="n"/>
      <c r="AL321" s="715" t="n"/>
      <c r="AM321" s="715" t="n"/>
      <c r="AN321" s="715" t="n"/>
      <c r="AO321" s="715" t="n"/>
    </row>
    <row r="322">
      <c r="A322" s="335" t="inlineStr">
        <is>
          <t>Main Category</t>
        </is>
      </c>
      <c r="B322" s="336" t="inlineStr">
        <is>
          <t>Category</t>
        </is>
      </c>
      <c r="C322" s="336" t="inlineStr">
        <is>
          <t>Acronym</t>
        </is>
      </c>
      <c r="D322" s="336" t="inlineStr">
        <is>
          <t>Definition</t>
        </is>
      </c>
      <c r="E322" s="336" t="inlineStr">
        <is>
          <t>Reference</t>
        </is>
      </c>
      <c r="F322" s="336">
        <f>F11</f>
        <v/>
      </c>
      <c r="G322" s="336">
        <f>G11</f>
        <v/>
      </c>
      <c r="H322" s="336">
        <f>H11</f>
        <v/>
      </c>
      <c r="I322" s="336">
        <f>I11</f>
        <v/>
      </c>
      <c r="J322" s="336">
        <f>J11</f>
        <v/>
      </c>
      <c r="K322" s="336">
        <f>K11</f>
        <v/>
      </c>
      <c r="L322" s="336">
        <f>L11</f>
        <v/>
      </c>
      <c r="M322" s="336">
        <f>M11</f>
        <v/>
      </c>
      <c r="N322" s="336">
        <f>N11</f>
        <v/>
      </c>
      <c r="O322" s="336">
        <f>O11</f>
        <v/>
      </c>
      <c r="P322" s="336">
        <f>P11</f>
        <v/>
      </c>
      <c r="Q322" s="336">
        <f>Q11</f>
        <v/>
      </c>
      <c r="R322" s="336">
        <f>R11</f>
        <v/>
      </c>
      <c r="S322" s="336">
        <f>S11</f>
        <v/>
      </c>
      <c r="T322" s="336">
        <f>T11</f>
        <v/>
      </c>
      <c r="U322" s="336">
        <f>U11</f>
        <v/>
      </c>
      <c r="V322" s="336">
        <f>V11</f>
        <v/>
      </c>
      <c r="W322" s="336">
        <f>W11</f>
        <v/>
      </c>
      <c r="X322" s="336">
        <f>X11</f>
        <v/>
      </c>
      <c r="Y322" s="336">
        <f>Y11</f>
        <v/>
      </c>
      <c r="Z322" s="336">
        <f>Z11</f>
        <v/>
      </c>
      <c r="AA322" s="336">
        <f>AA11</f>
        <v/>
      </c>
      <c r="AB322" s="336">
        <f>AB11</f>
        <v/>
      </c>
      <c r="AC322" s="336">
        <f>AC11</f>
        <v/>
      </c>
      <c r="AD322" s="336">
        <f>AD11</f>
        <v/>
      </c>
      <c r="AE322" s="336">
        <f>AE11</f>
        <v/>
      </c>
      <c r="AF322" s="336">
        <f>AF11</f>
        <v/>
      </c>
      <c r="AG322" s="336">
        <f>AG11</f>
        <v/>
      </c>
      <c r="AH322" s="336">
        <f>AH11</f>
        <v/>
      </c>
      <c r="AI322" s="336">
        <f>AI11</f>
        <v/>
      </c>
      <c r="AJ322" s="336">
        <f>AJ11</f>
        <v/>
      </c>
      <c r="AK322" s="336">
        <f>AK11</f>
        <v/>
      </c>
      <c r="AL322" s="336">
        <f>AL11</f>
        <v/>
      </c>
      <c r="AM322" s="336">
        <f>AM11</f>
        <v/>
      </c>
      <c r="AN322" s="336">
        <f>AN11</f>
        <v/>
      </c>
      <c r="AO322" s="336">
        <f>AO11</f>
        <v/>
      </c>
    </row>
    <row r="323">
      <c r="A323" s="681" t="inlineStr">
        <is>
          <t>Terminal
Arrival</t>
        </is>
      </c>
      <c r="B323" s="549" t="inlineStr">
        <is>
          <t>Arrival Hall</t>
        </is>
      </c>
      <c r="C323" s="328" t="inlineStr">
        <is>
          <t>P</t>
        </is>
      </c>
      <c r="D323" s="332" t="inlineStr">
        <is>
          <t>Persons Present in Arrivals Hall</t>
        </is>
      </c>
      <c r="E323" s="346" t="n"/>
      <c r="F323" s="686">
        <f>ROUNDUP(((F324*F325)/60) +((F324*F327*F326)/60),0)</f>
        <v/>
      </c>
      <c r="G323" s="686">
        <f>ROUNDUP(((G324*G325)/60) +((G324*G327*G326)/60),0)</f>
        <v/>
      </c>
      <c r="H323" s="686">
        <f>ROUNDUP(((H324*H325)/60) +((H324*H327*H326)/60),0)</f>
        <v/>
      </c>
      <c r="I323" s="686">
        <f>ROUNDUP(((I324*I325)/60) +((I324*I327*I326)/60),0)</f>
        <v/>
      </c>
      <c r="J323" s="686">
        <f>ROUNDUP(((J324*J325)/60) +((J324*J327*J326)/60),0)</f>
        <v/>
      </c>
      <c r="K323" s="686">
        <f>ROUNDUP(((K324*K325)/60) +((K324*K327*K326)/60),0)</f>
        <v/>
      </c>
      <c r="L323" s="686">
        <f>ROUNDUP(((L324*L325)/60) +((L324*L327*L326)/60),0)</f>
        <v/>
      </c>
      <c r="M323" s="686">
        <f>ROUNDUP(((M324*M325)/60) +((M324*M327*M326)/60),0)</f>
        <v/>
      </c>
      <c r="N323" s="686">
        <f>ROUNDUP(((N324*N325)/60) +((N324*N327*N326)/60),0)</f>
        <v/>
      </c>
      <c r="O323" s="686">
        <f>ROUNDUP(((O324*O325)/60) +((O324*O327*O326)/60),0)</f>
        <v/>
      </c>
      <c r="P323" s="686">
        <f>ROUNDUP(((P324*P325)/60) +((P324*P327*P326)/60),0)</f>
        <v/>
      </c>
      <c r="Q323" s="686">
        <f>ROUNDUP(((Q324*Q325)/60) +((Q324*Q327*Q326)/60),0)</f>
        <v/>
      </c>
      <c r="R323" s="686">
        <f>ROUNDUP(((R324*R325)/60) +((R324*R327*R326)/60),0)</f>
        <v/>
      </c>
      <c r="S323" s="686">
        <f>ROUNDUP(((S324*S325)/60) +((S324*S327*S326)/60),0)</f>
        <v/>
      </c>
      <c r="T323" s="686">
        <f>ROUNDUP(((T324*T325)/60) +((T324*T327*T326)/60),0)</f>
        <v/>
      </c>
      <c r="U323" s="686">
        <f>ROUNDUP(((U324*U325)/60) +((U324*U327*U326)/60),0)</f>
        <v/>
      </c>
      <c r="V323" s="686">
        <f>ROUNDUP(((V324*V325)/60) +((V324*V327*V326)/60),0)</f>
        <v/>
      </c>
      <c r="W323" s="686">
        <f>ROUNDUP(((W324*W325)/60) +((W324*W327*W326)/60),0)</f>
        <v/>
      </c>
      <c r="X323" s="686">
        <f>ROUNDUP(((X324*X325)/60) +((X324*X327*X326)/60),0)</f>
        <v/>
      </c>
      <c r="Y323" s="686">
        <f>ROUNDUP(((Y324*Y325)/60) +((Y324*Y327*Y326)/60),0)</f>
        <v/>
      </c>
      <c r="Z323" s="686">
        <f>ROUNDUP(((Z324*Z325)/60) +((Z324*Z327*Z326)/60),0)</f>
        <v/>
      </c>
      <c r="AA323" s="686">
        <f>ROUNDUP(((AA324*AA325)/60) +((AA324*AA327*AA326)/60),0)</f>
        <v/>
      </c>
      <c r="AB323" s="686">
        <f>ROUNDUP(((AB324*AB325)/60) +((AB324*AB327*AB326)/60),0)</f>
        <v/>
      </c>
      <c r="AC323" s="686">
        <f>ROUNDUP(((AC324*AC325)/60) +((AC324*AC327*AC326)/60),0)</f>
        <v/>
      </c>
      <c r="AD323" s="686">
        <f>ROUNDUP(((AD324*AD325)/60) +((AD324*AD327*AD326)/60),0)</f>
        <v/>
      </c>
      <c r="AE323" s="686">
        <f>ROUNDUP(((AE324*AE325)/60) +((AE324*AE327*AE326)/60),0)</f>
        <v/>
      </c>
      <c r="AF323" s="686">
        <f>ROUNDUP(((AF324*AF325)/60) +((AF324*AF327*AF326)/60),0)</f>
        <v/>
      </c>
      <c r="AG323" s="686">
        <f>ROUNDUP(((AG324*AG325)/60) +((AG324*AG327*AG326)/60),0)</f>
        <v/>
      </c>
      <c r="AH323" s="686">
        <f>ROUNDUP(((AH324*AH325)/60) +((AH324*AH327*AH326)/60),0)</f>
        <v/>
      </c>
      <c r="AI323" s="686">
        <f>ROUNDUP(((AI324*AI325)/60) +((AI324*AI327*AI326)/60),0)</f>
        <v/>
      </c>
      <c r="AJ323" s="686">
        <f>ROUNDUP(((AJ324*AJ325)/60) +((AJ324*AJ327*AJ326)/60),0)</f>
        <v/>
      </c>
      <c r="AK323" s="686">
        <f>ROUNDUP(((AK324*AK325)/60) +((AK324*AK327*AK326)/60),0)</f>
        <v/>
      </c>
      <c r="AL323" s="686">
        <f>ROUNDUP(((AL324*AL325)/60) +((AL324*AL327*AL326)/60),0)</f>
        <v/>
      </c>
      <c r="AM323" s="686">
        <f>ROUNDUP(((AM324*AM325)/60) +((AM324*AM327*AM326)/60),0)</f>
        <v/>
      </c>
      <c r="AN323" s="686">
        <f>ROUNDUP(((AN324*AN325)/60) +((AN324*AN327*AN326)/60),0)</f>
        <v/>
      </c>
      <c r="AO323" s="686">
        <f>ROUNDUP(((AO324*AO325)/60) +((AO324*AO327*AO326)/60),0)</f>
        <v/>
      </c>
    </row>
    <row r="324">
      <c r="A324" s="532" t="n"/>
      <c r="B324" s="550" t="n"/>
      <c r="C324" s="339" t="inlineStr">
        <is>
          <t>PHP(od-arr)</t>
        </is>
      </c>
      <c r="D324" s="340" t="inlineStr">
        <is>
          <t>Peak Hour Passengers</t>
        </is>
      </c>
      <c r="E324" s="347" t="n"/>
      <c r="F324" s="682">
        <f>F34</f>
        <v/>
      </c>
      <c r="G324" s="682">
        <f>G34</f>
        <v/>
      </c>
      <c r="H324" s="682">
        <f>H34</f>
        <v/>
      </c>
      <c r="I324" s="682">
        <f>I34</f>
        <v/>
      </c>
      <c r="J324" s="682">
        <f>J34</f>
        <v/>
      </c>
      <c r="K324" s="682">
        <f>K34</f>
        <v/>
      </c>
      <c r="L324" s="682">
        <f>L34</f>
        <v/>
      </c>
      <c r="M324" s="682">
        <f>M34</f>
        <v/>
      </c>
      <c r="N324" s="682">
        <f>N34</f>
        <v/>
      </c>
      <c r="O324" s="682">
        <f>O34</f>
        <v/>
      </c>
      <c r="P324" s="682">
        <f>P34</f>
        <v/>
      </c>
      <c r="Q324" s="682">
        <f>Q34</f>
        <v/>
      </c>
      <c r="R324" s="682">
        <f>R34</f>
        <v/>
      </c>
      <c r="S324" s="682">
        <f>S34</f>
        <v/>
      </c>
      <c r="T324" s="682">
        <f>T34</f>
        <v/>
      </c>
      <c r="U324" s="682">
        <f>U34</f>
        <v/>
      </c>
      <c r="V324" s="682">
        <f>V34</f>
        <v/>
      </c>
      <c r="W324" s="682">
        <f>W34</f>
        <v/>
      </c>
      <c r="X324" s="682">
        <f>X34</f>
        <v/>
      </c>
      <c r="Y324" s="682">
        <f>Y34</f>
        <v/>
      </c>
      <c r="Z324" s="682">
        <f>Z34</f>
        <v/>
      </c>
      <c r="AA324" s="682">
        <f>AA34</f>
        <v/>
      </c>
      <c r="AB324" s="682">
        <f>AB34</f>
        <v/>
      </c>
      <c r="AC324" s="682">
        <f>AC34</f>
        <v/>
      </c>
      <c r="AD324" s="682">
        <f>AD34</f>
        <v/>
      </c>
      <c r="AE324" s="682">
        <f>AE34</f>
        <v/>
      </c>
      <c r="AF324" s="682">
        <f>AF34</f>
        <v/>
      </c>
      <c r="AG324" s="682">
        <f>AG34</f>
        <v/>
      </c>
      <c r="AH324" s="682">
        <f>AH34</f>
        <v/>
      </c>
      <c r="AI324" s="682">
        <f>AI34</f>
        <v/>
      </c>
      <c r="AJ324" s="682">
        <f>AJ34</f>
        <v/>
      </c>
      <c r="AK324" s="682">
        <f>AK34</f>
        <v/>
      </c>
      <c r="AL324" s="682">
        <f>AL34</f>
        <v/>
      </c>
      <c r="AM324" s="682">
        <f>AM34</f>
        <v/>
      </c>
      <c r="AN324" s="682">
        <f>AN34</f>
        <v/>
      </c>
      <c r="AO324" s="682">
        <f>AO34</f>
        <v/>
      </c>
    </row>
    <row r="325">
      <c r="A325" s="532" t="n"/>
      <c r="B325" s="550" t="n"/>
      <c r="C325" s="328" t="inlineStr">
        <is>
          <t>T(p)</t>
        </is>
      </c>
      <c r="D325" s="332" t="inlineStr">
        <is>
          <t>Dwell Time for Passengers (in minutes)</t>
        </is>
      </c>
      <c r="E325" s="346" t="n"/>
      <c r="F325" s="688" t="n">
        <v>10</v>
      </c>
      <c r="G325" s="688" t="n">
        <v>10</v>
      </c>
      <c r="H325" s="688" t="n">
        <v>10</v>
      </c>
      <c r="I325" s="688" t="n">
        <v>10</v>
      </c>
      <c r="J325" s="688" t="n">
        <v>10</v>
      </c>
      <c r="K325" s="688" t="n">
        <v>10</v>
      </c>
      <c r="L325" s="688" t="n">
        <v>10</v>
      </c>
      <c r="M325" s="688" t="n">
        <v>10</v>
      </c>
      <c r="N325" s="688" t="n">
        <v>10</v>
      </c>
      <c r="O325" s="688" t="n">
        <v>10</v>
      </c>
      <c r="P325" s="688" t="n">
        <v>10</v>
      </c>
      <c r="Q325" s="688" t="n">
        <v>10</v>
      </c>
      <c r="R325" s="688" t="n">
        <v>10</v>
      </c>
      <c r="S325" s="688" t="n">
        <v>10</v>
      </c>
      <c r="T325" s="688" t="n">
        <v>10</v>
      </c>
      <c r="U325" s="688" t="n">
        <v>10</v>
      </c>
      <c r="V325" s="688" t="n">
        <v>10</v>
      </c>
      <c r="W325" s="688" t="n">
        <v>10</v>
      </c>
      <c r="X325" s="688" t="n">
        <v>10</v>
      </c>
      <c r="Y325" s="688" t="n">
        <v>10</v>
      </c>
      <c r="Z325" s="688" t="n">
        <v>10</v>
      </c>
      <c r="AA325" s="688" t="n">
        <v>10</v>
      </c>
      <c r="AB325" s="688" t="n">
        <v>10</v>
      </c>
      <c r="AC325" s="688" t="n">
        <v>10</v>
      </c>
      <c r="AD325" s="688" t="n">
        <v>10</v>
      </c>
      <c r="AE325" s="688" t="n">
        <v>10</v>
      </c>
      <c r="AF325" s="688" t="n">
        <v>10</v>
      </c>
      <c r="AG325" s="688" t="n">
        <v>10</v>
      </c>
      <c r="AH325" s="688" t="n">
        <v>10</v>
      </c>
      <c r="AI325" s="688" t="n">
        <v>10</v>
      </c>
      <c r="AJ325" s="688" t="n">
        <v>10</v>
      </c>
      <c r="AK325" s="688" t="n">
        <v>10</v>
      </c>
      <c r="AL325" s="688" t="n">
        <v>10</v>
      </c>
      <c r="AM325" s="688" t="n">
        <v>10</v>
      </c>
      <c r="AN325" s="688" t="n">
        <v>10</v>
      </c>
      <c r="AO325" s="688" t="n">
        <v>10</v>
      </c>
    </row>
    <row r="326">
      <c r="A326" s="532" t="n"/>
      <c r="B326" s="550" t="n"/>
      <c r="C326" s="328" t="inlineStr">
        <is>
          <t>T(v)</t>
        </is>
      </c>
      <c r="D326" s="332" t="inlineStr">
        <is>
          <t>Dwell Time for Visitor (in minutes)</t>
        </is>
      </c>
      <c r="E326" s="346" t="n"/>
      <c r="F326" s="688" t="n">
        <v>35</v>
      </c>
      <c r="G326" s="688" t="n">
        <v>35</v>
      </c>
      <c r="H326" s="688" t="n">
        <v>35</v>
      </c>
      <c r="I326" s="688" t="n">
        <v>35</v>
      </c>
      <c r="J326" s="688" t="n">
        <v>35</v>
      </c>
      <c r="K326" s="688" t="n">
        <v>35</v>
      </c>
      <c r="L326" s="688" t="n">
        <v>35</v>
      </c>
      <c r="M326" s="688" t="n">
        <v>35</v>
      </c>
      <c r="N326" s="688" t="n">
        <v>35</v>
      </c>
      <c r="O326" s="688" t="n">
        <v>35</v>
      </c>
      <c r="P326" s="688" t="n">
        <v>35</v>
      </c>
      <c r="Q326" s="688" t="n">
        <v>35</v>
      </c>
      <c r="R326" s="688" t="n">
        <v>35</v>
      </c>
      <c r="S326" s="688" t="n">
        <v>35</v>
      </c>
      <c r="T326" s="688" t="n">
        <v>35</v>
      </c>
      <c r="U326" s="688" t="n">
        <v>35</v>
      </c>
      <c r="V326" s="688" t="n">
        <v>35</v>
      </c>
      <c r="W326" s="688" t="n">
        <v>35</v>
      </c>
      <c r="X326" s="688" t="n">
        <v>35</v>
      </c>
      <c r="Y326" s="688" t="n">
        <v>35</v>
      </c>
      <c r="Z326" s="688" t="n">
        <v>35</v>
      </c>
      <c r="AA326" s="688" t="n">
        <v>35</v>
      </c>
      <c r="AB326" s="688" t="n">
        <v>35</v>
      </c>
      <c r="AC326" s="688" t="n">
        <v>35</v>
      </c>
      <c r="AD326" s="688" t="n">
        <v>35</v>
      </c>
      <c r="AE326" s="688" t="n">
        <v>35</v>
      </c>
      <c r="AF326" s="688" t="n">
        <v>35</v>
      </c>
      <c r="AG326" s="688" t="n">
        <v>35</v>
      </c>
      <c r="AH326" s="688" t="n">
        <v>35</v>
      </c>
      <c r="AI326" s="688" t="n">
        <v>35</v>
      </c>
      <c r="AJ326" s="688" t="n">
        <v>35</v>
      </c>
      <c r="AK326" s="688" t="n">
        <v>35</v>
      </c>
      <c r="AL326" s="688" t="n">
        <v>35</v>
      </c>
      <c r="AM326" s="688" t="n">
        <v>35</v>
      </c>
      <c r="AN326" s="688" t="n">
        <v>35</v>
      </c>
      <c r="AO326" s="688" t="n">
        <v>35</v>
      </c>
    </row>
    <row r="327">
      <c r="A327" s="532" t="n"/>
      <c r="B327" s="550" t="n"/>
      <c r="C327" s="328" t="inlineStr">
        <is>
          <t>VR(visitor ratio)</t>
        </is>
      </c>
      <c r="D327" s="332" t="inlineStr">
        <is>
          <t>Number of Visitors per Passenger</t>
        </is>
      </c>
      <c r="E327" s="346" t="n"/>
      <c r="F327" s="332" t="n">
        <v>0.45</v>
      </c>
      <c r="G327" s="332" t="n">
        <v>0.45</v>
      </c>
      <c r="H327" s="332" t="n">
        <v>0.45</v>
      </c>
      <c r="I327" s="332" t="n">
        <v>0.45</v>
      </c>
      <c r="J327" s="332" t="n">
        <v>0.45</v>
      </c>
      <c r="K327" s="332" t="n">
        <v>0.45</v>
      </c>
      <c r="L327" s="332" t="n">
        <v>0.45</v>
      </c>
      <c r="M327" s="332" t="n">
        <v>0.45</v>
      </c>
      <c r="N327" s="332" t="n">
        <v>0.45</v>
      </c>
      <c r="O327" s="332" t="n">
        <v>0.45</v>
      </c>
      <c r="P327" s="332" t="n">
        <v>0.45</v>
      </c>
      <c r="Q327" s="332" t="n">
        <v>0.45</v>
      </c>
      <c r="R327" s="332" t="n">
        <v>0.45</v>
      </c>
      <c r="S327" s="332" t="n">
        <v>0.45</v>
      </c>
      <c r="T327" s="332" t="n">
        <v>0.45</v>
      </c>
      <c r="U327" s="332" t="n">
        <v>0.45</v>
      </c>
      <c r="V327" s="332" t="n">
        <v>0.45</v>
      </c>
      <c r="W327" s="332" t="n">
        <v>0.45</v>
      </c>
      <c r="X327" s="332" t="n">
        <v>0.45</v>
      </c>
      <c r="Y327" s="332" t="n">
        <v>0.45</v>
      </c>
      <c r="Z327" s="332" t="n">
        <v>0.45</v>
      </c>
      <c r="AA327" s="332" t="n">
        <v>0.45</v>
      </c>
      <c r="AB327" s="332" t="n">
        <v>0.45</v>
      </c>
      <c r="AC327" s="332" t="n">
        <v>0.45</v>
      </c>
      <c r="AD327" s="332" t="n">
        <v>0.45</v>
      </c>
      <c r="AE327" s="332" t="n">
        <v>0.45</v>
      </c>
      <c r="AF327" s="332" t="n">
        <v>0.45</v>
      </c>
      <c r="AG327" s="332" t="n">
        <v>0.45</v>
      </c>
      <c r="AH327" s="332" t="n">
        <v>0.45</v>
      </c>
      <c r="AI327" s="332" t="n">
        <v>0.45</v>
      </c>
      <c r="AJ327" s="332" t="n">
        <v>0.45</v>
      </c>
      <c r="AK327" s="332" t="n">
        <v>0.45</v>
      </c>
      <c r="AL327" s="332" t="n">
        <v>0.45</v>
      </c>
      <c r="AM327" s="332" t="n">
        <v>0.45</v>
      </c>
      <c r="AN327" s="332" t="n">
        <v>0.45</v>
      </c>
      <c r="AO327" s="332" t="n">
        <v>0.45</v>
      </c>
    </row>
    <row r="328">
      <c r="A328" s="532" t="n"/>
      <c r="B328" s="550" t="n"/>
      <c r="C328" s="328" t="inlineStr">
        <is>
          <t>SR</t>
        </is>
      </c>
      <c r="D328" s="332" t="inlineStr">
        <is>
          <t>Seat Ratio (in %)</t>
        </is>
      </c>
      <c r="E328" s="346" t="n"/>
      <c r="F328" s="344" t="n">
        <v>0.15</v>
      </c>
      <c r="G328" s="344" t="n">
        <v>0.15</v>
      </c>
      <c r="H328" s="344" t="n">
        <v>0.15</v>
      </c>
      <c r="I328" s="344" t="n">
        <v>0.15</v>
      </c>
      <c r="J328" s="344" t="n">
        <v>0.15</v>
      </c>
      <c r="K328" s="344" t="n">
        <v>0.15</v>
      </c>
      <c r="L328" s="344" t="n">
        <v>0.15</v>
      </c>
      <c r="M328" s="344" t="n">
        <v>0.15</v>
      </c>
      <c r="N328" s="344" t="n">
        <v>0.15</v>
      </c>
      <c r="O328" s="344" t="n">
        <v>0.15</v>
      </c>
      <c r="P328" s="344" t="n">
        <v>0.15</v>
      </c>
      <c r="Q328" s="344" t="n">
        <v>0.15</v>
      </c>
      <c r="R328" s="344" t="n">
        <v>0.15</v>
      </c>
      <c r="S328" s="344" t="n">
        <v>0.15</v>
      </c>
      <c r="T328" s="344" t="n">
        <v>0.15</v>
      </c>
      <c r="U328" s="344" t="n">
        <v>0.15</v>
      </c>
      <c r="V328" s="344" t="n">
        <v>0.15</v>
      </c>
      <c r="W328" s="344" t="n">
        <v>0.15</v>
      </c>
      <c r="X328" s="344" t="n">
        <v>0.15</v>
      </c>
      <c r="Y328" s="344" t="n">
        <v>0.15</v>
      </c>
      <c r="Z328" s="344" t="n">
        <v>0.15</v>
      </c>
      <c r="AA328" s="344" t="n">
        <v>0.15</v>
      </c>
      <c r="AB328" s="344" t="n">
        <v>0.15</v>
      </c>
      <c r="AC328" s="344" t="n">
        <v>0.15</v>
      </c>
      <c r="AD328" s="344" t="n">
        <v>0.15</v>
      </c>
      <c r="AE328" s="344" t="n">
        <v>0.15</v>
      </c>
      <c r="AF328" s="344" t="n">
        <v>0.15</v>
      </c>
      <c r="AG328" s="344" t="n">
        <v>0.15</v>
      </c>
      <c r="AH328" s="344" t="n">
        <v>0.15</v>
      </c>
      <c r="AI328" s="344" t="n">
        <v>0.15</v>
      </c>
      <c r="AJ328" s="344" t="n">
        <v>0.15</v>
      </c>
      <c r="AK328" s="344" t="n">
        <v>0.15</v>
      </c>
      <c r="AL328" s="344" t="n">
        <v>0.15</v>
      </c>
      <c r="AM328" s="344" t="n">
        <v>0.15</v>
      </c>
      <c r="AN328" s="344" t="n">
        <v>0.15</v>
      </c>
      <c r="AO328" s="344" t="n">
        <v>0.15</v>
      </c>
    </row>
    <row r="329">
      <c r="A329" s="532" t="n"/>
      <c r="B329" s="550" t="n"/>
      <c r="C329" s="328" t="inlineStr">
        <is>
          <t>Sp(seated)</t>
        </is>
      </c>
      <c r="D329" s="332" t="inlineStr">
        <is>
          <t>Space per Seated Person (in m2)  - recom 1.7</t>
        </is>
      </c>
      <c r="E329" s="346" t="n"/>
      <c r="F329" s="689" t="n">
        <v>1.7</v>
      </c>
      <c r="G329" s="689" t="n">
        <v>1.7</v>
      </c>
      <c r="H329" s="689" t="n">
        <v>1.7</v>
      </c>
      <c r="I329" s="689" t="n">
        <v>1.7</v>
      </c>
      <c r="J329" s="689" t="n">
        <v>1.7</v>
      </c>
      <c r="K329" s="689" t="n">
        <v>1.7</v>
      </c>
      <c r="L329" s="689" t="n">
        <v>1.7</v>
      </c>
      <c r="M329" s="689" t="n">
        <v>1.7</v>
      </c>
      <c r="N329" s="689" t="n">
        <v>1.7</v>
      </c>
      <c r="O329" s="689" t="n">
        <v>1.7</v>
      </c>
      <c r="P329" s="689" t="n">
        <v>1.7</v>
      </c>
      <c r="Q329" s="689" t="n">
        <v>1.7</v>
      </c>
      <c r="R329" s="689" t="n">
        <v>1.7</v>
      </c>
      <c r="S329" s="689" t="n">
        <v>1.7</v>
      </c>
      <c r="T329" s="689" t="n">
        <v>1.7</v>
      </c>
      <c r="U329" s="689" t="n">
        <v>1.7</v>
      </c>
      <c r="V329" s="689" t="n">
        <v>1.7</v>
      </c>
      <c r="W329" s="689" t="n">
        <v>1.7</v>
      </c>
      <c r="X329" s="689" t="n">
        <v>1.7</v>
      </c>
      <c r="Y329" s="689" t="n">
        <v>1.7</v>
      </c>
      <c r="Z329" s="689" t="n">
        <v>1.7</v>
      </c>
      <c r="AA329" s="689" t="n">
        <v>1.7</v>
      </c>
      <c r="AB329" s="689" t="n">
        <v>1.7</v>
      </c>
      <c r="AC329" s="689" t="n">
        <v>1.7</v>
      </c>
      <c r="AD329" s="689" t="n">
        <v>1.7</v>
      </c>
      <c r="AE329" s="689" t="n">
        <v>1.7</v>
      </c>
      <c r="AF329" s="689" t="n">
        <v>1.7</v>
      </c>
      <c r="AG329" s="689" t="n">
        <v>1.7</v>
      </c>
      <c r="AH329" s="689" t="n">
        <v>1.7</v>
      </c>
      <c r="AI329" s="689" t="n">
        <v>1.7</v>
      </c>
      <c r="AJ329" s="689" t="n">
        <v>1.7</v>
      </c>
      <c r="AK329" s="689" t="n">
        <v>1.7</v>
      </c>
      <c r="AL329" s="689" t="n">
        <v>1.7</v>
      </c>
      <c r="AM329" s="689" t="n">
        <v>1.7</v>
      </c>
      <c r="AN329" s="689" t="n">
        <v>1.7</v>
      </c>
      <c r="AO329" s="689" t="n">
        <v>1.7</v>
      </c>
    </row>
    <row r="330">
      <c r="A330" s="532" t="n"/>
      <c r="B330" s="550" t="n"/>
      <c r="C330" s="328" t="inlineStr">
        <is>
          <t>SP(standing)</t>
        </is>
      </c>
      <c r="D330" s="332" t="inlineStr">
        <is>
          <t>Space per Standing Person (in m2) - recom 1.2</t>
        </is>
      </c>
      <c r="E330" s="346" t="n"/>
      <c r="F330" s="689" t="n">
        <v>1.5</v>
      </c>
      <c r="G330" s="689" t="n">
        <v>1.5</v>
      </c>
      <c r="H330" s="689" t="n">
        <v>1.5</v>
      </c>
      <c r="I330" s="689" t="n">
        <v>1.5</v>
      </c>
      <c r="J330" s="689" t="n">
        <v>1.5</v>
      </c>
      <c r="K330" s="689" t="n">
        <v>1.5</v>
      </c>
      <c r="L330" s="689" t="n">
        <v>1.5</v>
      </c>
      <c r="M330" s="689" t="n">
        <v>1.5</v>
      </c>
      <c r="N330" s="689" t="n">
        <v>1.5</v>
      </c>
      <c r="O330" s="689" t="n">
        <v>1.5</v>
      </c>
      <c r="P330" s="689" t="n">
        <v>1.5</v>
      </c>
      <c r="Q330" s="689" t="n">
        <v>1.5</v>
      </c>
      <c r="R330" s="689" t="n">
        <v>1.5</v>
      </c>
      <c r="S330" s="689" t="n">
        <v>1.5</v>
      </c>
      <c r="T330" s="689" t="n">
        <v>1.5</v>
      </c>
      <c r="U330" s="689" t="n">
        <v>1.5</v>
      </c>
      <c r="V330" s="689" t="n">
        <v>1.5</v>
      </c>
      <c r="W330" s="689" t="n">
        <v>1.5</v>
      </c>
      <c r="X330" s="689" t="n">
        <v>1.5</v>
      </c>
      <c r="Y330" s="689" t="n">
        <v>1.5</v>
      </c>
      <c r="Z330" s="689" t="n">
        <v>1.5</v>
      </c>
      <c r="AA330" s="689" t="n">
        <v>1.5</v>
      </c>
      <c r="AB330" s="689" t="n">
        <v>1.5</v>
      </c>
      <c r="AC330" s="689" t="n">
        <v>1.5</v>
      </c>
      <c r="AD330" s="689" t="n">
        <v>1.5</v>
      </c>
      <c r="AE330" s="689" t="n">
        <v>1.5</v>
      </c>
      <c r="AF330" s="689" t="n">
        <v>1.5</v>
      </c>
      <c r="AG330" s="689" t="n">
        <v>1.5</v>
      </c>
      <c r="AH330" s="689" t="n">
        <v>1.5</v>
      </c>
      <c r="AI330" s="689" t="n">
        <v>1.5</v>
      </c>
      <c r="AJ330" s="689" t="n">
        <v>1.5</v>
      </c>
      <c r="AK330" s="689" t="n">
        <v>1.5</v>
      </c>
      <c r="AL330" s="689" t="n">
        <v>1.5</v>
      </c>
      <c r="AM330" s="689" t="n">
        <v>1.5</v>
      </c>
      <c r="AN330" s="689" t="n">
        <v>1.5</v>
      </c>
      <c r="AO330" s="689" t="n">
        <v>1.5</v>
      </c>
    </row>
    <row r="331" ht="20.05" customHeight="1" s="1">
      <c r="A331" s="532" t="n"/>
      <c r="B331" s="551" t="n"/>
      <c r="C331" s="337" t="inlineStr">
        <is>
          <t>A</t>
        </is>
      </c>
      <c r="D331" s="338" t="inlineStr">
        <is>
          <t>Area of the Arrival Hall</t>
        </is>
      </c>
      <c r="E331" s="349" t="n"/>
      <c r="F331" s="690">
        <f>F323*F328*F329+F323*(1-F328)*F330</f>
        <v/>
      </c>
      <c r="G331" s="690">
        <f>G323*G328*G329+G323*(1-G328)*G330</f>
        <v/>
      </c>
      <c r="H331" s="690">
        <f>H323*H328*H329+H323*(1-H328)*H330</f>
        <v/>
      </c>
      <c r="I331" s="690">
        <f>I323*I328*I329+I323*(1-I328)*I330</f>
        <v/>
      </c>
      <c r="J331" s="690">
        <f>J323*J328*J329+J323*(1-J328)*J330</f>
        <v/>
      </c>
      <c r="K331" s="690">
        <f>K323*K328*K329+K323*(1-K328)*K330</f>
        <v/>
      </c>
      <c r="L331" s="690">
        <f>L323*L328*L329+L323*(1-L328)*L330</f>
        <v/>
      </c>
      <c r="M331" s="690">
        <f>M323*M328*M329+M323*(1-M328)*M330</f>
        <v/>
      </c>
      <c r="N331" s="690">
        <f>N323*N328*N329+N323*(1-N328)*N330</f>
        <v/>
      </c>
      <c r="O331" s="690">
        <f>O323*O328*O329+O323*(1-O328)*O330</f>
        <v/>
      </c>
      <c r="P331" s="690">
        <f>P323*P328*P329+P323*(1-P328)*P330</f>
        <v/>
      </c>
      <c r="Q331" s="690">
        <f>Q323*Q328*Q329+Q323*(1-Q328)*Q330</f>
        <v/>
      </c>
      <c r="R331" s="690">
        <f>R323*R328*R329+R323*(1-R328)*R330</f>
        <v/>
      </c>
      <c r="S331" s="690">
        <f>S323*S328*S329+S323*(1-S328)*S330</f>
        <v/>
      </c>
      <c r="T331" s="690">
        <f>T323*T328*T329+T323*(1-T328)*T330</f>
        <v/>
      </c>
      <c r="U331" s="690">
        <f>U323*U328*U329+U323*(1-U328)*U330</f>
        <v/>
      </c>
      <c r="V331" s="690">
        <f>V323*V328*V329+V323*(1-V328)*V330</f>
        <v/>
      </c>
      <c r="W331" s="690">
        <f>W323*W328*W329+W323*(1-W328)*W330</f>
        <v/>
      </c>
      <c r="X331" s="690">
        <f>X323*X328*X329+X323*(1-X328)*X330</f>
        <v/>
      </c>
      <c r="Y331" s="690">
        <f>Y323*Y328*Y329+Y323*(1-Y328)*Y330</f>
        <v/>
      </c>
      <c r="Z331" s="690">
        <f>Z323*Z328*Z329+Z323*(1-Z328)*Z330</f>
        <v/>
      </c>
      <c r="AA331" s="690">
        <f>AA323*AA328*AA329+AA323*(1-AA328)*AA330</f>
        <v/>
      </c>
      <c r="AB331" s="690">
        <f>AB323*AB328*AB329+AB323*(1-AB328)*AB330</f>
        <v/>
      </c>
      <c r="AC331" s="690">
        <f>AC323*AC328*AC329+AC323*(1-AC328)*AC330</f>
        <v/>
      </c>
      <c r="AD331" s="690">
        <f>AD323*AD328*AD329+AD323*(1-AD328)*AD330</f>
        <v/>
      </c>
      <c r="AE331" s="690">
        <f>AE323*AE328*AE329+AE323*(1-AE328)*AE330</f>
        <v/>
      </c>
      <c r="AF331" s="690">
        <f>AF323*AF328*AF329+AF323*(1-AF328)*AF330</f>
        <v/>
      </c>
      <c r="AG331" s="690">
        <f>AG323*AG328*AG329+AG323*(1-AG328)*AG330</f>
        <v/>
      </c>
      <c r="AH331" s="690">
        <f>AH323*AH328*AH329+AH323*(1-AH328)*AH330</f>
        <v/>
      </c>
      <c r="AI331" s="690">
        <f>AI323*AI328*AI329+AI323*(1-AI328)*AI330</f>
        <v/>
      </c>
      <c r="AJ331" s="690">
        <f>AJ323*AJ328*AJ329+AJ323*(1-AJ328)*AJ330</f>
        <v/>
      </c>
      <c r="AK331" s="690">
        <f>AK323*AK328*AK329+AK323*(1-AK328)*AK330</f>
        <v/>
      </c>
      <c r="AL331" s="690">
        <f>AL323*AL328*AL329+AL323*(1-AL328)*AL330</f>
        <v/>
      </c>
      <c r="AM331" s="690">
        <f>AM323*AM328*AM329+AM323*(1-AM328)*AM330</f>
        <v/>
      </c>
      <c r="AN331" s="690">
        <f>AN323*AN328*AN329+AN323*(1-AN328)*AN330</f>
        <v/>
      </c>
      <c r="AO331" s="690">
        <f>AO323*AO328*AO329+AO323*(1-AO328)*AO330</f>
        <v/>
      </c>
    </row>
    <row r="332">
      <c r="A332" s="532" t="n"/>
      <c r="B332" s="407" t="inlineStr">
        <is>
          <t>start</t>
        </is>
      </c>
      <c r="C332" s="409" t="n"/>
      <c r="D332" s="408" t="n"/>
      <c r="E332" s="410" t="n"/>
      <c r="F332" s="675" t="n"/>
      <c r="G332" s="675" t="n"/>
      <c r="H332" s="675" t="n"/>
      <c r="I332" s="675" t="n"/>
      <c r="J332" s="675" t="n"/>
      <c r="K332" s="675" t="n"/>
      <c r="L332" s="675" t="n"/>
      <c r="M332" s="675" t="n"/>
      <c r="N332" s="675" t="n"/>
      <c r="O332" s="675" t="n"/>
      <c r="P332" s="675" t="n"/>
      <c r="Q332" s="675" t="n"/>
      <c r="R332" s="675" t="n"/>
      <c r="S332" s="675" t="n"/>
      <c r="T332" s="675" t="n"/>
      <c r="U332" s="675" t="n"/>
      <c r="V332" s="675" t="n"/>
      <c r="W332" s="675" t="n"/>
      <c r="X332" s="675" t="n"/>
      <c r="Y332" s="675" t="n"/>
      <c r="Z332" s="675" t="n"/>
      <c r="AA332" s="675" t="n"/>
      <c r="AB332" s="675" t="n"/>
      <c r="AC332" s="675" t="n"/>
      <c r="AD332" s="675" t="n"/>
      <c r="AE332" s="675" t="n"/>
      <c r="AF332" s="675" t="n"/>
      <c r="AG332" s="675" t="n"/>
      <c r="AH332" s="675" t="n"/>
      <c r="AI332" s="675" t="n"/>
      <c r="AJ332" s="675" t="n"/>
      <c r="AK332" s="675" t="n"/>
      <c r="AL332" s="675" t="n"/>
      <c r="AM332" s="675" t="n"/>
      <c r="AN332" s="675" t="n"/>
      <c r="AO332" s="675" t="inlineStr">
        <is>
          <t>end</t>
        </is>
      </c>
    </row>
    <row r="333">
      <c r="A333" s="532" t="n"/>
      <c r="B333" s="336" t="inlineStr">
        <is>
          <t>Category</t>
        </is>
      </c>
      <c r="C333" s="336" t="inlineStr">
        <is>
          <t>Acronym</t>
        </is>
      </c>
      <c r="D333" s="336" t="inlineStr">
        <is>
          <t>Definition</t>
        </is>
      </c>
      <c r="E333" s="336" t="inlineStr">
        <is>
          <t>Reference</t>
        </is>
      </c>
      <c r="F333" s="336">
        <f>F11</f>
        <v/>
      </c>
      <c r="G333" s="336">
        <f>G11</f>
        <v/>
      </c>
      <c r="H333" s="336">
        <f>H11</f>
        <v/>
      </c>
      <c r="I333" s="336">
        <f>I11</f>
        <v/>
      </c>
      <c r="J333" s="336">
        <f>J11</f>
        <v/>
      </c>
      <c r="K333" s="336">
        <f>K11</f>
        <v/>
      </c>
      <c r="L333" s="336">
        <f>L11</f>
        <v/>
      </c>
      <c r="M333" s="336">
        <f>M11</f>
        <v/>
      </c>
      <c r="N333" s="336">
        <f>N11</f>
        <v/>
      </c>
      <c r="O333" s="336">
        <f>O11</f>
        <v/>
      </c>
      <c r="P333" s="336">
        <f>P11</f>
        <v/>
      </c>
      <c r="Q333" s="336">
        <f>Q11</f>
        <v/>
      </c>
      <c r="R333" s="336">
        <f>R11</f>
        <v/>
      </c>
      <c r="S333" s="336">
        <f>S11</f>
        <v/>
      </c>
      <c r="T333" s="336">
        <f>T11</f>
        <v/>
      </c>
      <c r="U333" s="336">
        <f>U11</f>
        <v/>
      </c>
      <c r="V333" s="336">
        <f>V11</f>
        <v/>
      </c>
      <c r="W333" s="336">
        <f>W11</f>
        <v/>
      </c>
      <c r="X333" s="336">
        <f>X11</f>
        <v/>
      </c>
      <c r="Y333" s="336">
        <f>Y11</f>
        <v/>
      </c>
      <c r="Z333" s="336">
        <f>Z11</f>
        <v/>
      </c>
      <c r="AA333" s="336">
        <f>AA11</f>
        <v/>
      </c>
      <c r="AB333" s="336">
        <f>AB11</f>
        <v/>
      </c>
      <c r="AC333" s="336">
        <f>AC11</f>
        <v/>
      </c>
      <c r="AD333" s="336">
        <f>AD11</f>
        <v/>
      </c>
      <c r="AE333" s="336">
        <f>AE11</f>
        <v/>
      </c>
      <c r="AF333" s="336">
        <f>AF11</f>
        <v/>
      </c>
      <c r="AG333" s="336">
        <f>AG11</f>
        <v/>
      </c>
      <c r="AH333" s="336">
        <f>AH11</f>
        <v/>
      </c>
      <c r="AI333" s="336">
        <f>AI11</f>
        <v/>
      </c>
      <c r="AJ333" s="336">
        <f>AJ11</f>
        <v/>
      </c>
      <c r="AK333" s="336">
        <f>AK11</f>
        <v/>
      </c>
      <c r="AL333" s="336">
        <f>AL11</f>
        <v/>
      </c>
      <c r="AM333" s="336">
        <f>AM11</f>
        <v/>
      </c>
      <c r="AN333" s="336">
        <f>AN11</f>
        <v/>
      </c>
      <c r="AO333" s="336">
        <f>AO11</f>
        <v/>
      </c>
    </row>
    <row r="334">
      <c r="A334" s="532" t="n"/>
      <c r="B334" s="549" t="inlineStr">
        <is>
          <t>Emigration
(Passport Control)</t>
        </is>
      </c>
      <c r="C334" s="328" t="inlineStr">
        <is>
          <t>PK30MIN</t>
        </is>
      </c>
      <c r="D334" s="332" t="inlineStr">
        <is>
          <t>Throughput Demand from Initial Processing</t>
        </is>
      </c>
      <c r="E334" s="328" t="n"/>
      <c r="F334" s="716">
        <f>MIN((F335*(60/F336)*30)+(F337*(60/F339)*30)+(F340*F341*(1-F343-F342)),F340*0.85)</f>
        <v/>
      </c>
      <c r="G334" s="716">
        <f>MIN((G335*(60/G336)*30)+(G337*(60/G339)*30)+(G340*G341*(1-G343-G342)),G340*0.85)</f>
        <v/>
      </c>
      <c r="H334" s="716">
        <f>MIN((H335*(60/H336)*30)+(H337*(60/H339)*30)+(H340*H341*(1-H343-H342)),H340*0.85)</f>
        <v/>
      </c>
      <c r="I334" s="716">
        <f>MIN((I335*(60/I336)*30)+(I337*(60/I339)*30)+(I340*I341*(1-I343-I342)),I340*0.85)</f>
        <v/>
      </c>
      <c r="J334" s="716">
        <f>MIN((J335*(60/J336)*30)+(J337*(60/J339)*30)+(J340*J341*(1-J343-J342)),J340*0.85)</f>
        <v/>
      </c>
      <c r="K334" s="716">
        <f>MIN((K335*(60/K336)*30)+(K337*(60/K339)*30)+(K340*K341*(1-K343-K342)),K340*0.85)</f>
        <v/>
      </c>
      <c r="L334" s="716">
        <f>MIN((L335*(60/L336)*30)+(L337*(60/L339)*30)+(L340*L341*(1-L343-L342)),L340*0.85)</f>
        <v/>
      </c>
      <c r="M334" s="716">
        <f>MIN((M335*(60/M336)*30)+(M337*(60/M339)*30)+(M340*M341*(1-M343-M342)),M340*0.85)</f>
        <v/>
      </c>
      <c r="N334" s="716">
        <f>MIN((N335*(60/N336)*30)+(N337*(60/N339)*30)+(N340*N341*(1-N343-N342)),N340*0.85)</f>
        <v/>
      </c>
      <c r="O334" s="716">
        <f>MIN((O335*(60/O336)*30)+(O337*(60/O339)*30)+(O340*O341*(1-O343-O342)),O340*0.85)</f>
        <v/>
      </c>
      <c r="P334" s="716">
        <f>MIN((P335*(60/P336)*30)+(P337*(60/P339)*30)+(P340*P341*(1-P343-P342)),P340*0.85)</f>
        <v/>
      </c>
      <c r="Q334" s="716">
        <f>MIN((Q335*(60/Q336)*30)+(Q337*(60/Q339)*30)+(Q340*Q341*(1-Q343-Q342)),Q340*0.85)</f>
        <v/>
      </c>
      <c r="R334" s="716">
        <f>MIN((R335*(60/R336)*30)+(R337*(60/R339)*30)+(R340*R341*(1-R343-R342)),R340*0.85)</f>
        <v/>
      </c>
      <c r="S334" s="716">
        <f>MIN((S335*(60/S336)*30)+(S337*(60/S339)*30)+(S340*S341*(1-S343-S342)),S340*0.85)</f>
        <v/>
      </c>
      <c r="T334" s="716">
        <f>MIN((T335*(60/T336)*30)+(T337*(60/T339)*30)+(T340*T341*(1-T343-T342)),T340*0.85)</f>
        <v/>
      </c>
      <c r="U334" s="716">
        <f>MIN((U335*(60/U336)*30)+(U337*(60/U339)*30)+(U340*U341*(1-U343-U342)),U340*0.85)</f>
        <v/>
      </c>
      <c r="V334" s="716">
        <f>MIN((V335*(60/V336)*30)+(V337*(60/V339)*30)+(V340*V341*(1-V343-V342)),V340*0.85)</f>
        <v/>
      </c>
      <c r="W334" s="716">
        <f>MIN((W335*(60/W336)*30)+(W337*(60/W339)*30)+(W340*W341*(1-W343-W342)),W340*0.85)</f>
        <v/>
      </c>
      <c r="X334" s="716">
        <f>MIN((X335*(60/X336)*30)+(X337*(60/X339)*30)+(X340*X341*(1-X343-X342)),X340*0.85)</f>
        <v/>
      </c>
      <c r="Y334" s="716">
        <f>MIN((Y335*(60/Y336)*30)+(Y337*(60/Y339)*30)+(Y340*Y341*(1-Y343-Y342)),Y340*0.85)</f>
        <v/>
      </c>
      <c r="Z334" s="716">
        <f>MIN((Z335*(60/Z336)*30)+(Z337*(60/Z339)*30)+(Z340*Z341*(1-Z343-Z342)),Z340*0.85)</f>
        <v/>
      </c>
      <c r="AA334" s="716">
        <f>MIN((AA335*(60/AA336)*30)+(AA337*(60/AA339)*30)+(AA340*AA341*(1-AA343-AA342)),AA340*0.85)</f>
        <v/>
      </c>
      <c r="AB334" s="716">
        <f>MIN((AB335*(60/AB336)*30)+(AB337*(60/AB339)*30)+(AB340*AB341*(1-AB343-AB342)),AB340*0.85)</f>
        <v/>
      </c>
      <c r="AC334" s="716">
        <f>MIN((AC335*(60/AC336)*30)+(AC337*(60/AC339)*30)+(AC340*AC341*(1-AC343-AC342)),AC340*0.85)</f>
        <v/>
      </c>
      <c r="AD334" s="716">
        <f>MIN((AD335*(60/AD336)*30)+(AD337*(60/AD339)*30)+(AD340*AD341*(1-AD343-AD342)),AD340*0.85)</f>
        <v/>
      </c>
      <c r="AE334" s="716">
        <f>MIN((AE335*(60/AE336)*30)+(AE337*(60/AE339)*30)+(AE340*AE341*(1-AE343-AE342)),AE340*0.85)</f>
        <v/>
      </c>
      <c r="AF334" s="716">
        <f>MIN((AF335*(60/AF336)*30)+(AF337*(60/AF339)*30)+(AF340*AF341*(1-AF343-AF342)),AF340*0.85)</f>
        <v/>
      </c>
      <c r="AG334" s="716">
        <f>MIN((AG335*(60/AG336)*30)+(AG337*(60/AG339)*30)+(AG340*AG341*(1-AG343-AG342)),AG340*0.85)</f>
        <v/>
      </c>
      <c r="AH334" s="716">
        <f>MIN((AH335*(60/AH336)*30)+(AH337*(60/AH339)*30)+(AH340*AH341*(1-AH343-AH342)),AH340*0.85)</f>
        <v/>
      </c>
      <c r="AI334" s="716">
        <f>MIN((AI335*(60/AI336)*30)+(AI337*(60/AI339)*30)+(AI340*AI341*(1-AI343-AI342)),AI340*0.85)</f>
        <v/>
      </c>
      <c r="AJ334" s="716">
        <f>MIN((AJ335*(60/AJ336)*30)+(AJ337*(60/AJ339)*30)+(AJ340*AJ341*(1-AJ343-AJ342)),AJ340*0.85)</f>
        <v/>
      </c>
      <c r="AK334" s="716">
        <f>MIN((AK335*(60/AK336)*30)+(AK337*(60/AK339)*30)+(AK340*AK341*(1-AK343-AK342)),AK340*0.85)</f>
        <v/>
      </c>
      <c r="AL334" s="716">
        <f>MIN((AL335*(60/AL336)*30)+(AL337*(60/AL339)*30)+(AL340*AL341*(1-AL343-AL342)),AL340*0.85)</f>
        <v/>
      </c>
      <c r="AM334" s="716">
        <f>MIN((AM335*(60/AM336)*30)+(AM337*(60/AM339)*30)+(AM340*AM341*(1-AM343-AM342)),AM340*0.85)</f>
        <v/>
      </c>
      <c r="AN334" s="716">
        <f>MIN((AN335*(60/AN336)*30)+(AN337*(60/AN339)*30)+(AN340*AN341*(1-AN343-AN342)),AN340*0.85)</f>
        <v/>
      </c>
      <c r="AO334" s="716">
        <f>MIN((AO335*(60/AO336)*30)+(AO337*(60/AO339)*30)+(AO340*AO341*(1-AO343-AO342)),AO340*0.85)</f>
        <v/>
      </c>
    </row>
    <row r="335">
      <c r="A335" s="532" t="n"/>
      <c r="B335" s="550" t="n"/>
      <c r="C335" s="328" t="inlineStr">
        <is>
          <t>CD</t>
        </is>
      </c>
      <c r="D335" s="332" t="inlineStr">
        <is>
          <t>Number of Service Desks Open</t>
        </is>
      </c>
      <c r="E335" s="328" t="n"/>
      <c r="F335" s="716">
        <f>F251</f>
        <v/>
      </c>
      <c r="G335" s="716">
        <f>G251</f>
        <v/>
      </c>
      <c r="H335" s="716">
        <f>H251</f>
        <v/>
      </c>
      <c r="I335" s="716">
        <f>I251</f>
        <v/>
      </c>
      <c r="J335" s="716">
        <f>J251</f>
        <v/>
      </c>
      <c r="K335" s="716">
        <f>K251</f>
        <v/>
      </c>
      <c r="L335" s="716">
        <f>L251</f>
        <v/>
      </c>
      <c r="M335" s="716">
        <f>M251</f>
        <v/>
      </c>
      <c r="N335" s="716">
        <f>N251</f>
        <v/>
      </c>
      <c r="O335" s="716">
        <f>O251</f>
        <v/>
      </c>
      <c r="P335" s="716">
        <f>P251</f>
        <v/>
      </c>
      <c r="Q335" s="716">
        <f>Q251</f>
        <v/>
      </c>
      <c r="R335" s="716">
        <f>R251</f>
        <v/>
      </c>
      <c r="S335" s="716">
        <f>S251</f>
        <v/>
      </c>
      <c r="T335" s="716">
        <f>T251</f>
        <v/>
      </c>
      <c r="U335" s="716">
        <f>U251</f>
        <v/>
      </c>
      <c r="V335" s="716">
        <f>V251</f>
        <v/>
      </c>
      <c r="W335" s="716">
        <f>W251</f>
        <v/>
      </c>
      <c r="X335" s="716">
        <f>X251</f>
        <v/>
      </c>
      <c r="Y335" s="716">
        <f>Y251</f>
        <v/>
      </c>
      <c r="Z335" s="716">
        <f>Z251</f>
        <v/>
      </c>
      <c r="AA335" s="716">
        <f>AA251</f>
        <v/>
      </c>
      <c r="AB335" s="716">
        <f>AB251</f>
        <v/>
      </c>
      <c r="AC335" s="716">
        <f>AC251</f>
        <v/>
      </c>
      <c r="AD335" s="716">
        <f>AD251</f>
        <v/>
      </c>
      <c r="AE335" s="716">
        <f>AE251</f>
        <v/>
      </c>
      <c r="AF335" s="716">
        <f>AF251</f>
        <v/>
      </c>
      <c r="AG335" s="716">
        <f>AG251</f>
        <v/>
      </c>
      <c r="AH335" s="716">
        <f>AH251</f>
        <v/>
      </c>
      <c r="AI335" s="716">
        <f>AI251</f>
        <v/>
      </c>
      <c r="AJ335" s="716">
        <f>AJ251</f>
        <v/>
      </c>
      <c r="AK335" s="716">
        <f>AK251</f>
        <v/>
      </c>
      <c r="AL335" s="716">
        <f>AL251</f>
        <v/>
      </c>
      <c r="AM335" s="716">
        <f>AM251</f>
        <v/>
      </c>
      <c r="AN335" s="716">
        <f>AN251</f>
        <v/>
      </c>
      <c r="AO335" s="716">
        <f>AO251</f>
        <v/>
      </c>
    </row>
    <row r="336">
      <c r="A336" s="532" t="n"/>
      <c r="B336" s="550" t="n"/>
      <c r="C336" s="328" t="inlineStr">
        <is>
          <t>PTcd</t>
        </is>
      </c>
      <c r="D336" s="332" t="inlineStr">
        <is>
          <t>Process Time for Service at Desks (in seconds)</t>
        </is>
      </c>
      <c r="E336" s="328" t="n"/>
      <c r="F336" s="716">
        <f>F233*(1-F230-F231)+F234*F230+F235*F231</f>
        <v/>
      </c>
      <c r="G336" s="716">
        <f>G233*(1-G230-G231)+G234*G230+G235*G231</f>
        <v/>
      </c>
      <c r="H336" s="716">
        <f>H233*(1-H230-H231)+H234*H230+H235*H231</f>
        <v/>
      </c>
      <c r="I336" s="716">
        <f>I233*(1-I230-I231)+I234*I230+I235*I231</f>
        <v/>
      </c>
      <c r="J336" s="716">
        <f>J233*(1-J230-J231)+J234*J230+J235*J231</f>
        <v/>
      </c>
      <c r="K336" s="716">
        <f>K233*(1-K230-K231)+K234*K230+K235*K231</f>
        <v/>
      </c>
      <c r="L336" s="716">
        <f>L233*(1-L230-L231)+L234*L230+L235*L231</f>
        <v/>
      </c>
      <c r="M336" s="716">
        <f>M233*(1-M230-M231)+M234*M230+M235*M231</f>
        <v/>
      </c>
      <c r="N336" s="716">
        <f>N233*(1-N230-N231)+N234*N230+N235*N231</f>
        <v/>
      </c>
      <c r="O336" s="716">
        <f>O233*(1-O230-O231)+O234*O230+O235*O231</f>
        <v/>
      </c>
      <c r="P336" s="716">
        <f>P233*(1-P230-P231)+P234*P230+P235*P231</f>
        <v/>
      </c>
      <c r="Q336" s="716">
        <f>Q233*(1-Q230-Q231)+Q234*Q230+Q235*Q231</f>
        <v/>
      </c>
      <c r="R336" s="716">
        <f>R233*(1-R230-R231)+R234*R230+R235*R231</f>
        <v/>
      </c>
      <c r="S336" s="716">
        <f>S233*(1-S230-S231)+S234*S230+S235*S231</f>
        <v/>
      </c>
      <c r="T336" s="716">
        <f>T233*(1-T230-T231)+T234*T230+T235*T231</f>
        <v/>
      </c>
      <c r="U336" s="716">
        <f>U233*(1-U230-U231)+U234*U230+U235*U231</f>
        <v/>
      </c>
      <c r="V336" s="716">
        <f>V233*(1-V230-V231)+V234*V230+V235*V231</f>
        <v/>
      </c>
      <c r="W336" s="716">
        <f>W233*(1-W230-W231)+W234*W230+W235*W231</f>
        <v/>
      </c>
      <c r="X336" s="716">
        <f>X233*(1-X230-X231)+X234*X230+X235*X231</f>
        <v/>
      </c>
      <c r="Y336" s="716">
        <f>Y233*(1-Y230-Y231)+Y234*Y230+Y235*Y231</f>
        <v/>
      </c>
      <c r="Z336" s="716">
        <f>Z233*(1-Z230-Z231)+Z234*Z230+Z235*Z231</f>
        <v/>
      </c>
      <c r="AA336" s="716">
        <f>AA233*(1-AA230-AA231)+AA234*AA230+AA235*AA231</f>
        <v/>
      </c>
      <c r="AB336" s="716">
        <f>AB233*(1-AB230-AB231)+AB234*AB230+AB235*AB231</f>
        <v/>
      </c>
      <c r="AC336" s="716">
        <f>AC233*(1-AC230-AC231)+AC234*AC230+AC235*AC231</f>
        <v/>
      </c>
      <c r="AD336" s="716">
        <f>AD233*(1-AD230-AD231)+AD234*AD230+AD235*AD231</f>
        <v/>
      </c>
      <c r="AE336" s="716">
        <f>AE233*(1-AE230-AE231)+AE234*AE230+AE235*AE231</f>
        <v/>
      </c>
      <c r="AF336" s="716">
        <f>AF233*(1-AF230-AF231)+AF234*AF230+AF235*AF231</f>
        <v/>
      </c>
      <c r="AG336" s="716">
        <f>AG233*(1-AG230-AG231)+AG234*AG230+AG235*AG231</f>
        <v/>
      </c>
      <c r="AH336" s="716">
        <f>AH233*(1-AH230-AH231)+AH234*AH230+AH235*AH231</f>
        <v/>
      </c>
      <c r="AI336" s="716">
        <f>AI233*(1-AI230-AI231)+AI234*AI230+AI235*AI231</f>
        <v/>
      </c>
      <c r="AJ336" s="716">
        <f>AJ233*(1-AJ230-AJ231)+AJ234*AJ230+AJ235*AJ231</f>
        <v/>
      </c>
      <c r="AK336" s="716">
        <f>AK233*(1-AK230-AK231)+AK234*AK230+AK235*AK231</f>
        <v/>
      </c>
      <c r="AL336" s="716">
        <f>AL233*(1-AL230-AL231)+AL234*AL230+AL235*AL231</f>
        <v/>
      </c>
      <c r="AM336" s="716">
        <f>AM233*(1-AM230-AM231)+AM234*AM230+AM235*AM231</f>
        <v/>
      </c>
      <c r="AN336" s="716">
        <f>AN233*(1-AN230-AN231)+AN234*AN230+AN235*AN231</f>
        <v/>
      </c>
      <c r="AO336" s="716">
        <f>AO233*(1-AO230-AO231)+AO234*AO230+AO235*AO231</f>
        <v/>
      </c>
    </row>
    <row r="337">
      <c r="A337" s="532" t="n"/>
      <c r="B337" s="550" t="n"/>
      <c r="C337" s="328" t="inlineStr">
        <is>
          <t>BD</t>
        </is>
      </c>
      <c r="D337" s="332" t="inlineStr">
        <is>
          <t>Number of Baggage Drop Positions Open</t>
        </is>
      </c>
      <c r="E337" s="328" t="n"/>
      <c r="F337" s="716">
        <f>F219</f>
        <v/>
      </c>
      <c r="G337" s="716">
        <f>G219</f>
        <v/>
      </c>
      <c r="H337" s="716">
        <f>H219</f>
        <v/>
      </c>
      <c r="I337" s="716">
        <f>I219</f>
        <v/>
      </c>
      <c r="J337" s="716">
        <f>J219</f>
        <v/>
      </c>
      <c r="K337" s="716">
        <f>K219</f>
        <v/>
      </c>
      <c r="L337" s="716">
        <f>L219</f>
        <v/>
      </c>
      <c r="M337" s="716">
        <f>M219</f>
        <v/>
      </c>
      <c r="N337" s="716">
        <f>N219</f>
        <v/>
      </c>
      <c r="O337" s="716">
        <f>O219</f>
        <v/>
      </c>
      <c r="P337" s="716">
        <f>P219</f>
        <v/>
      </c>
      <c r="Q337" s="716">
        <f>Q219</f>
        <v/>
      </c>
      <c r="R337" s="716">
        <f>R219</f>
        <v/>
      </c>
      <c r="S337" s="716">
        <f>S219</f>
        <v/>
      </c>
      <c r="T337" s="716">
        <f>T219</f>
        <v/>
      </c>
      <c r="U337" s="716">
        <f>U219</f>
        <v/>
      </c>
      <c r="V337" s="716">
        <f>V219</f>
        <v/>
      </c>
      <c r="W337" s="716">
        <f>W219</f>
        <v/>
      </c>
      <c r="X337" s="716">
        <f>X219</f>
        <v/>
      </c>
      <c r="Y337" s="716">
        <f>Y219</f>
        <v/>
      </c>
      <c r="Z337" s="716">
        <f>Z219</f>
        <v/>
      </c>
      <c r="AA337" s="716">
        <f>AA219</f>
        <v/>
      </c>
      <c r="AB337" s="716">
        <f>AB219</f>
        <v/>
      </c>
      <c r="AC337" s="716">
        <f>AC219</f>
        <v/>
      </c>
      <c r="AD337" s="716">
        <f>AD219</f>
        <v/>
      </c>
      <c r="AE337" s="716">
        <f>AE219</f>
        <v/>
      </c>
      <c r="AF337" s="716">
        <f>AF219</f>
        <v/>
      </c>
      <c r="AG337" s="716">
        <f>AG219</f>
        <v/>
      </c>
      <c r="AH337" s="716">
        <f>AH219</f>
        <v/>
      </c>
      <c r="AI337" s="716">
        <f>AI219</f>
        <v/>
      </c>
      <c r="AJ337" s="716">
        <f>AJ219</f>
        <v/>
      </c>
      <c r="AK337" s="716">
        <f>AK219</f>
        <v/>
      </c>
      <c r="AL337" s="716">
        <f>AL219</f>
        <v/>
      </c>
      <c r="AM337" s="716">
        <f>AM219</f>
        <v/>
      </c>
      <c r="AN337" s="716">
        <f>AN219</f>
        <v/>
      </c>
      <c r="AO337" s="716">
        <f>AO219</f>
        <v/>
      </c>
    </row>
    <row r="338">
      <c r="A338" s="532" t="n"/>
      <c r="B338" s="550" t="n"/>
      <c r="C338" s="328" t="inlineStr">
        <is>
          <t>Cf</t>
        </is>
      </c>
      <c r="D338" s="332" t="inlineStr">
        <is>
          <t>Correction Factor for Demand Variability (see reference table)</t>
        </is>
      </c>
      <c r="E338" s="328" t="n"/>
      <c r="F338" s="716">
        <f>VLOOKUP(F346,$B$425:$C$432,2,TRUE)</f>
        <v/>
      </c>
      <c r="G338" s="716">
        <f>VLOOKUP(G346,$B$425:$C$432,2,TRUE)</f>
        <v/>
      </c>
      <c r="H338" s="716">
        <f>VLOOKUP(H346,$B$425:$C$432,2,TRUE)</f>
        <v/>
      </c>
      <c r="I338" s="716">
        <f>VLOOKUP(I346,$B$425:$C$432,2,TRUE)</f>
        <v/>
      </c>
      <c r="J338" s="716">
        <f>VLOOKUP(J346,$B$425:$C$432,2,TRUE)</f>
        <v/>
      </c>
      <c r="K338" s="716">
        <f>VLOOKUP(K346,$B$425:$C$432,2,TRUE)</f>
        <v/>
      </c>
      <c r="L338" s="716">
        <f>VLOOKUP(L346,$B$425:$C$432,2,TRUE)</f>
        <v/>
      </c>
      <c r="M338" s="716">
        <f>VLOOKUP(M346,$B$425:$C$432,2,TRUE)</f>
        <v/>
      </c>
      <c r="N338" s="716">
        <f>VLOOKUP(N346,$B$425:$C$432,2,TRUE)</f>
        <v/>
      </c>
      <c r="O338" s="716">
        <f>VLOOKUP(O346,$B$425:$C$432,2,TRUE)</f>
        <v/>
      </c>
      <c r="P338" s="716">
        <f>VLOOKUP(P346,$B$425:$C$432,2,TRUE)</f>
        <v/>
      </c>
      <c r="Q338" s="716">
        <f>VLOOKUP(Q346,$B$425:$C$432,2,TRUE)</f>
        <v/>
      </c>
      <c r="R338" s="716">
        <f>VLOOKUP(R346,$B$425:$C$432,2,TRUE)</f>
        <v/>
      </c>
      <c r="S338" s="716">
        <f>VLOOKUP(S346,$B$425:$C$432,2,TRUE)</f>
        <v/>
      </c>
      <c r="T338" s="716">
        <f>VLOOKUP(T346,$B$425:$C$432,2,TRUE)</f>
        <v/>
      </c>
      <c r="U338" s="716">
        <f>VLOOKUP(U346,$B$425:$C$432,2,TRUE)</f>
        <v/>
      </c>
      <c r="V338" s="716">
        <f>VLOOKUP(V346,$B$425:$C$432,2,TRUE)</f>
        <v/>
      </c>
      <c r="W338" s="716">
        <f>VLOOKUP(W346,$B$425:$C$432,2,TRUE)</f>
        <v/>
      </c>
      <c r="X338" s="716">
        <f>VLOOKUP(X346,$B$425:$C$432,2,TRUE)</f>
        <v/>
      </c>
      <c r="Y338" s="716">
        <f>VLOOKUP(Y346,$B$425:$C$432,2,TRUE)</f>
        <v/>
      </c>
      <c r="Z338" s="716">
        <f>VLOOKUP(Z346,$B$425:$C$432,2,TRUE)</f>
        <v/>
      </c>
      <c r="AA338" s="716">
        <f>VLOOKUP(AA346,$B$425:$C$432,2,TRUE)</f>
        <v/>
      </c>
      <c r="AB338" s="716">
        <f>VLOOKUP(AB346,$B$425:$C$432,2,TRUE)</f>
        <v/>
      </c>
      <c r="AC338" s="716">
        <f>VLOOKUP(AC346,$B$425:$C$432,2,TRUE)</f>
        <v/>
      </c>
      <c r="AD338" s="716">
        <f>VLOOKUP(AD346,$B$425:$C$432,2,TRUE)</f>
        <v/>
      </c>
      <c r="AE338" s="716">
        <f>VLOOKUP(AE346,$B$425:$C$432,2,TRUE)</f>
        <v/>
      </c>
      <c r="AF338" s="716">
        <f>VLOOKUP(AF346,$B$425:$C$432,2,TRUE)</f>
        <v/>
      </c>
      <c r="AG338" s="716">
        <f>VLOOKUP(AG346,$B$425:$C$432,2,TRUE)</f>
        <v/>
      </c>
      <c r="AH338" s="716">
        <f>VLOOKUP(AH346,$B$425:$C$432,2,TRUE)</f>
        <v/>
      </c>
      <c r="AI338" s="716">
        <f>VLOOKUP(AI346,$B$425:$C$432,2,TRUE)</f>
        <v/>
      </c>
      <c r="AJ338" s="716">
        <f>VLOOKUP(AJ346,$B$425:$C$432,2,TRUE)</f>
        <v/>
      </c>
      <c r="AK338" s="716">
        <f>VLOOKUP(AK346,$B$425:$C$432,2,TRUE)</f>
        <v/>
      </c>
      <c r="AL338" s="716">
        <f>VLOOKUP(AL346,$B$425:$C$432,2,TRUE)</f>
        <v/>
      </c>
      <c r="AM338" s="716">
        <f>VLOOKUP(AM346,$B$425:$C$432,2,TRUE)</f>
        <v/>
      </c>
      <c r="AN338" s="716">
        <f>VLOOKUP(AN346,$B$425:$C$432,2,TRUE)</f>
        <v/>
      </c>
      <c r="AO338" s="716">
        <f>VLOOKUP(AO346,$B$425:$C$432,2,TRUE)</f>
        <v/>
      </c>
    </row>
    <row r="339">
      <c r="A339" s="532" t="n"/>
      <c r="B339" s="550" t="n"/>
      <c r="C339" s="328" t="inlineStr">
        <is>
          <t>PTbd</t>
        </is>
      </c>
      <c r="D339" s="332" t="inlineStr">
        <is>
          <t>Process Time at Baggage Drop (in seconds)</t>
        </is>
      </c>
      <c r="E339" s="328" t="n"/>
      <c r="F339" s="716">
        <f>F201*(1-F198-F199)+F202*F198+F203*F199</f>
        <v/>
      </c>
      <c r="G339" s="716">
        <f>G201*(1-G198-G199)+G202*G198+G203*G199</f>
        <v/>
      </c>
      <c r="H339" s="716">
        <f>H201*(1-H198-H199)+H202*H198+H203*H199</f>
        <v/>
      </c>
      <c r="I339" s="716">
        <f>I201*(1-I198-I199)+I202*I198+I203*I199</f>
        <v/>
      </c>
      <c r="J339" s="716">
        <f>J201*(1-J198-J199)+J202*J198+J203*J199</f>
        <v/>
      </c>
      <c r="K339" s="716">
        <f>K201*(1-K198-K199)+K202*K198+K203*K199</f>
        <v/>
      </c>
      <c r="L339" s="716">
        <f>L201*(1-L198-L199)+L202*L198+L203*L199</f>
        <v/>
      </c>
      <c r="M339" s="716">
        <f>M201*(1-M198-M199)+M202*M198+M203*M199</f>
        <v/>
      </c>
      <c r="N339" s="716">
        <f>N201*(1-N198-N199)+N202*N198+N203*N199</f>
        <v/>
      </c>
      <c r="O339" s="716">
        <f>O201*(1-O198-O199)+O202*O198+O203*O199</f>
        <v/>
      </c>
      <c r="P339" s="716">
        <f>P201*(1-P198-P199)+P202*P198+P203*P199</f>
        <v/>
      </c>
      <c r="Q339" s="716">
        <f>Q201*(1-Q198-Q199)+Q202*Q198+Q203*Q199</f>
        <v/>
      </c>
      <c r="R339" s="716">
        <f>R201*(1-R198-R199)+R202*R198+R203*R199</f>
        <v/>
      </c>
      <c r="S339" s="716">
        <f>S201*(1-S198-S199)+S202*S198+S203*S199</f>
        <v/>
      </c>
      <c r="T339" s="716">
        <f>T201*(1-T198-T199)+T202*T198+T203*T199</f>
        <v/>
      </c>
      <c r="U339" s="716">
        <f>U201*(1-U198-U199)+U202*U198+U203*U199</f>
        <v/>
      </c>
      <c r="V339" s="716">
        <f>V201*(1-V198-V199)+V202*V198+V203*V199</f>
        <v/>
      </c>
      <c r="W339" s="716">
        <f>W201*(1-W198-W199)+W202*W198+W203*W199</f>
        <v/>
      </c>
      <c r="X339" s="716">
        <f>X201*(1-X198-X199)+X202*X198+X203*X199</f>
        <v/>
      </c>
      <c r="Y339" s="716">
        <f>Y201*(1-Y198-Y199)+Y202*Y198+Y203*Y199</f>
        <v/>
      </c>
      <c r="Z339" s="716">
        <f>Z201*(1-Z198-Z199)+Z202*Z198+Z203*Z199</f>
        <v/>
      </c>
      <c r="AA339" s="716">
        <f>AA201*(1-AA198-AA199)+AA202*AA198+AA203*AA199</f>
        <v/>
      </c>
      <c r="AB339" s="716">
        <f>AB201*(1-AB198-AB199)+AB202*AB198+AB203*AB199</f>
        <v/>
      </c>
      <c r="AC339" s="716">
        <f>AC201*(1-AC198-AC199)+AC202*AC198+AC203*AC199</f>
        <v/>
      </c>
      <c r="AD339" s="716">
        <f>AD201*(1-AD198-AD199)+AD202*AD198+AD203*AD199</f>
        <v/>
      </c>
      <c r="AE339" s="716">
        <f>AE201*(1-AE198-AE199)+AE202*AE198+AE203*AE199</f>
        <v/>
      </c>
      <c r="AF339" s="716">
        <f>AF201*(1-AF198-AF199)+AF202*AF198+AF203*AF199</f>
        <v/>
      </c>
      <c r="AG339" s="716">
        <f>AG201*(1-AG198-AG199)+AG202*AG198+AG203*AG199</f>
        <v/>
      </c>
      <c r="AH339" s="716">
        <f>AH201*(1-AH198-AH199)+AH202*AH198+AH203*AH199</f>
        <v/>
      </c>
      <c r="AI339" s="716">
        <f>AI201*(1-AI198-AI199)+AI202*AI198+AI203*AI199</f>
        <v/>
      </c>
      <c r="AJ339" s="716">
        <f>AJ201*(1-AJ198-AJ199)+AJ202*AJ198+AJ203*AJ199</f>
        <v/>
      </c>
      <c r="AK339" s="716">
        <f>AK201*(1-AK198-AK199)+AK202*AK198+AK203*AK199</f>
        <v/>
      </c>
      <c r="AL339" s="716">
        <f>AL201*(1-AL198-AL199)+AL202*AL198+AL203*AL199</f>
        <v/>
      </c>
      <c r="AM339" s="716">
        <f>AM201*(1-AM198-AM199)+AM202*AM198+AM203*AM199</f>
        <v/>
      </c>
      <c r="AN339" s="716">
        <f>AN201*(1-AN198-AN199)+AN202*AN198+AN203*AN199</f>
        <v/>
      </c>
      <c r="AO339" s="716">
        <f>AO201*(1-AO198-AO199)+AO202*AO198+AO203*AO199</f>
        <v/>
      </c>
    </row>
    <row r="340">
      <c r="A340" s="532" t="n"/>
      <c r="B340" s="550" t="n"/>
      <c r="C340" s="339" t="inlineStr">
        <is>
          <t>PHP(od-dep)</t>
        </is>
      </c>
      <c r="D340" s="372" t="inlineStr">
        <is>
          <t>Originating Peak Hour Passengers</t>
        </is>
      </c>
      <c r="E340" s="352" t="n"/>
      <c r="F340" s="717">
        <f>F33</f>
        <v/>
      </c>
      <c r="G340" s="717">
        <f>G33</f>
        <v/>
      </c>
      <c r="H340" s="717">
        <f>H33</f>
        <v/>
      </c>
      <c r="I340" s="717">
        <f>I33</f>
        <v/>
      </c>
      <c r="J340" s="717">
        <f>J33</f>
        <v/>
      </c>
      <c r="K340" s="717">
        <f>K33</f>
        <v/>
      </c>
      <c r="L340" s="717">
        <f>L33</f>
        <v/>
      </c>
      <c r="M340" s="717">
        <f>M33</f>
        <v/>
      </c>
      <c r="N340" s="717">
        <f>N33</f>
        <v/>
      </c>
      <c r="O340" s="717">
        <f>O33</f>
        <v/>
      </c>
      <c r="P340" s="717">
        <f>P33</f>
        <v/>
      </c>
      <c r="Q340" s="717">
        <f>Q33</f>
        <v/>
      </c>
      <c r="R340" s="717">
        <f>R33</f>
        <v/>
      </c>
      <c r="S340" s="717">
        <f>S33</f>
        <v/>
      </c>
      <c r="T340" s="717">
        <f>T33</f>
        <v/>
      </c>
      <c r="U340" s="717">
        <f>U33</f>
        <v/>
      </c>
      <c r="V340" s="717">
        <f>V33</f>
        <v/>
      </c>
      <c r="W340" s="717">
        <f>W33</f>
        <v/>
      </c>
      <c r="X340" s="717">
        <f>X33</f>
        <v/>
      </c>
      <c r="Y340" s="717">
        <f>Y33</f>
        <v/>
      </c>
      <c r="Z340" s="717">
        <f>Z33</f>
        <v/>
      </c>
      <c r="AA340" s="717">
        <f>AA33</f>
        <v/>
      </c>
      <c r="AB340" s="717">
        <f>AB33</f>
        <v/>
      </c>
      <c r="AC340" s="717">
        <f>AC33</f>
        <v/>
      </c>
      <c r="AD340" s="717">
        <f>AD33</f>
        <v/>
      </c>
      <c r="AE340" s="717">
        <f>AE33</f>
        <v/>
      </c>
      <c r="AF340" s="717">
        <f>AF33</f>
        <v/>
      </c>
      <c r="AG340" s="717">
        <f>AG33</f>
        <v/>
      </c>
      <c r="AH340" s="717">
        <f>AH33</f>
        <v/>
      </c>
      <c r="AI340" s="717">
        <f>AI33</f>
        <v/>
      </c>
      <c r="AJ340" s="717">
        <f>AJ33</f>
        <v/>
      </c>
      <c r="AK340" s="717">
        <f>AK33</f>
        <v/>
      </c>
      <c r="AL340" s="717">
        <f>AL33</f>
        <v/>
      </c>
      <c r="AM340" s="717">
        <f>AM33</f>
        <v/>
      </c>
      <c r="AN340" s="717">
        <f>AN33</f>
        <v/>
      </c>
      <c r="AO340" s="717">
        <f>AO33</f>
        <v/>
      </c>
    </row>
    <row r="341">
      <c r="A341" s="532" t="n"/>
      <c r="B341" s="550" t="n"/>
      <c r="C341" s="328" t="inlineStr">
        <is>
          <t>PK</t>
        </is>
      </c>
      <c r="D341" s="332" t="inlineStr">
        <is>
          <t>Peak 30-minute Factor (in %of PHP)</t>
        </is>
      </c>
      <c r="E341" s="328" t="n"/>
      <c r="F341" s="716">
        <f>F35</f>
        <v/>
      </c>
      <c r="G341" s="716">
        <f>G35</f>
        <v/>
      </c>
      <c r="H341" s="716">
        <f>H35</f>
        <v/>
      </c>
      <c r="I341" s="716">
        <f>I35</f>
        <v/>
      </c>
      <c r="J341" s="716">
        <f>J35</f>
        <v/>
      </c>
      <c r="K341" s="716">
        <f>K35</f>
        <v/>
      </c>
      <c r="L341" s="716">
        <f>L35</f>
        <v/>
      </c>
      <c r="M341" s="716">
        <f>M35</f>
        <v/>
      </c>
      <c r="N341" s="716">
        <f>N35</f>
        <v/>
      </c>
      <c r="O341" s="716">
        <f>O35</f>
        <v/>
      </c>
      <c r="P341" s="716">
        <f>P35</f>
        <v/>
      </c>
      <c r="Q341" s="716">
        <f>Q35</f>
        <v/>
      </c>
      <c r="R341" s="716">
        <f>R35</f>
        <v/>
      </c>
      <c r="S341" s="716">
        <f>S35</f>
        <v/>
      </c>
      <c r="T341" s="716">
        <f>T35</f>
        <v/>
      </c>
      <c r="U341" s="716">
        <f>U35</f>
        <v/>
      </c>
      <c r="V341" s="716">
        <f>V35</f>
        <v/>
      </c>
      <c r="W341" s="716">
        <f>W35</f>
        <v/>
      </c>
      <c r="X341" s="716">
        <f>X35</f>
        <v/>
      </c>
      <c r="Y341" s="716">
        <f>Y35</f>
        <v/>
      </c>
      <c r="Z341" s="716">
        <f>Z35</f>
        <v/>
      </c>
      <c r="AA341" s="716">
        <f>AA35</f>
        <v/>
      </c>
      <c r="AB341" s="716">
        <f>AB35</f>
        <v/>
      </c>
      <c r="AC341" s="716">
        <f>AC35</f>
        <v/>
      </c>
      <c r="AD341" s="716">
        <f>AD35</f>
        <v/>
      </c>
      <c r="AE341" s="716">
        <f>AE35</f>
        <v/>
      </c>
      <c r="AF341" s="716">
        <f>AF35</f>
        <v/>
      </c>
      <c r="AG341" s="716">
        <f>AG35</f>
        <v/>
      </c>
      <c r="AH341" s="716">
        <f>AH35</f>
        <v/>
      </c>
      <c r="AI341" s="716">
        <f>AI35</f>
        <v/>
      </c>
      <c r="AJ341" s="716">
        <f>AJ35</f>
        <v/>
      </c>
      <c r="AK341" s="716">
        <f>AK35</f>
        <v/>
      </c>
      <c r="AL341" s="716">
        <f>AL35</f>
        <v/>
      </c>
      <c r="AM341" s="716">
        <f>AM35</f>
        <v/>
      </c>
      <c r="AN341" s="716">
        <f>AN35</f>
        <v/>
      </c>
      <c r="AO341" s="716">
        <f>AO35</f>
        <v/>
      </c>
    </row>
    <row r="342">
      <c r="A342" s="532" t="n"/>
      <c r="B342" s="550" t="n"/>
      <c r="C342" s="328" t="inlineStr">
        <is>
          <t>BR</t>
        </is>
      </c>
      <c r="D342" s="332" t="inlineStr">
        <is>
          <t>Ratio of Passengers Using Baggage Drop Facilities (in %)</t>
        </is>
      </c>
      <c r="E342" s="328" t="n"/>
      <c r="F342" s="716">
        <f>F169</f>
        <v/>
      </c>
      <c r="G342" s="716">
        <f>G169</f>
        <v/>
      </c>
      <c r="H342" s="716">
        <f>H169</f>
        <v/>
      </c>
      <c r="I342" s="716">
        <f>I169</f>
        <v/>
      </c>
      <c r="J342" s="716">
        <f>J169</f>
        <v/>
      </c>
      <c r="K342" s="716">
        <f>K169</f>
        <v/>
      </c>
      <c r="L342" s="716">
        <f>L169</f>
        <v/>
      </c>
      <c r="M342" s="716">
        <f>M169</f>
        <v/>
      </c>
      <c r="N342" s="716">
        <f>N169</f>
        <v/>
      </c>
      <c r="O342" s="716">
        <f>O169</f>
        <v/>
      </c>
      <c r="P342" s="716">
        <f>P169</f>
        <v/>
      </c>
      <c r="Q342" s="716">
        <f>Q169</f>
        <v/>
      </c>
      <c r="R342" s="716">
        <f>R169</f>
        <v/>
      </c>
      <c r="S342" s="716">
        <f>S169</f>
        <v/>
      </c>
      <c r="T342" s="716">
        <f>T169</f>
        <v/>
      </c>
      <c r="U342" s="716">
        <f>U169</f>
        <v/>
      </c>
      <c r="V342" s="716">
        <f>V169</f>
        <v/>
      </c>
      <c r="W342" s="716">
        <f>W169</f>
        <v/>
      </c>
      <c r="X342" s="716">
        <f>X169</f>
        <v/>
      </c>
      <c r="Y342" s="716">
        <f>Y169</f>
        <v/>
      </c>
      <c r="Z342" s="716">
        <f>Z169</f>
        <v/>
      </c>
      <c r="AA342" s="716">
        <f>AA169</f>
        <v/>
      </c>
      <c r="AB342" s="716">
        <f>AB169</f>
        <v/>
      </c>
      <c r="AC342" s="716">
        <f>AC169</f>
        <v/>
      </c>
      <c r="AD342" s="716">
        <f>AD169</f>
        <v/>
      </c>
      <c r="AE342" s="716">
        <f>AE169</f>
        <v/>
      </c>
      <c r="AF342" s="716">
        <f>AF169</f>
        <v/>
      </c>
      <c r="AG342" s="716">
        <f>AG169</f>
        <v/>
      </c>
      <c r="AH342" s="716">
        <f>AH169</f>
        <v/>
      </c>
      <c r="AI342" s="716">
        <f>AI169</f>
        <v/>
      </c>
      <c r="AJ342" s="716">
        <f>AJ169</f>
        <v/>
      </c>
      <c r="AK342" s="716">
        <f>AK169</f>
        <v/>
      </c>
      <c r="AL342" s="716">
        <f>AL169</f>
        <v/>
      </c>
      <c r="AM342" s="716">
        <f>AM169</f>
        <v/>
      </c>
      <c r="AN342" s="716">
        <f>AN169</f>
        <v/>
      </c>
      <c r="AO342" s="716">
        <f>AO169</f>
        <v/>
      </c>
    </row>
    <row r="343">
      <c r="A343" s="532" t="n"/>
      <c r="B343" s="550" t="n"/>
      <c r="C343" s="328" t="inlineStr">
        <is>
          <t>CR</t>
        </is>
      </c>
      <c r="D343" s="332" t="inlineStr">
        <is>
          <t>Ratio of Passengers Using Traditional Check-in Facilities (in %)</t>
        </is>
      </c>
      <c r="E343" s="328" t="n"/>
      <c r="F343" s="716">
        <f>F168</f>
        <v/>
      </c>
      <c r="G343" s="716">
        <f>G168</f>
        <v/>
      </c>
      <c r="H343" s="716">
        <f>H168</f>
        <v/>
      </c>
      <c r="I343" s="716">
        <f>I168</f>
        <v/>
      </c>
      <c r="J343" s="716">
        <f>J168</f>
        <v/>
      </c>
      <c r="K343" s="716">
        <f>K168</f>
        <v/>
      </c>
      <c r="L343" s="716">
        <f>L168</f>
        <v/>
      </c>
      <c r="M343" s="716">
        <f>M168</f>
        <v/>
      </c>
      <c r="N343" s="716">
        <f>N168</f>
        <v/>
      </c>
      <c r="O343" s="716">
        <f>O168</f>
        <v/>
      </c>
      <c r="P343" s="716">
        <f>P168</f>
        <v/>
      </c>
      <c r="Q343" s="716">
        <f>Q168</f>
        <v/>
      </c>
      <c r="R343" s="716">
        <f>R168</f>
        <v/>
      </c>
      <c r="S343" s="716">
        <f>S168</f>
        <v/>
      </c>
      <c r="T343" s="716">
        <f>T168</f>
        <v/>
      </c>
      <c r="U343" s="716">
        <f>U168</f>
        <v/>
      </c>
      <c r="V343" s="716">
        <f>V168</f>
        <v/>
      </c>
      <c r="W343" s="716">
        <f>W168</f>
        <v/>
      </c>
      <c r="X343" s="716">
        <f>X168</f>
        <v/>
      </c>
      <c r="Y343" s="716">
        <f>Y168</f>
        <v/>
      </c>
      <c r="Z343" s="716">
        <f>Z168</f>
        <v/>
      </c>
      <c r="AA343" s="716">
        <f>AA168</f>
        <v/>
      </c>
      <c r="AB343" s="716">
        <f>AB168</f>
        <v/>
      </c>
      <c r="AC343" s="716">
        <f>AC168</f>
        <v/>
      </c>
      <c r="AD343" s="716">
        <f>AD168</f>
        <v/>
      </c>
      <c r="AE343" s="716">
        <f>AE168</f>
        <v/>
      </c>
      <c r="AF343" s="716">
        <f>AF168</f>
        <v/>
      </c>
      <c r="AG343" s="716">
        <f>AG168</f>
        <v/>
      </c>
      <c r="AH343" s="716">
        <f>AH168</f>
        <v/>
      </c>
      <c r="AI343" s="716">
        <f>AI168</f>
        <v/>
      </c>
      <c r="AJ343" s="716">
        <f>AJ168</f>
        <v/>
      </c>
      <c r="AK343" s="716">
        <f>AK168</f>
        <v/>
      </c>
      <c r="AL343" s="716">
        <f>AL168</f>
        <v/>
      </c>
      <c r="AM343" s="716">
        <f>AM168</f>
        <v/>
      </c>
      <c r="AN343" s="716">
        <f>AN168</f>
        <v/>
      </c>
      <c r="AO343" s="716">
        <f>AO168</f>
        <v/>
      </c>
    </row>
    <row r="344">
      <c r="A344" s="532" t="n"/>
      <c r="B344" s="550" t="n"/>
      <c r="C344" s="328" t="inlineStr">
        <is>
          <t>PDi</t>
        </is>
      </c>
      <c r="D344" s="332" t="inlineStr">
        <is>
          <t>Approximate Number of Departure Passport Control Desks (in m2)</t>
        </is>
      </c>
      <c r="E344" s="328" t="n"/>
      <c r="F344" s="716">
        <f>ROUNDUP((F334*(F345/60))/(30+F346),0)</f>
        <v/>
      </c>
      <c r="G344" s="716">
        <f>ROUNDUP((G334*(G345/60))/(30+G346),0)</f>
        <v/>
      </c>
      <c r="H344" s="716">
        <f>ROUNDUP((H334*(H345/60))/(30+H346),0)</f>
        <v/>
      </c>
      <c r="I344" s="716">
        <f>ROUNDUP((I334*(I345/60))/(30+I346),0)</f>
        <v/>
      </c>
      <c r="J344" s="716">
        <f>ROUNDUP((J334*(J345/60))/(30+J346),0)</f>
        <v/>
      </c>
      <c r="K344" s="716">
        <f>ROUNDUP((K334*(K345/60))/(30+K346),0)</f>
        <v/>
      </c>
      <c r="L344" s="716">
        <f>ROUNDUP((L334*(L345/60))/(30+L346),0)</f>
        <v/>
      </c>
      <c r="M344" s="716">
        <f>ROUNDUP((M334*(M345/60))/(30+M346),0)</f>
        <v/>
      </c>
      <c r="N344" s="716">
        <f>ROUNDUP((N334*(N345/60))/(30+N346),0)</f>
        <v/>
      </c>
      <c r="O344" s="716">
        <f>ROUNDUP((O334*(O345/60))/(30+O346),0)</f>
        <v/>
      </c>
      <c r="P344" s="716">
        <f>ROUNDUP((P334*(P345/60))/(30+P346),0)</f>
        <v/>
      </c>
      <c r="Q344" s="716">
        <f>ROUNDUP((Q334*(Q345/60))/(30+Q346),0)</f>
        <v/>
      </c>
      <c r="R344" s="716">
        <f>ROUNDUP((R334*(R345/60))/(30+R346),0)</f>
        <v/>
      </c>
      <c r="S344" s="716">
        <f>ROUNDUP((S334*(S345/60))/(30+S346),0)</f>
        <v/>
      </c>
      <c r="T344" s="716">
        <f>ROUNDUP((T334*(T345/60))/(30+T346),0)</f>
        <v/>
      </c>
      <c r="U344" s="716">
        <f>ROUNDUP((U334*(U345/60))/(30+U346),0)</f>
        <v/>
      </c>
      <c r="V344" s="716">
        <f>ROUNDUP((V334*(V345/60))/(30+V346),0)</f>
        <v/>
      </c>
      <c r="W344" s="716">
        <f>ROUNDUP((W334*(W345/60))/(30+W346),0)</f>
        <v/>
      </c>
      <c r="X344" s="716">
        <f>ROUNDUP((X334*(X345/60))/(30+X346),0)</f>
        <v/>
      </c>
      <c r="Y344" s="716">
        <f>ROUNDUP((Y334*(Y345/60))/(30+Y346),0)</f>
        <v/>
      </c>
      <c r="Z344" s="716">
        <f>ROUNDUP((Z334*(Z345/60))/(30+Z346),0)</f>
        <v/>
      </c>
      <c r="AA344" s="716">
        <f>ROUNDUP((AA334*(AA345/60))/(30+AA346),0)</f>
        <v/>
      </c>
      <c r="AB344" s="716">
        <f>ROUNDUP((AB334*(AB345/60))/(30+AB346),0)</f>
        <v/>
      </c>
      <c r="AC344" s="716">
        <f>ROUNDUP((AC334*(AC345/60))/(30+AC346),0)</f>
        <v/>
      </c>
      <c r="AD344" s="716">
        <f>ROUNDUP((AD334*(AD345/60))/(30+AD346),0)</f>
        <v/>
      </c>
      <c r="AE344" s="716">
        <f>ROUNDUP((AE334*(AE345/60))/(30+AE346),0)</f>
        <v/>
      </c>
      <c r="AF344" s="716">
        <f>ROUNDUP((AF334*(AF345/60))/(30+AF346),0)</f>
        <v/>
      </c>
      <c r="AG344" s="716">
        <f>ROUNDUP((AG334*(AG345/60))/(30+AG346),0)</f>
        <v/>
      </c>
      <c r="AH344" s="716">
        <f>ROUNDUP((AH334*(AH345/60))/(30+AH346),0)</f>
        <v/>
      </c>
      <c r="AI344" s="716">
        <f>ROUNDUP((AI334*(AI345/60))/(30+AI346),0)</f>
        <v/>
      </c>
      <c r="AJ344" s="716">
        <f>ROUNDUP((AJ334*(AJ345/60))/(30+AJ346),0)</f>
        <v/>
      </c>
      <c r="AK344" s="716">
        <f>ROUNDUP((AK334*(AK345/60))/(30+AK346),0)</f>
        <v/>
      </c>
      <c r="AL344" s="716">
        <f>ROUNDUP((AL334*(AL345/60))/(30+AL346),0)</f>
        <v/>
      </c>
      <c r="AM344" s="716">
        <f>ROUNDUP((AM334*(AM345/60))/(30+AM346),0)</f>
        <v/>
      </c>
      <c r="AN344" s="716">
        <f>ROUNDUP((AN334*(AN345/60))/(30+AN346),0)</f>
        <v/>
      </c>
      <c r="AO344" s="716">
        <f>ROUNDUP((AO334*(AO345/60))/(30+AO346),0)</f>
        <v/>
      </c>
    </row>
    <row r="345">
      <c r="A345" s="532" t="n"/>
      <c r="B345" s="550" t="n"/>
      <c r="C345" s="328" t="inlineStr">
        <is>
          <t>PTpd</t>
        </is>
      </c>
      <c r="D345" s="332" t="inlineStr">
        <is>
          <t>Process Time per Passenger at Departure Passport Control (in seconds)</t>
        </is>
      </c>
      <c r="E345" s="328" t="n"/>
      <c r="F345" s="716" t="n">
        <v>60</v>
      </c>
      <c r="G345" s="716" t="n">
        <v>60</v>
      </c>
      <c r="H345" s="716" t="n">
        <v>60</v>
      </c>
      <c r="I345" s="716" t="n">
        <v>60</v>
      </c>
      <c r="J345" s="716" t="n">
        <v>60</v>
      </c>
      <c r="K345" s="716" t="n">
        <v>60</v>
      </c>
      <c r="L345" s="716" t="n">
        <v>60</v>
      </c>
      <c r="M345" s="716" t="n">
        <v>60</v>
      </c>
      <c r="N345" s="716" t="n">
        <v>60</v>
      </c>
      <c r="O345" s="716" t="n">
        <v>60</v>
      </c>
      <c r="P345" s="716" t="n">
        <v>60</v>
      </c>
      <c r="Q345" s="716" t="n">
        <v>60</v>
      </c>
      <c r="R345" s="716" t="n">
        <v>60</v>
      </c>
      <c r="S345" s="716" t="n">
        <v>60</v>
      </c>
      <c r="T345" s="716" t="n">
        <v>60</v>
      </c>
      <c r="U345" s="716" t="n">
        <v>60</v>
      </c>
      <c r="V345" s="716" t="n">
        <v>60</v>
      </c>
      <c r="W345" s="716" t="n">
        <v>60</v>
      </c>
      <c r="X345" s="716" t="n">
        <v>60</v>
      </c>
      <c r="Y345" s="716" t="n">
        <v>60</v>
      </c>
      <c r="Z345" s="716" t="n">
        <v>60</v>
      </c>
      <c r="AA345" s="716" t="n">
        <v>60</v>
      </c>
      <c r="AB345" s="716" t="n">
        <v>60</v>
      </c>
      <c r="AC345" s="716" t="n">
        <v>60</v>
      </c>
      <c r="AD345" s="716" t="n">
        <v>60</v>
      </c>
      <c r="AE345" s="716" t="n">
        <v>60</v>
      </c>
      <c r="AF345" s="716" t="n">
        <v>60</v>
      </c>
      <c r="AG345" s="716" t="n">
        <v>60</v>
      </c>
      <c r="AH345" s="716" t="n">
        <v>60</v>
      </c>
      <c r="AI345" s="716" t="n">
        <v>60</v>
      </c>
      <c r="AJ345" s="716" t="n">
        <v>60</v>
      </c>
      <c r="AK345" s="716" t="n">
        <v>60</v>
      </c>
      <c r="AL345" s="716" t="n">
        <v>60</v>
      </c>
      <c r="AM345" s="716" t="n">
        <v>60</v>
      </c>
      <c r="AN345" s="716" t="n">
        <v>60</v>
      </c>
      <c r="AO345" s="716" t="n">
        <v>60</v>
      </c>
    </row>
    <row r="346">
      <c r="A346" s="532" t="n"/>
      <c r="B346" s="550" t="n"/>
      <c r="C346" s="328" t="inlineStr">
        <is>
          <t>MQT</t>
        </is>
      </c>
      <c r="D346" s="332" t="inlineStr">
        <is>
          <t>Maximum Queuing Time (in minutes)</t>
        </is>
      </c>
      <c r="E346" s="328" t="n"/>
      <c r="F346" s="716" t="n">
        <v>7</v>
      </c>
      <c r="G346" s="716" t="n">
        <v>7</v>
      </c>
      <c r="H346" s="716" t="n">
        <v>7</v>
      </c>
      <c r="I346" s="716" t="n">
        <v>7</v>
      </c>
      <c r="J346" s="716" t="n">
        <v>7</v>
      </c>
      <c r="K346" s="716" t="n">
        <v>7</v>
      </c>
      <c r="L346" s="716" t="n">
        <v>7</v>
      </c>
      <c r="M346" s="716" t="n">
        <v>7</v>
      </c>
      <c r="N346" s="716" t="n">
        <v>7</v>
      </c>
      <c r="O346" s="716" t="n">
        <v>7</v>
      </c>
      <c r="P346" s="716" t="n">
        <v>7</v>
      </c>
      <c r="Q346" s="716" t="n">
        <v>7</v>
      </c>
      <c r="R346" s="716" t="n">
        <v>7</v>
      </c>
      <c r="S346" s="716" t="n">
        <v>7</v>
      </c>
      <c r="T346" s="716" t="n">
        <v>7</v>
      </c>
      <c r="U346" s="716" t="n">
        <v>7</v>
      </c>
      <c r="V346" s="716" t="n">
        <v>7</v>
      </c>
      <c r="W346" s="716" t="n">
        <v>7</v>
      </c>
      <c r="X346" s="716" t="n">
        <v>7</v>
      </c>
      <c r="Y346" s="716" t="n">
        <v>7</v>
      </c>
      <c r="Z346" s="716" t="n">
        <v>7</v>
      </c>
      <c r="AA346" s="716" t="n">
        <v>7</v>
      </c>
      <c r="AB346" s="716" t="n">
        <v>7</v>
      </c>
      <c r="AC346" s="716" t="n">
        <v>7</v>
      </c>
      <c r="AD346" s="716" t="n">
        <v>7</v>
      </c>
      <c r="AE346" s="716" t="n">
        <v>7</v>
      </c>
      <c r="AF346" s="716" t="n">
        <v>7</v>
      </c>
      <c r="AG346" s="716" t="n">
        <v>7</v>
      </c>
      <c r="AH346" s="716" t="n">
        <v>7</v>
      </c>
      <c r="AI346" s="716" t="n">
        <v>7</v>
      </c>
      <c r="AJ346" s="716" t="n">
        <v>7</v>
      </c>
      <c r="AK346" s="716" t="n">
        <v>7</v>
      </c>
      <c r="AL346" s="716" t="n">
        <v>7</v>
      </c>
      <c r="AM346" s="716" t="n">
        <v>7</v>
      </c>
      <c r="AN346" s="716" t="n">
        <v>7</v>
      </c>
      <c r="AO346" s="716" t="n">
        <v>7</v>
      </c>
    </row>
    <row r="347">
      <c r="A347" s="532" t="n"/>
      <c r="B347" s="550" t="n"/>
      <c r="C347" s="328" t="inlineStr">
        <is>
          <t>PDd</t>
        </is>
      </c>
      <c r="D347" s="332" t="inlineStr">
        <is>
          <t>Depth of One Departure Control Desk (in meters). Obtained from typical dimensions**</t>
        </is>
      </c>
      <c r="E347" s="328" t="n"/>
      <c r="F347" s="716" t="n">
        <v>3</v>
      </c>
      <c r="G347" s="716" t="n">
        <v>3</v>
      </c>
      <c r="H347" s="716" t="n">
        <v>3</v>
      </c>
      <c r="I347" s="716" t="n">
        <v>3</v>
      </c>
      <c r="J347" s="716" t="n">
        <v>3</v>
      </c>
      <c r="K347" s="716" t="n">
        <v>3</v>
      </c>
      <c r="L347" s="716" t="n">
        <v>3</v>
      </c>
      <c r="M347" s="716" t="n">
        <v>3</v>
      </c>
      <c r="N347" s="716" t="n">
        <v>3</v>
      </c>
      <c r="O347" s="716" t="n">
        <v>3</v>
      </c>
      <c r="P347" s="716" t="n">
        <v>3</v>
      </c>
      <c r="Q347" s="716" t="n">
        <v>3</v>
      </c>
      <c r="R347" s="716" t="n">
        <v>3</v>
      </c>
      <c r="S347" s="716" t="n">
        <v>3</v>
      </c>
      <c r="T347" s="716" t="n">
        <v>3</v>
      </c>
      <c r="U347" s="716" t="n">
        <v>3</v>
      </c>
      <c r="V347" s="716" t="n">
        <v>3</v>
      </c>
      <c r="W347" s="716" t="n">
        <v>3</v>
      </c>
      <c r="X347" s="716" t="n">
        <v>3</v>
      </c>
      <c r="Y347" s="716" t="n">
        <v>3</v>
      </c>
      <c r="Z347" s="716" t="n">
        <v>3</v>
      </c>
      <c r="AA347" s="716" t="n">
        <v>3</v>
      </c>
      <c r="AB347" s="716" t="n">
        <v>3</v>
      </c>
      <c r="AC347" s="716" t="n">
        <v>3</v>
      </c>
      <c r="AD347" s="716" t="n">
        <v>3</v>
      </c>
      <c r="AE347" s="716" t="n">
        <v>3</v>
      </c>
      <c r="AF347" s="716" t="n">
        <v>3</v>
      </c>
      <c r="AG347" s="716" t="n">
        <v>3</v>
      </c>
      <c r="AH347" s="716" t="n">
        <v>3</v>
      </c>
      <c r="AI347" s="716" t="n">
        <v>3</v>
      </c>
      <c r="AJ347" s="716" t="n">
        <v>3</v>
      </c>
      <c r="AK347" s="716" t="n">
        <v>3</v>
      </c>
      <c r="AL347" s="716" t="n">
        <v>3</v>
      </c>
      <c r="AM347" s="716" t="n">
        <v>3</v>
      </c>
      <c r="AN347" s="716" t="n">
        <v>3</v>
      </c>
      <c r="AO347" s="716" t="n">
        <v>3</v>
      </c>
    </row>
    <row r="348">
      <c r="A348" s="532" t="n"/>
      <c r="B348" s="550" t="n"/>
      <c r="C348" s="328" t="inlineStr">
        <is>
          <t>PDw</t>
        </is>
      </c>
      <c r="D348" s="332" t="inlineStr">
        <is>
          <t>Width of One Departure Control Desk (in meters). Obtained from typical dimensions**</t>
        </is>
      </c>
      <c r="E348" s="328" t="n"/>
      <c r="F348" s="716" t="n">
        <v>2.2</v>
      </c>
      <c r="G348" s="716" t="n">
        <v>2.2</v>
      </c>
      <c r="H348" s="716" t="n">
        <v>2.2</v>
      </c>
      <c r="I348" s="716" t="n">
        <v>2.2</v>
      </c>
      <c r="J348" s="716" t="n">
        <v>2.2</v>
      </c>
      <c r="K348" s="716" t="n">
        <v>2.2</v>
      </c>
      <c r="L348" s="716" t="n">
        <v>2.2</v>
      </c>
      <c r="M348" s="716" t="n">
        <v>2.2</v>
      </c>
      <c r="N348" s="716" t="n">
        <v>2.2</v>
      </c>
      <c r="O348" s="716" t="n">
        <v>2.2</v>
      </c>
      <c r="P348" s="716" t="n">
        <v>2.2</v>
      </c>
      <c r="Q348" s="716" t="n">
        <v>2.2</v>
      </c>
      <c r="R348" s="716" t="n">
        <v>2.2</v>
      </c>
      <c r="S348" s="716" t="n">
        <v>2.2</v>
      </c>
      <c r="T348" s="716" t="n">
        <v>2.2</v>
      </c>
      <c r="U348" s="716" t="n">
        <v>2.2</v>
      </c>
      <c r="V348" s="716" t="n">
        <v>2.2</v>
      </c>
      <c r="W348" s="716" t="n">
        <v>2.2</v>
      </c>
      <c r="X348" s="716" t="n">
        <v>2.2</v>
      </c>
      <c r="Y348" s="716" t="n">
        <v>2.2</v>
      </c>
      <c r="Z348" s="716" t="n">
        <v>2.2</v>
      </c>
      <c r="AA348" s="716" t="n">
        <v>2.2</v>
      </c>
      <c r="AB348" s="716" t="n">
        <v>2.2</v>
      </c>
      <c r="AC348" s="716" t="n">
        <v>2.2</v>
      </c>
      <c r="AD348" s="716" t="n">
        <v>2.2</v>
      </c>
      <c r="AE348" s="716" t="n">
        <v>2.2</v>
      </c>
      <c r="AF348" s="716" t="n">
        <v>2.2</v>
      </c>
      <c r="AG348" s="716" t="n">
        <v>2.2</v>
      </c>
      <c r="AH348" s="716" t="n">
        <v>2.2</v>
      </c>
      <c r="AI348" s="716" t="n">
        <v>2.2</v>
      </c>
      <c r="AJ348" s="716" t="n">
        <v>2.2</v>
      </c>
      <c r="AK348" s="716" t="n">
        <v>2.2</v>
      </c>
      <c r="AL348" s="716" t="n">
        <v>2.2</v>
      </c>
      <c r="AM348" s="716" t="n">
        <v>2.2</v>
      </c>
      <c r="AN348" s="716" t="n">
        <v>2.2</v>
      </c>
      <c r="AO348" s="716" t="n">
        <v>2.2</v>
      </c>
    </row>
    <row r="349">
      <c r="A349" s="532" t="n"/>
      <c r="B349" s="550" t="n"/>
      <c r="C349" s="328" t="inlineStr">
        <is>
          <t>Qf</t>
        </is>
      </c>
      <c r="D349" s="332" t="inlineStr">
        <is>
          <t>QMAX Correction Factor (see reference table)</t>
        </is>
      </c>
      <c r="E349" s="328" t="n"/>
      <c r="F349" s="716">
        <f>VLOOKUP(F346,$B$437:$C$442,2,TRUE)</f>
        <v/>
      </c>
      <c r="G349" s="716">
        <f>VLOOKUP(G346,$B$437:$C$442,2,TRUE)</f>
        <v/>
      </c>
      <c r="H349" s="716">
        <f>VLOOKUP(H346,$B$437:$C$442,2,TRUE)</f>
        <v/>
      </c>
      <c r="I349" s="716">
        <f>VLOOKUP(I346,$B$437:$C$442,2,TRUE)</f>
        <v/>
      </c>
      <c r="J349" s="716">
        <f>VLOOKUP(J346,$B$437:$C$442,2,TRUE)</f>
        <v/>
      </c>
      <c r="K349" s="716">
        <f>VLOOKUP(K346,$B$437:$C$442,2,TRUE)</f>
        <v/>
      </c>
      <c r="L349" s="716">
        <f>VLOOKUP(L346,$B$437:$C$442,2,TRUE)</f>
        <v/>
      </c>
      <c r="M349" s="716">
        <f>VLOOKUP(M346,$B$437:$C$442,2,TRUE)</f>
        <v/>
      </c>
      <c r="N349" s="716">
        <f>VLOOKUP(N346,$B$437:$C$442,2,TRUE)</f>
        <v/>
      </c>
      <c r="O349" s="716">
        <f>VLOOKUP(O346,$B$437:$C$442,2,TRUE)</f>
        <v/>
      </c>
      <c r="P349" s="716">
        <f>VLOOKUP(P346,$B$437:$C$442,2,TRUE)</f>
        <v/>
      </c>
      <c r="Q349" s="716">
        <f>VLOOKUP(Q346,$B$437:$C$442,2,TRUE)</f>
        <v/>
      </c>
      <c r="R349" s="716">
        <f>VLOOKUP(R346,$B$437:$C$442,2,TRUE)</f>
        <v/>
      </c>
      <c r="S349" s="716">
        <f>VLOOKUP(S346,$B$437:$C$442,2,TRUE)</f>
        <v/>
      </c>
      <c r="T349" s="716">
        <f>VLOOKUP(T346,$B$437:$C$442,2,TRUE)</f>
        <v/>
      </c>
      <c r="U349" s="716">
        <f>VLOOKUP(U346,$B$437:$C$442,2,TRUE)</f>
        <v/>
      </c>
      <c r="V349" s="716">
        <f>VLOOKUP(V346,$B$437:$C$442,2,TRUE)</f>
        <v/>
      </c>
      <c r="W349" s="716">
        <f>VLOOKUP(W346,$B$437:$C$442,2,TRUE)</f>
        <v/>
      </c>
      <c r="X349" s="716">
        <f>VLOOKUP(X346,$B$437:$C$442,2,TRUE)</f>
        <v/>
      </c>
      <c r="Y349" s="716">
        <f>VLOOKUP(Y346,$B$437:$C$442,2,TRUE)</f>
        <v/>
      </c>
      <c r="Z349" s="716">
        <f>VLOOKUP(Z346,$B$437:$C$442,2,TRUE)</f>
        <v/>
      </c>
      <c r="AA349" s="716">
        <f>VLOOKUP(AA346,$B$437:$C$442,2,TRUE)</f>
        <v/>
      </c>
      <c r="AB349" s="716">
        <f>VLOOKUP(AB346,$B$437:$C$442,2,TRUE)</f>
        <v/>
      </c>
      <c r="AC349" s="716">
        <f>VLOOKUP(AC346,$B$437:$C$442,2,TRUE)</f>
        <v/>
      </c>
      <c r="AD349" s="716">
        <f>VLOOKUP(AD346,$B$437:$C$442,2,TRUE)</f>
        <v/>
      </c>
      <c r="AE349" s="716">
        <f>VLOOKUP(AE346,$B$437:$C$442,2,TRUE)</f>
        <v/>
      </c>
      <c r="AF349" s="716">
        <f>VLOOKUP(AF346,$B$437:$C$442,2,TRUE)</f>
        <v/>
      </c>
      <c r="AG349" s="716">
        <f>VLOOKUP(AG346,$B$437:$C$442,2,TRUE)</f>
        <v/>
      </c>
      <c r="AH349" s="716">
        <f>VLOOKUP(AH346,$B$437:$C$442,2,TRUE)</f>
        <v/>
      </c>
      <c r="AI349" s="716">
        <f>VLOOKUP(AI346,$B$437:$C$442,2,TRUE)</f>
        <v/>
      </c>
      <c r="AJ349" s="716">
        <f>VLOOKUP(AJ346,$B$437:$C$442,2,TRUE)</f>
        <v/>
      </c>
      <c r="AK349" s="716">
        <f>VLOOKUP(AK346,$B$437:$C$442,2,TRUE)</f>
        <v/>
      </c>
      <c r="AL349" s="716">
        <f>VLOOKUP(AL346,$B$437:$C$442,2,TRUE)</f>
        <v/>
      </c>
      <c r="AM349" s="716">
        <f>VLOOKUP(AM346,$B$437:$C$442,2,TRUE)</f>
        <v/>
      </c>
      <c r="AN349" s="716">
        <f>VLOOKUP(AN346,$B$437:$C$442,2,TRUE)</f>
        <v/>
      </c>
      <c r="AO349" s="716">
        <f>VLOOKUP(AO346,$B$437:$C$442,2,TRUE)</f>
        <v/>
      </c>
    </row>
    <row r="350">
      <c r="A350" s="532" t="n"/>
      <c r="B350" s="550" t="n"/>
      <c r="C350" s="328" t="inlineStr">
        <is>
          <t>QMAX</t>
        </is>
      </c>
      <c r="D350" s="332" t="inlineStr">
        <is>
          <t>Maximum Number of Passengers Waiting in Queue</t>
        </is>
      </c>
      <c r="E350" s="328" t="n"/>
      <c r="F350" s="716">
        <f>F349*F334</f>
        <v/>
      </c>
      <c r="G350" s="716">
        <f>G349*G334</f>
        <v/>
      </c>
      <c r="H350" s="716">
        <f>H349*H334</f>
        <v/>
      </c>
      <c r="I350" s="716">
        <f>I349*I334</f>
        <v/>
      </c>
      <c r="J350" s="716">
        <f>J349*J334</f>
        <v/>
      </c>
      <c r="K350" s="716">
        <f>K349*K334</f>
        <v/>
      </c>
      <c r="L350" s="716">
        <f>L349*L334</f>
        <v/>
      </c>
      <c r="M350" s="716">
        <f>M349*M334</f>
        <v/>
      </c>
      <c r="N350" s="716">
        <f>N349*N334</f>
        <v/>
      </c>
      <c r="O350" s="716">
        <f>O349*O334</f>
        <v/>
      </c>
      <c r="P350" s="716">
        <f>P349*P334</f>
        <v/>
      </c>
      <c r="Q350" s="716">
        <f>Q349*Q334</f>
        <v/>
      </c>
      <c r="R350" s="716">
        <f>R349*R334</f>
        <v/>
      </c>
      <c r="S350" s="716">
        <f>S349*S334</f>
        <v/>
      </c>
      <c r="T350" s="716">
        <f>T349*T334</f>
        <v/>
      </c>
      <c r="U350" s="716">
        <f>U349*U334</f>
        <v/>
      </c>
      <c r="V350" s="716">
        <f>V349*V334</f>
        <v/>
      </c>
      <c r="W350" s="716">
        <f>W349*W334</f>
        <v/>
      </c>
      <c r="X350" s="716">
        <f>X349*X334</f>
        <v/>
      </c>
      <c r="Y350" s="716">
        <f>Y349*Y334</f>
        <v/>
      </c>
      <c r="Z350" s="716">
        <f>Z349*Z334</f>
        <v/>
      </c>
      <c r="AA350" s="716">
        <f>AA349*AA334</f>
        <v/>
      </c>
      <c r="AB350" s="716">
        <f>AB349*AB334</f>
        <v/>
      </c>
      <c r="AC350" s="716">
        <f>AC349*AC334</f>
        <v/>
      </c>
      <c r="AD350" s="716">
        <f>AD349*AD334</f>
        <v/>
      </c>
      <c r="AE350" s="716">
        <f>AE349*AE334</f>
        <v/>
      </c>
      <c r="AF350" s="716">
        <f>AF349*AF334</f>
        <v/>
      </c>
      <c r="AG350" s="716">
        <f>AG349*AG334</f>
        <v/>
      </c>
      <c r="AH350" s="716">
        <f>AH349*AH334</f>
        <v/>
      </c>
      <c r="AI350" s="716">
        <f>AI349*AI334</f>
        <v/>
      </c>
      <c r="AJ350" s="716">
        <f>AJ349*AJ334</f>
        <v/>
      </c>
      <c r="AK350" s="716">
        <f>AK349*AK334</f>
        <v/>
      </c>
      <c r="AL350" s="716">
        <f>AL349*AL334</f>
        <v/>
      </c>
      <c r="AM350" s="716">
        <f>AM349*AM334</f>
        <v/>
      </c>
      <c r="AN350" s="716">
        <f>AN349*AN334</f>
        <v/>
      </c>
      <c r="AO350" s="716">
        <f>AO349*AO334</f>
        <v/>
      </c>
    </row>
    <row r="351">
      <c r="A351" s="532" t="n"/>
      <c r="B351" s="550" t="n"/>
      <c r="C351" s="328" t="inlineStr">
        <is>
          <t>SP</t>
        </is>
      </c>
      <c r="D351" s="332" t="inlineStr">
        <is>
          <t>Space per Person (in m2)</t>
        </is>
      </c>
      <c r="E351" s="328" t="n"/>
      <c r="F351" s="716" t="n">
        <v>1</v>
      </c>
      <c r="G351" s="716" t="n">
        <v>1</v>
      </c>
      <c r="H351" s="716" t="n">
        <v>1</v>
      </c>
      <c r="I351" s="716" t="n">
        <v>1</v>
      </c>
      <c r="J351" s="716" t="n">
        <v>1</v>
      </c>
      <c r="K351" s="716" t="n">
        <v>1</v>
      </c>
      <c r="L351" s="716" t="n">
        <v>1</v>
      </c>
      <c r="M351" s="716" t="n">
        <v>1</v>
      </c>
      <c r="N351" s="716" t="n">
        <v>1</v>
      </c>
      <c r="O351" s="716" t="n">
        <v>1</v>
      </c>
      <c r="P351" s="716" t="n">
        <v>1</v>
      </c>
      <c r="Q351" s="716" t="n">
        <v>1</v>
      </c>
      <c r="R351" s="716" t="n">
        <v>1</v>
      </c>
      <c r="S351" s="716" t="n">
        <v>1</v>
      </c>
      <c r="T351" s="716" t="n">
        <v>1</v>
      </c>
      <c r="U351" s="716" t="n">
        <v>1</v>
      </c>
      <c r="V351" s="716" t="n">
        <v>1</v>
      </c>
      <c r="W351" s="716" t="n">
        <v>1</v>
      </c>
      <c r="X351" s="716" t="n">
        <v>1</v>
      </c>
      <c r="Y351" s="716" t="n">
        <v>1</v>
      </c>
      <c r="Z351" s="716" t="n">
        <v>1</v>
      </c>
      <c r="AA351" s="716" t="n">
        <v>1</v>
      </c>
      <c r="AB351" s="716" t="n">
        <v>1</v>
      </c>
      <c r="AC351" s="716" t="n">
        <v>1</v>
      </c>
      <c r="AD351" s="716" t="n">
        <v>1</v>
      </c>
      <c r="AE351" s="716" t="n">
        <v>1</v>
      </c>
      <c r="AF351" s="716" t="n">
        <v>1</v>
      </c>
      <c r="AG351" s="716" t="n">
        <v>1</v>
      </c>
      <c r="AH351" s="716" t="n">
        <v>1</v>
      </c>
      <c r="AI351" s="716" t="n">
        <v>1</v>
      </c>
      <c r="AJ351" s="716" t="n">
        <v>1</v>
      </c>
      <c r="AK351" s="716" t="n">
        <v>1</v>
      </c>
      <c r="AL351" s="716" t="n">
        <v>1</v>
      </c>
      <c r="AM351" s="716" t="n">
        <v>1</v>
      </c>
      <c r="AN351" s="716" t="n">
        <v>1</v>
      </c>
      <c r="AO351" s="716" t="n">
        <v>1</v>
      </c>
    </row>
    <row r="352">
      <c r="A352" s="532" t="n"/>
      <c r="B352" s="550" t="n"/>
      <c r="C352" s="328" t="inlineStr">
        <is>
          <t>W</t>
        </is>
      </c>
      <c r="D352" s="332" t="inlineStr">
        <is>
          <t>Corridor Width Behind Desks (in meters)*</t>
        </is>
      </c>
      <c r="E352" s="328" t="n"/>
      <c r="F352" s="716" t="n">
        <v>3.5</v>
      </c>
      <c r="G352" s="716" t="n">
        <v>3.5</v>
      </c>
      <c r="H352" s="716" t="n">
        <v>3.5</v>
      </c>
      <c r="I352" s="716" t="n">
        <v>3.5</v>
      </c>
      <c r="J352" s="716" t="n">
        <v>3.5</v>
      </c>
      <c r="K352" s="716" t="n">
        <v>3.5</v>
      </c>
      <c r="L352" s="716" t="n">
        <v>3.5</v>
      </c>
      <c r="M352" s="716" t="n">
        <v>3.5</v>
      </c>
      <c r="N352" s="716" t="n">
        <v>3.5</v>
      </c>
      <c r="O352" s="716" t="n">
        <v>3.5</v>
      </c>
      <c r="P352" s="716" t="n">
        <v>3.5</v>
      </c>
      <c r="Q352" s="716" t="n">
        <v>3.5</v>
      </c>
      <c r="R352" s="716" t="n">
        <v>3.5</v>
      </c>
      <c r="S352" s="716" t="n">
        <v>3.5</v>
      </c>
      <c r="T352" s="716" t="n">
        <v>3.5</v>
      </c>
      <c r="U352" s="716" t="n">
        <v>3.5</v>
      </c>
      <c r="V352" s="716" t="n">
        <v>3.5</v>
      </c>
      <c r="W352" s="716" t="n">
        <v>3.5</v>
      </c>
      <c r="X352" s="716" t="n">
        <v>3.5</v>
      </c>
      <c r="Y352" s="716" t="n">
        <v>3.5</v>
      </c>
      <c r="Z352" s="716" t="n">
        <v>3.5</v>
      </c>
      <c r="AA352" s="716" t="n">
        <v>3.5</v>
      </c>
      <c r="AB352" s="716" t="n">
        <v>3.5</v>
      </c>
      <c r="AC352" s="716" t="n">
        <v>3.5</v>
      </c>
      <c r="AD352" s="716" t="n">
        <v>3.5</v>
      </c>
      <c r="AE352" s="716" t="n">
        <v>3.5</v>
      </c>
      <c r="AF352" s="716" t="n">
        <v>3.5</v>
      </c>
      <c r="AG352" s="716" t="n">
        <v>3.5</v>
      </c>
      <c r="AH352" s="716" t="n">
        <v>3.5</v>
      </c>
      <c r="AI352" s="716" t="n">
        <v>3.5</v>
      </c>
      <c r="AJ352" s="716" t="n">
        <v>3.5</v>
      </c>
      <c r="AK352" s="716" t="n">
        <v>3.5</v>
      </c>
      <c r="AL352" s="716" t="n">
        <v>3.5</v>
      </c>
      <c r="AM352" s="716" t="n">
        <v>3.5</v>
      </c>
      <c r="AN352" s="716" t="n">
        <v>3.5</v>
      </c>
      <c r="AO352" s="716" t="n">
        <v>3.5</v>
      </c>
    </row>
    <row r="353">
      <c r="A353" s="532" t="n"/>
      <c r="B353" s="550" t="n"/>
      <c r="C353" s="337" t="inlineStr">
        <is>
          <t>A</t>
        </is>
      </c>
      <c r="D353" s="338" t="inlineStr">
        <is>
          <t>Area Required for the Departure Passport Control Facility (in m2)</t>
        </is>
      </c>
      <c r="E353" s="337" t="n"/>
      <c r="F353" s="718">
        <f>(F354*F347*F348)+F350*F351+(F354*F348*F352)</f>
        <v/>
      </c>
      <c r="G353" s="718">
        <f>(G354*G347*G348)+G350*G351+(G354*G348*G352)</f>
        <v/>
      </c>
      <c r="H353" s="718">
        <f>(H354*H347*H348)+H350*H351+(H354*H348*H352)</f>
        <v/>
      </c>
      <c r="I353" s="718">
        <f>(I354*I347*I348)+I350*I351+(I354*I348*I352)</f>
        <v/>
      </c>
      <c r="J353" s="718">
        <f>(J354*J347*J348)+J350*J351+(J354*J348*J352)</f>
        <v/>
      </c>
      <c r="K353" s="718">
        <f>(K354*K347*K348)+K350*K351+(K354*K348*K352)</f>
        <v/>
      </c>
      <c r="L353" s="718">
        <f>(L354*L347*L348)+L350*L351+(L354*L348*L352)</f>
        <v/>
      </c>
      <c r="M353" s="718">
        <f>(M354*M347*M348)+M350*M351+(M354*M348*M352)</f>
        <v/>
      </c>
      <c r="N353" s="718">
        <f>(N354*N347*N348)+N350*N351+(N354*N348*N352)</f>
        <v/>
      </c>
      <c r="O353" s="718">
        <f>(O354*O347*O348)+O350*O351+(O354*O348*O352)</f>
        <v/>
      </c>
      <c r="P353" s="718">
        <f>(P354*P347*P348)+P350*P351+(P354*P348*P352)</f>
        <v/>
      </c>
      <c r="Q353" s="718">
        <f>(Q354*Q347*Q348)+Q350*Q351+(Q354*Q348*Q352)</f>
        <v/>
      </c>
      <c r="R353" s="718">
        <f>(R354*R347*R348)+R350*R351+(R354*R348*R352)</f>
        <v/>
      </c>
      <c r="S353" s="718">
        <f>(S354*S347*S348)+S350*S351+(S354*S348*S352)</f>
        <v/>
      </c>
      <c r="T353" s="718">
        <f>(T354*T347*T348)+T350*T351+(T354*T348*T352)</f>
        <v/>
      </c>
      <c r="U353" s="718">
        <f>(U354*U347*U348)+U350*U351+(U354*U348*U352)</f>
        <v/>
      </c>
      <c r="V353" s="718">
        <f>(V354*V347*V348)+V350*V351+(V354*V348*V352)</f>
        <v/>
      </c>
      <c r="W353" s="718">
        <f>(W354*W347*W348)+W350*W351+(W354*W348*W352)</f>
        <v/>
      </c>
      <c r="X353" s="718">
        <f>(X354*X347*X348)+X350*X351+(X354*X348*X352)</f>
        <v/>
      </c>
      <c r="Y353" s="718">
        <f>(Y354*Y347*Y348)+Y350*Y351+(Y354*Y348*Y352)</f>
        <v/>
      </c>
      <c r="Z353" s="718">
        <f>(Z354*Z347*Z348)+Z350*Z351+(Z354*Z348*Z352)</f>
        <v/>
      </c>
      <c r="AA353" s="718">
        <f>(AA354*AA347*AA348)+AA350*AA351+(AA354*AA348*AA352)</f>
        <v/>
      </c>
      <c r="AB353" s="718">
        <f>(AB354*AB347*AB348)+AB350*AB351+(AB354*AB348*AB352)</f>
        <v/>
      </c>
      <c r="AC353" s="718">
        <f>(AC354*AC347*AC348)+AC350*AC351+(AC354*AC348*AC352)</f>
        <v/>
      </c>
      <c r="AD353" s="718">
        <f>(AD354*AD347*AD348)+AD350*AD351+(AD354*AD348*AD352)</f>
        <v/>
      </c>
      <c r="AE353" s="718">
        <f>(AE354*AE347*AE348)+AE350*AE351+(AE354*AE348*AE352)</f>
        <v/>
      </c>
      <c r="AF353" s="718">
        <f>(AF354*AF347*AF348)+AF350*AF351+(AF354*AF348*AF352)</f>
        <v/>
      </c>
      <c r="AG353" s="718">
        <f>(AG354*AG347*AG348)+AG350*AG351+(AG354*AG348*AG352)</f>
        <v/>
      </c>
      <c r="AH353" s="718">
        <f>(AH354*AH347*AH348)+AH350*AH351+(AH354*AH348*AH352)</f>
        <v/>
      </c>
      <c r="AI353" s="718">
        <f>(AI354*AI347*AI348)+AI350*AI351+(AI354*AI348*AI352)</f>
        <v/>
      </c>
      <c r="AJ353" s="718">
        <f>(AJ354*AJ347*AJ348)+AJ350*AJ351+(AJ354*AJ348*AJ352)</f>
        <v/>
      </c>
      <c r="AK353" s="718">
        <f>(AK354*AK347*AK348)+AK350*AK351+(AK354*AK348*AK352)</f>
        <v/>
      </c>
      <c r="AL353" s="718">
        <f>(AL354*AL347*AL348)+AL350*AL351+(AL354*AL348*AL352)</f>
        <v/>
      </c>
      <c r="AM353" s="718">
        <f>(AM354*AM347*AM348)+AM350*AM351+(AM354*AM348*AM352)</f>
        <v/>
      </c>
      <c r="AN353" s="718">
        <f>(AN354*AN347*AN348)+AN350*AN351+(AN354*AN348*AN352)</f>
        <v/>
      </c>
      <c r="AO353" s="718">
        <f>(AO354*AO347*AO348)+AO350*AO351+(AO354*AO348*AO352)</f>
        <v/>
      </c>
    </row>
    <row r="354">
      <c r="A354" s="532" t="n"/>
      <c r="B354" s="551" t="n"/>
      <c r="C354" s="337" t="inlineStr">
        <is>
          <t>PD</t>
        </is>
      </c>
      <c r="D354" s="338" t="inlineStr">
        <is>
          <t>Total Number of Departure Control Desks</t>
        </is>
      </c>
      <c r="E354" s="337" t="n"/>
      <c r="F354" s="718">
        <f>ROUNDUP(F344*F338,0)</f>
        <v/>
      </c>
      <c r="G354" s="718">
        <f>ROUNDUP(G344*G338,0)</f>
        <v/>
      </c>
      <c r="H354" s="718">
        <f>ROUNDUP(H344*H338,0)</f>
        <v/>
      </c>
      <c r="I354" s="718">
        <f>ROUNDUP(I344*I338,0)</f>
        <v/>
      </c>
      <c r="J354" s="718">
        <f>ROUNDUP(J344*J338,0)</f>
        <v/>
      </c>
      <c r="K354" s="718">
        <f>ROUNDUP(K344*K338,0)</f>
        <v/>
      </c>
      <c r="L354" s="718">
        <f>ROUNDUP(L344*L338,0)</f>
        <v/>
      </c>
      <c r="M354" s="718">
        <f>ROUNDUP(M344*M338,0)</f>
        <v/>
      </c>
      <c r="N354" s="718">
        <f>ROUNDUP(N344*N338,0)</f>
        <v/>
      </c>
      <c r="O354" s="718">
        <f>ROUNDUP(O344*O338,0)</f>
        <v/>
      </c>
      <c r="P354" s="718">
        <f>ROUNDUP(P344*P338,0)</f>
        <v/>
      </c>
      <c r="Q354" s="718">
        <f>ROUNDUP(Q344*Q338,0)</f>
        <v/>
      </c>
      <c r="R354" s="718">
        <f>ROUNDUP(R344*R338,0)</f>
        <v/>
      </c>
      <c r="S354" s="718">
        <f>ROUNDUP(S344*S338,0)</f>
        <v/>
      </c>
      <c r="T354" s="718">
        <f>ROUNDUP(T344*T338,0)</f>
        <v/>
      </c>
      <c r="U354" s="718">
        <f>ROUNDUP(U344*U338,0)</f>
        <v/>
      </c>
      <c r="V354" s="718">
        <f>ROUNDUP(V344*V338,0)</f>
        <v/>
      </c>
      <c r="W354" s="718">
        <f>ROUNDUP(W344*W338,0)</f>
        <v/>
      </c>
      <c r="X354" s="718">
        <f>ROUNDUP(X344*X338,0)</f>
        <v/>
      </c>
      <c r="Y354" s="718">
        <f>ROUNDUP(Y344*Y338,0)</f>
        <v/>
      </c>
      <c r="Z354" s="718">
        <f>ROUNDUP(Z344*Z338,0)</f>
        <v/>
      </c>
      <c r="AA354" s="718">
        <f>ROUNDUP(AA344*AA338,0)</f>
        <v/>
      </c>
      <c r="AB354" s="718">
        <f>ROUNDUP(AB344*AB338,0)</f>
        <v/>
      </c>
      <c r="AC354" s="718">
        <f>ROUNDUP(AC344*AC338,0)</f>
        <v/>
      </c>
      <c r="AD354" s="718">
        <f>ROUNDUP(AD344*AD338,0)</f>
        <v/>
      </c>
      <c r="AE354" s="718">
        <f>ROUNDUP(AE344*AE338,0)</f>
        <v/>
      </c>
      <c r="AF354" s="718">
        <f>ROUNDUP(AF344*AF338,0)</f>
        <v/>
      </c>
      <c r="AG354" s="718">
        <f>ROUNDUP(AG344*AG338,0)</f>
        <v/>
      </c>
      <c r="AH354" s="718">
        <f>ROUNDUP(AH344*AH338,0)</f>
        <v/>
      </c>
      <c r="AI354" s="718">
        <f>ROUNDUP(AI344*AI338,0)</f>
        <v/>
      </c>
      <c r="AJ354" s="718">
        <f>ROUNDUP(AJ344*AJ338,0)</f>
        <v/>
      </c>
      <c r="AK354" s="718">
        <f>ROUNDUP(AK344*AK338,0)</f>
        <v/>
      </c>
      <c r="AL354" s="718">
        <f>ROUNDUP(AL344*AL338,0)</f>
        <v/>
      </c>
      <c r="AM354" s="718">
        <f>ROUNDUP(AM344*AM338,0)</f>
        <v/>
      </c>
      <c r="AN354" s="718">
        <f>ROUNDUP(AN344*AN338,0)</f>
        <v/>
      </c>
      <c r="AO354" s="718">
        <f>ROUNDUP(AO344*AO338,0)</f>
        <v/>
      </c>
    </row>
    <row r="355">
      <c r="A355" s="532" t="n"/>
      <c r="B355" s="407" t="inlineStr">
        <is>
          <t>start</t>
        </is>
      </c>
      <c r="C355" s="409" t="n"/>
      <c r="D355" s="408" t="n"/>
      <c r="E355" s="410" t="n"/>
      <c r="F355" s="675" t="n"/>
      <c r="G355" s="675" t="n"/>
      <c r="H355" s="675" t="n"/>
      <c r="I355" s="675" t="n"/>
      <c r="J355" s="675" t="n"/>
      <c r="K355" s="675" t="n"/>
      <c r="L355" s="675" t="n"/>
      <c r="M355" s="675" t="n"/>
      <c r="N355" s="675" t="n"/>
      <c r="O355" s="675" t="n"/>
      <c r="P355" s="675" t="n"/>
      <c r="Q355" s="675" t="n"/>
      <c r="R355" s="675" t="n"/>
      <c r="S355" s="675" t="n"/>
      <c r="T355" s="675" t="n"/>
      <c r="U355" s="675" t="n"/>
      <c r="V355" s="675" t="n"/>
      <c r="W355" s="675" t="n"/>
      <c r="X355" s="675" t="n"/>
      <c r="Y355" s="675" t="n"/>
      <c r="Z355" s="675" t="n"/>
      <c r="AA355" s="675" t="n"/>
      <c r="AB355" s="675" t="n"/>
      <c r="AC355" s="675" t="n"/>
      <c r="AD355" s="675" t="n"/>
      <c r="AE355" s="675" t="n"/>
      <c r="AF355" s="675" t="n"/>
      <c r="AG355" s="675" t="n"/>
      <c r="AH355" s="675" t="n"/>
      <c r="AI355" s="675" t="n"/>
      <c r="AJ355" s="675" t="n"/>
      <c r="AK355" s="675" t="n"/>
      <c r="AL355" s="675" t="n"/>
      <c r="AM355" s="675" t="n"/>
      <c r="AN355" s="675" t="n"/>
      <c r="AO355" s="675" t="inlineStr">
        <is>
          <t>end</t>
        </is>
      </c>
    </row>
    <row r="356">
      <c r="A356" s="532" t="n"/>
      <c r="B356" s="336" t="inlineStr">
        <is>
          <t>Category</t>
        </is>
      </c>
      <c r="C356" s="336" t="inlineStr">
        <is>
          <t>Acronym</t>
        </is>
      </c>
      <c r="D356" s="336" t="inlineStr">
        <is>
          <t>Definition</t>
        </is>
      </c>
      <c r="E356" s="336" t="inlineStr">
        <is>
          <t>Reference</t>
        </is>
      </c>
      <c r="F356" s="336">
        <f>F11</f>
        <v/>
      </c>
      <c r="G356" s="336">
        <f>G11</f>
        <v/>
      </c>
      <c r="H356" s="336">
        <f>H11</f>
        <v/>
      </c>
      <c r="I356" s="336">
        <f>I11</f>
        <v/>
      </c>
      <c r="J356" s="336">
        <f>J11</f>
        <v/>
      </c>
      <c r="K356" s="336">
        <f>K11</f>
        <v/>
      </c>
      <c r="L356" s="336">
        <f>L11</f>
        <v/>
      </c>
      <c r="M356" s="336">
        <f>M11</f>
        <v/>
      </c>
      <c r="N356" s="336">
        <f>N11</f>
        <v/>
      </c>
      <c r="O356" s="336">
        <f>O11</f>
        <v/>
      </c>
      <c r="P356" s="336">
        <f>P11</f>
        <v/>
      </c>
      <c r="Q356" s="336">
        <f>Q11</f>
        <v/>
      </c>
      <c r="R356" s="336">
        <f>R11</f>
        <v/>
      </c>
      <c r="S356" s="336">
        <f>S11</f>
        <v/>
      </c>
      <c r="T356" s="336">
        <f>T11</f>
        <v/>
      </c>
      <c r="U356" s="336">
        <f>U11</f>
        <v/>
      </c>
      <c r="V356" s="336">
        <f>V11</f>
        <v/>
      </c>
      <c r="W356" s="336">
        <f>W11</f>
        <v/>
      </c>
      <c r="X356" s="336">
        <f>X11</f>
        <v/>
      </c>
      <c r="Y356" s="336">
        <f>Y11</f>
        <v/>
      </c>
      <c r="Z356" s="336">
        <f>Z11</f>
        <v/>
      </c>
      <c r="AA356" s="336">
        <f>AA11</f>
        <v/>
      </c>
      <c r="AB356" s="336">
        <f>AB11</f>
        <v/>
      </c>
      <c r="AC356" s="336">
        <f>AC11</f>
        <v/>
      </c>
      <c r="AD356" s="336">
        <f>AD11</f>
        <v/>
      </c>
      <c r="AE356" s="336">
        <f>AE11</f>
        <v/>
      </c>
      <c r="AF356" s="336">
        <f>AF11</f>
        <v/>
      </c>
      <c r="AG356" s="336">
        <f>AG11</f>
        <v/>
      </c>
      <c r="AH356" s="336">
        <f>AH11</f>
        <v/>
      </c>
      <c r="AI356" s="336">
        <f>AI11</f>
        <v/>
      </c>
      <c r="AJ356" s="336">
        <f>AJ11</f>
        <v/>
      </c>
      <c r="AK356" s="336">
        <f>AK11</f>
        <v/>
      </c>
      <c r="AL356" s="336">
        <f>AL11</f>
        <v/>
      </c>
      <c r="AM356" s="336">
        <f>AM11</f>
        <v/>
      </c>
      <c r="AN356" s="336">
        <f>AN11</f>
        <v/>
      </c>
      <c r="AO356" s="336">
        <f>AO11</f>
        <v/>
      </c>
    </row>
    <row r="357" ht="13" customHeight="1" s="1">
      <c r="A357" s="532" t="n"/>
      <c r="B357" s="549" t="inlineStr">
        <is>
          <t>Immigration
(arrival Passenger)</t>
        </is>
      </c>
      <c r="C357" s="328" t="inlineStr">
        <is>
          <t>PCi</t>
        </is>
      </c>
      <c r="D357" s="332" t="inlineStr">
        <is>
          <t>Approximate Number of Arrival Passport Control Desks</t>
        </is>
      </c>
      <c r="E357" s="328" t="n"/>
      <c r="F357" s="332">
        <f>ROUNDUP((F358*F360*(F361/60))/(30+F362),0)</f>
        <v/>
      </c>
      <c r="G357" s="332">
        <f>ROUNDUP((G358*G360*(G361/60))/(30+G362),0)</f>
        <v/>
      </c>
      <c r="H357" s="332">
        <f>ROUNDUP((H358*H360*(H361/60))/(30+H362),0)</f>
        <v/>
      </c>
      <c r="I357" s="332">
        <f>ROUNDUP((I358*I360*(I361/60))/(30+I362),0)</f>
        <v/>
      </c>
      <c r="J357" s="332">
        <f>ROUNDUP((J358*J360*(J361/60))/(30+J362),0)</f>
        <v/>
      </c>
      <c r="K357" s="332">
        <f>ROUNDUP((K358*K360*(K361/60))/(30+K362),0)</f>
        <v/>
      </c>
      <c r="L357" s="332">
        <f>ROUNDUP((L358*L360*(L361/60))/(30+L362),0)</f>
        <v/>
      </c>
      <c r="M357" s="332">
        <f>ROUNDUP((M358*M360*(M361/60))/(30+M362),0)</f>
        <v/>
      </c>
      <c r="N357" s="332">
        <f>ROUNDUP((N358*N360*(N361/60))/(30+N362),0)</f>
        <v/>
      </c>
      <c r="O357" s="332">
        <f>ROUNDUP((O358*O360*(O361/60))/(30+O362),0)</f>
        <v/>
      </c>
      <c r="P357" s="332">
        <f>ROUNDUP((P358*P360*(P361/60))/(30+P362),0)</f>
        <v/>
      </c>
      <c r="Q357" s="332">
        <f>ROUNDUP((Q358*Q360*(Q361/60))/(30+Q362),0)</f>
        <v/>
      </c>
      <c r="R357" s="332">
        <f>ROUNDUP((R358*R360*(R361/60))/(30+R362),0)</f>
        <v/>
      </c>
      <c r="S357" s="332">
        <f>ROUNDUP((S358*S360*(S361/60))/(30+S362),0)</f>
        <v/>
      </c>
      <c r="T357" s="332">
        <f>ROUNDUP((T358*T360*(T361/60))/(30+T362),0)</f>
        <v/>
      </c>
      <c r="U357" s="332">
        <f>ROUNDUP((U358*U360*(U361/60))/(30+U362),0)</f>
        <v/>
      </c>
      <c r="V357" s="332">
        <f>ROUNDUP((V358*V360*(V361/60))/(30+V362),0)</f>
        <v/>
      </c>
      <c r="W357" s="332">
        <f>ROUNDUP((W358*W360*(W361/60))/(30+W362),0)</f>
        <v/>
      </c>
      <c r="X357" s="332">
        <f>ROUNDUP((X358*X360*(X361/60))/(30+X362),0)</f>
        <v/>
      </c>
      <c r="Y357" s="332">
        <f>ROUNDUP((Y358*Y360*(Y361/60))/(30+Y362),0)</f>
        <v/>
      </c>
      <c r="Z357" s="332">
        <f>ROUNDUP((Z358*Z360*(Z361/60))/(30+Z362),0)</f>
        <v/>
      </c>
      <c r="AA357" s="332">
        <f>ROUNDUP((AA358*AA360*(AA361/60))/(30+AA362),0)</f>
        <v/>
      </c>
      <c r="AB357" s="332">
        <f>ROUNDUP((AB358*AB360*(AB361/60))/(30+AB362),0)</f>
        <v/>
      </c>
      <c r="AC357" s="332">
        <f>ROUNDUP((AC358*AC360*(AC361/60))/(30+AC362),0)</f>
        <v/>
      </c>
      <c r="AD357" s="332">
        <f>ROUNDUP((AD358*AD360*(AD361/60))/(30+AD362),0)</f>
        <v/>
      </c>
      <c r="AE357" s="332">
        <f>ROUNDUP((AE358*AE360*(AE361/60))/(30+AE362),0)</f>
        <v/>
      </c>
      <c r="AF357" s="332">
        <f>ROUNDUP((AF358*AF360*(AF361/60))/(30+AF362),0)</f>
        <v/>
      </c>
      <c r="AG357" s="332">
        <f>ROUNDUP((AG358*AG360*(AG361/60))/(30+AG362),0)</f>
        <v/>
      </c>
      <c r="AH357" s="332">
        <f>ROUNDUP((AH358*AH360*(AH361/60))/(30+AH362),0)</f>
        <v/>
      </c>
      <c r="AI357" s="332">
        <f>ROUNDUP((AI358*AI360*(AI361/60))/(30+AI362),0)</f>
        <v/>
      </c>
      <c r="AJ357" s="332">
        <f>ROUNDUP((AJ358*AJ360*(AJ361/60))/(30+AJ362),0)</f>
        <v/>
      </c>
      <c r="AK357" s="332">
        <f>ROUNDUP((AK358*AK360*(AK361/60))/(30+AK362),0)</f>
        <v/>
      </c>
      <c r="AL357" s="332">
        <f>ROUNDUP((AL358*AL360*(AL361/60))/(30+AL362),0)</f>
        <v/>
      </c>
      <c r="AM357" s="332">
        <f>ROUNDUP((AM358*AM360*(AM361/60))/(30+AM362),0)</f>
        <v/>
      </c>
      <c r="AN357" s="332">
        <f>ROUNDUP((AN358*AN360*(AN361/60))/(30+AN362),0)</f>
        <v/>
      </c>
      <c r="AO357" s="332">
        <f>ROUNDUP((AO358*AO360*(AO361/60))/(30+AO362),0)</f>
        <v/>
      </c>
    </row>
    <row r="358" ht="13" customHeight="1" s="1">
      <c r="A358" s="532" t="n"/>
      <c r="B358" s="550" t="n"/>
      <c r="C358" s="339" t="inlineStr">
        <is>
          <t>PHP(od-arr)</t>
        </is>
      </c>
      <c r="D358" s="340" t="inlineStr">
        <is>
          <t>Terminating Peak Hour Passengers</t>
        </is>
      </c>
      <c r="E358" s="339" t="n"/>
      <c r="F358" s="340">
        <f>F34</f>
        <v/>
      </c>
      <c r="G358" s="340">
        <f>G34</f>
        <v/>
      </c>
      <c r="H358" s="340">
        <f>H34</f>
        <v/>
      </c>
      <c r="I358" s="340">
        <f>I34</f>
        <v/>
      </c>
      <c r="J358" s="340">
        <f>J34</f>
        <v/>
      </c>
      <c r="K358" s="340">
        <f>K34</f>
        <v/>
      </c>
      <c r="L358" s="340">
        <f>L34</f>
        <v/>
      </c>
      <c r="M358" s="340">
        <f>M34</f>
        <v/>
      </c>
      <c r="N358" s="340">
        <f>N34</f>
        <v/>
      </c>
      <c r="O358" s="340">
        <f>O34</f>
        <v/>
      </c>
      <c r="P358" s="340">
        <f>P34</f>
        <v/>
      </c>
      <c r="Q358" s="340">
        <f>Q34</f>
        <v/>
      </c>
      <c r="R358" s="340">
        <f>R34</f>
        <v/>
      </c>
      <c r="S358" s="340">
        <f>S34</f>
        <v/>
      </c>
      <c r="T358" s="340">
        <f>T34</f>
        <v/>
      </c>
      <c r="U358" s="340">
        <f>U34</f>
        <v/>
      </c>
      <c r="V358" s="340">
        <f>V34</f>
        <v/>
      </c>
      <c r="W358" s="340">
        <f>W34</f>
        <v/>
      </c>
      <c r="X358" s="340">
        <f>X34</f>
        <v/>
      </c>
      <c r="Y358" s="340">
        <f>Y34</f>
        <v/>
      </c>
      <c r="Z358" s="340">
        <f>Z34</f>
        <v/>
      </c>
      <c r="AA358" s="340">
        <f>AA34</f>
        <v/>
      </c>
      <c r="AB358" s="340">
        <f>AB34</f>
        <v/>
      </c>
      <c r="AC358" s="340">
        <f>AC34</f>
        <v/>
      </c>
      <c r="AD358" s="340">
        <f>AD34</f>
        <v/>
      </c>
      <c r="AE358" s="340">
        <f>AE34</f>
        <v/>
      </c>
      <c r="AF358" s="340">
        <f>AF34</f>
        <v/>
      </c>
      <c r="AG358" s="340">
        <f>AG34</f>
        <v/>
      </c>
      <c r="AH358" s="340">
        <f>AH34</f>
        <v/>
      </c>
      <c r="AI358" s="340">
        <f>AI34</f>
        <v/>
      </c>
      <c r="AJ358" s="340">
        <f>AJ34</f>
        <v/>
      </c>
      <c r="AK358" s="340">
        <f>AK34</f>
        <v/>
      </c>
      <c r="AL358" s="340">
        <f>AL34</f>
        <v/>
      </c>
      <c r="AM358" s="340">
        <f>AM34</f>
        <v/>
      </c>
      <c r="AN358" s="340">
        <f>AN34</f>
        <v/>
      </c>
      <c r="AO358" s="340">
        <f>AO34</f>
        <v/>
      </c>
    </row>
    <row r="359" ht="13" customHeight="1" s="1">
      <c r="A359" s="532" t="n"/>
      <c r="B359" s="550" t="n"/>
      <c r="C359" s="328" t="inlineStr">
        <is>
          <t>Cf</t>
        </is>
      </c>
      <c r="D359" s="332" t="inlineStr">
        <is>
          <t>Correction Factor for Demand Variability (see reference table)</t>
        </is>
      </c>
      <c r="E359" s="328" t="n"/>
      <c r="F359" s="332">
        <f>VLOOKUP(F362,$B$425:$C$432,2,TRUE)</f>
        <v/>
      </c>
      <c r="G359" s="332">
        <f>VLOOKUP(G362,$B$425:$C$432,2,TRUE)</f>
        <v/>
      </c>
      <c r="H359" s="332">
        <f>VLOOKUP(H362,$B$425:$C$432,2,TRUE)</f>
        <v/>
      </c>
      <c r="I359" s="332">
        <f>VLOOKUP(I362,$B$425:$C$432,2,TRUE)</f>
        <v/>
      </c>
      <c r="J359" s="332">
        <f>VLOOKUP(J362,$B$425:$C$432,2,TRUE)</f>
        <v/>
      </c>
      <c r="K359" s="332">
        <f>VLOOKUP(K362,$B$425:$C$432,2,TRUE)</f>
        <v/>
      </c>
      <c r="L359" s="332">
        <f>VLOOKUP(L362,$B$425:$C$432,2,TRUE)</f>
        <v/>
      </c>
      <c r="M359" s="332">
        <f>VLOOKUP(M362,$B$425:$C$432,2,TRUE)</f>
        <v/>
      </c>
      <c r="N359" s="332">
        <f>VLOOKUP(N362,$B$425:$C$432,2,TRUE)</f>
        <v/>
      </c>
      <c r="O359" s="332">
        <f>VLOOKUP(O362,$B$425:$C$432,2,TRUE)</f>
        <v/>
      </c>
      <c r="P359" s="332">
        <f>VLOOKUP(P362,$B$425:$C$432,2,TRUE)</f>
        <v/>
      </c>
      <c r="Q359" s="332">
        <f>VLOOKUP(Q362,$B$425:$C$432,2,TRUE)</f>
        <v/>
      </c>
      <c r="R359" s="332">
        <f>VLOOKUP(R362,$B$425:$C$432,2,TRUE)</f>
        <v/>
      </c>
      <c r="S359" s="332">
        <f>VLOOKUP(S362,$B$425:$C$432,2,TRUE)</f>
        <v/>
      </c>
      <c r="T359" s="332">
        <f>VLOOKUP(T362,$B$425:$C$432,2,TRUE)</f>
        <v/>
      </c>
      <c r="U359" s="332">
        <f>VLOOKUP(U362,$B$425:$C$432,2,TRUE)</f>
        <v/>
      </c>
      <c r="V359" s="332">
        <f>VLOOKUP(V362,$B$425:$C$432,2,TRUE)</f>
        <v/>
      </c>
      <c r="W359" s="332">
        <f>VLOOKUP(W362,$B$425:$C$432,2,TRUE)</f>
        <v/>
      </c>
      <c r="X359" s="332">
        <f>VLOOKUP(X362,$B$425:$C$432,2,TRUE)</f>
        <v/>
      </c>
      <c r="Y359" s="332">
        <f>VLOOKUP(Y362,$B$425:$C$432,2,TRUE)</f>
        <v/>
      </c>
      <c r="Z359" s="332">
        <f>VLOOKUP(Z362,$B$425:$C$432,2,TRUE)</f>
        <v/>
      </c>
      <c r="AA359" s="332">
        <f>VLOOKUP(AA362,$B$425:$C$432,2,TRUE)</f>
        <v/>
      </c>
      <c r="AB359" s="332">
        <f>VLOOKUP(AB362,$B$425:$C$432,2,TRUE)</f>
        <v/>
      </c>
      <c r="AC359" s="332">
        <f>VLOOKUP(AC362,$B$425:$C$432,2,TRUE)</f>
        <v/>
      </c>
      <c r="AD359" s="332">
        <f>VLOOKUP(AD362,$B$425:$C$432,2,TRUE)</f>
        <v/>
      </c>
      <c r="AE359" s="332">
        <f>VLOOKUP(AE362,$B$425:$C$432,2,TRUE)</f>
        <v/>
      </c>
      <c r="AF359" s="332">
        <f>VLOOKUP(AF362,$B$425:$C$432,2,TRUE)</f>
        <v/>
      </c>
      <c r="AG359" s="332">
        <f>VLOOKUP(AG362,$B$425:$C$432,2,TRUE)</f>
        <v/>
      </c>
      <c r="AH359" s="332">
        <f>VLOOKUP(AH362,$B$425:$C$432,2,TRUE)</f>
        <v/>
      </c>
      <c r="AI359" s="332">
        <f>VLOOKUP(AI362,$B$425:$C$432,2,TRUE)</f>
        <v/>
      </c>
      <c r="AJ359" s="332">
        <f>VLOOKUP(AJ362,$B$425:$C$432,2,TRUE)</f>
        <v/>
      </c>
      <c r="AK359" s="332">
        <f>VLOOKUP(AK362,$B$425:$C$432,2,TRUE)</f>
        <v/>
      </c>
      <c r="AL359" s="332">
        <f>VLOOKUP(AL362,$B$425:$C$432,2,TRUE)</f>
        <v/>
      </c>
      <c r="AM359" s="332">
        <f>VLOOKUP(AM362,$B$425:$C$432,2,TRUE)</f>
        <v/>
      </c>
      <c r="AN359" s="332">
        <f>VLOOKUP(AN362,$B$425:$C$432,2,TRUE)</f>
        <v/>
      </c>
      <c r="AO359" s="332">
        <f>VLOOKUP(AO362,$B$425:$C$432,2,TRUE)</f>
        <v/>
      </c>
    </row>
    <row r="360" ht="13" customHeight="1" s="1">
      <c r="A360" s="532" t="n"/>
      <c r="B360" s="550" t="n"/>
      <c r="C360" s="328" t="inlineStr">
        <is>
          <t>PK</t>
        </is>
      </c>
      <c r="D360" s="332" t="inlineStr">
        <is>
          <t>Peak 30-minute Factor (in % of PHP)</t>
        </is>
      </c>
      <c r="E360" s="328" t="n"/>
      <c r="F360" s="344">
        <f>F36</f>
        <v/>
      </c>
      <c r="G360" s="344">
        <f>G36</f>
        <v/>
      </c>
      <c r="H360" s="344">
        <f>H36</f>
        <v/>
      </c>
      <c r="I360" s="344">
        <f>I36</f>
        <v/>
      </c>
      <c r="J360" s="344">
        <f>J36</f>
        <v/>
      </c>
      <c r="K360" s="344">
        <f>K36</f>
        <v/>
      </c>
      <c r="L360" s="344">
        <f>L36</f>
        <v/>
      </c>
      <c r="M360" s="344">
        <f>M36</f>
        <v/>
      </c>
      <c r="N360" s="344">
        <f>N36</f>
        <v/>
      </c>
      <c r="O360" s="344">
        <f>O36</f>
        <v/>
      </c>
      <c r="P360" s="344">
        <f>P36</f>
        <v/>
      </c>
      <c r="Q360" s="344">
        <f>Q36</f>
        <v/>
      </c>
      <c r="R360" s="344">
        <f>R36</f>
        <v/>
      </c>
      <c r="S360" s="344">
        <f>S36</f>
        <v/>
      </c>
      <c r="T360" s="344">
        <f>T36</f>
        <v/>
      </c>
      <c r="U360" s="344">
        <f>U36</f>
        <v/>
      </c>
      <c r="V360" s="344">
        <f>V36</f>
        <v/>
      </c>
      <c r="W360" s="344">
        <f>W36</f>
        <v/>
      </c>
      <c r="X360" s="344">
        <f>X36</f>
        <v/>
      </c>
      <c r="Y360" s="344">
        <f>Y36</f>
        <v/>
      </c>
      <c r="Z360" s="344">
        <f>Z36</f>
        <v/>
      </c>
      <c r="AA360" s="344">
        <f>AA36</f>
        <v/>
      </c>
      <c r="AB360" s="344">
        <f>AB36</f>
        <v/>
      </c>
      <c r="AC360" s="344">
        <f>AC36</f>
        <v/>
      </c>
      <c r="AD360" s="344">
        <f>AD36</f>
        <v/>
      </c>
      <c r="AE360" s="344">
        <f>AE36</f>
        <v/>
      </c>
      <c r="AF360" s="344">
        <f>AF36</f>
        <v/>
      </c>
      <c r="AG360" s="344">
        <f>AG36</f>
        <v/>
      </c>
      <c r="AH360" s="344">
        <f>AH36</f>
        <v/>
      </c>
      <c r="AI360" s="344">
        <f>AI36</f>
        <v/>
      </c>
      <c r="AJ360" s="344">
        <f>AJ36</f>
        <v/>
      </c>
      <c r="AK360" s="344">
        <f>AK36</f>
        <v/>
      </c>
      <c r="AL360" s="344">
        <f>AL36</f>
        <v/>
      </c>
      <c r="AM360" s="344">
        <f>AM36</f>
        <v/>
      </c>
      <c r="AN360" s="344">
        <f>AN36</f>
        <v/>
      </c>
      <c r="AO360" s="344">
        <f>AO36</f>
        <v/>
      </c>
    </row>
    <row r="361" ht="13" customHeight="1" s="1">
      <c r="A361" s="532" t="n"/>
      <c r="B361" s="550" t="n"/>
      <c r="C361" s="328" t="inlineStr">
        <is>
          <t>PT</t>
        </is>
      </c>
      <c r="D361" s="332" t="inlineStr">
        <is>
          <t>Process Time per Passenger at Arrival Passport Control (in seconds)</t>
        </is>
      </c>
      <c r="E361" s="328" t="n"/>
      <c r="F361" s="332" t="n">
        <v>60</v>
      </c>
      <c r="G361" s="332" t="n">
        <v>60</v>
      </c>
      <c r="H361" s="332" t="n">
        <v>60</v>
      </c>
      <c r="I361" s="332" t="n">
        <v>60</v>
      </c>
      <c r="J361" s="332" t="n">
        <v>60</v>
      </c>
      <c r="K361" s="332" t="n">
        <v>60</v>
      </c>
      <c r="L361" s="332" t="n">
        <v>60</v>
      </c>
      <c r="M361" s="332" t="n">
        <v>60</v>
      </c>
      <c r="N361" s="332" t="n">
        <v>60</v>
      </c>
      <c r="O361" s="332" t="n">
        <v>60</v>
      </c>
      <c r="P361" s="332" t="n">
        <v>60</v>
      </c>
      <c r="Q361" s="332" t="n">
        <v>60</v>
      </c>
      <c r="R361" s="332" t="n">
        <v>60</v>
      </c>
      <c r="S361" s="332" t="n">
        <v>60</v>
      </c>
      <c r="T361" s="332" t="n">
        <v>60</v>
      </c>
      <c r="U361" s="332" t="n">
        <v>60</v>
      </c>
      <c r="V361" s="332" t="n">
        <v>60</v>
      </c>
      <c r="W361" s="332" t="n">
        <v>60</v>
      </c>
      <c r="X361" s="332" t="n">
        <v>60</v>
      </c>
      <c r="Y361" s="332" t="n">
        <v>60</v>
      </c>
      <c r="Z361" s="332" t="n">
        <v>60</v>
      </c>
      <c r="AA361" s="332" t="n">
        <v>60</v>
      </c>
      <c r="AB361" s="332" t="n">
        <v>60</v>
      </c>
      <c r="AC361" s="332" t="n">
        <v>60</v>
      </c>
      <c r="AD361" s="332" t="n">
        <v>60</v>
      </c>
      <c r="AE361" s="332" t="n">
        <v>60</v>
      </c>
      <c r="AF361" s="332" t="n">
        <v>60</v>
      </c>
      <c r="AG361" s="332" t="n">
        <v>60</v>
      </c>
      <c r="AH361" s="332" t="n">
        <v>60</v>
      </c>
      <c r="AI361" s="332" t="n">
        <v>60</v>
      </c>
      <c r="AJ361" s="332" t="n">
        <v>60</v>
      </c>
      <c r="AK361" s="332" t="n">
        <v>60</v>
      </c>
      <c r="AL361" s="332" t="n">
        <v>60</v>
      </c>
      <c r="AM361" s="332" t="n">
        <v>60</v>
      </c>
      <c r="AN361" s="332" t="n">
        <v>60</v>
      </c>
      <c r="AO361" s="332" t="n">
        <v>60</v>
      </c>
    </row>
    <row r="362" ht="13" customHeight="1" s="1">
      <c r="A362" s="532" t="n"/>
      <c r="B362" s="550" t="n"/>
      <c r="C362" s="328" t="inlineStr">
        <is>
          <t>MQT</t>
        </is>
      </c>
      <c r="D362" s="332" t="inlineStr">
        <is>
          <t>Maximum Queuing Time (in minutes)</t>
        </is>
      </c>
      <c r="E362" s="328" t="n"/>
      <c r="F362" s="332" t="n">
        <v>10</v>
      </c>
      <c r="G362" s="332" t="n">
        <v>10</v>
      </c>
      <c r="H362" s="332" t="n">
        <v>10</v>
      </c>
      <c r="I362" s="332" t="n">
        <v>10</v>
      </c>
      <c r="J362" s="332" t="n">
        <v>10</v>
      </c>
      <c r="K362" s="332" t="n">
        <v>10</v>
      </c>
      <c r="L362" s="332" t="n">
        <v>10</v>
      </c>
      <c r="M362" s="332" t="n">
        <v>10</v>
      </c>
      <c r="N362" s="332" t="n">
        <v>10</v>
      </c>
      <c r="O362" s="332" t="n">
        <v>10</v>
      </c>
      <c r="P362" s="332" t="n">
        <v>10</v>
      </c>
      <c r="Q362" s="332" t="n">
        <v>10</v>
      </c>
      <c r="R362" s="332" t="n">
        <v>10</v>
      </c>
      <c r="S362" s="332" t="n">
        <v>10</v>
      </c>
      <c r="T362" s="332" t="n">
        <v>10</v>
      </c>
      <c r="U362" s="332" t="n">
        <v>10</v>
      </c>
      <c r="V362" s="332" t="n">
        <v>10</v>
      </c>
      <c r="W362" s="332" t="n">
        <v>10</v>
      </c>
      <c r="X362" s="332" t="n">
        <v>10</v>
      </c>
      <c r="Y362" s="332" t="n">
        <v>10</v>
      </c>
      <c r="Z362" s="332" t="n">
        <v>10</v>
      </c>
      <c r="AA362" s="332" t="n">
        <v>10</v>
      </c>
      <c r="AB362" s="332" t="n">
        <v>10</v>
      </c>
      <c r="AC362" s="332" t="n">
        <v>10</v>
      </c>
      <c r="AD362" s="332" t="n">
        <v>10</v>
      </c>
      <c r="AE362" s="332" t="n">
        <v>10</v>
      </c>
      <c r="AF362" s="332" t="n">
        <v>10</v>
      </c>
      <c r="AG362" s="332" t="n">
        <v>10</v>
      </c>
      <c r="AH362" s="332" t="n">
        <v>10</v>
      </c>
      <c r="AI362" s="332" t="n">
        <v>10</v>
      </c>
      <c r="AJ362" s="332" t="n">
        <v>10</v>
      </c>
      <c r="AK362" s="332" t="n">
        <v>10</v>
      </c>
      <c r="AL362" s="332" t="n">
        <v>10</v>
      </c>
      <c r="AM362" s="332" t="n">
        <v>10</v>
      </c>
      <c r="AN362" s="332" t="n">
        <v>10</v>
      </c>
      <c r="AO362" s="332" t="n">
        <v>10</v>
      </c>
    </row>
    <row r="363" ht="13" customHeight="1" s="1">
      <c r="A363" s="532" t="n"/>
      <c r="B363" s="550" t="n"/>
      <c r="C363" s="328" t="inlineStr">
        <is>
          <t>PCd</t>
        </is>
      </c>
      <c r="D363" s="332" t="inlineStr">
        <is>
          <t>Depth of One Arrival Passport Control Booth (in meters). Obtained from Typical dimensions**</t>
        </is>
      </c>
      <c r="E363" s="328" t="n"/>
      <c r="F363" s="332" t="n">
        <v>3</v>
      </c>
      <c r="G363" s="332" t="n">
        <v>3</v>
      </c>
      <c r="H363" s="332" t="n">
        <v>3</v>
      </c>
      <c r="I363" s="332" t="n">
        <v>3</v>
      </c>
      <c r="J363" s="332" t="n">
        <v>3</v>
      </c>
      <c r="K363" s="332" t="n">
        <v>3</v>
      </c>
      <c r="L363" s="332" t="n">
        <v>3</v>
      </c>
      <c r="M363" s="332" t="n">
        <v>3</v>
      </c>
      <c r="N363" s="332" t="n">
        <v>3</v>
      </c>
      <c r="O363" s="332" t="n">
        <v>3</v>
      </c>
      <c r="P363" s="332" t="n">
        <v>3</v>
      </c>
      <c r="Q363" s="332" t="n">
        <v>3</v>
      </c>
      <c r="R363" s="332" t="n">
        <v>3</v>
      </c>
      <c r="S363" s="332" t="n">
        <v>3</v>
      </c>
      <c r="T363" s="332" t="n">
        <v>3</v>
      </c>
      <c r="U363" s="332" t="n">
        <v>3</v>
      </c>
      <c r="V363" s="332" t="n">
        <v>3</v>
      </c>
      <c r="W363" s="332" t="n">
        <v>3</v>
      </c>
      <c r="X363" s="332" t="n">
        <v>3</v>
      </c>
      <c r="Y363" s="332" t="n">
        <v>3</v>
      </c>
      <c r="Z363" s="332" t="n">
        <v>3</v>
      </c>
      <c r="AA363" s="332" t="n">
        <v>3</v>
      </c>
      <c r="AB363" s="332" t="n">
        <v>3</v>
      </c>
      <c r="AC363" s="332" t="n">
        <v>3</v>
      </c>
      <c r="AD363" s="332" t="n">
        <v>3</v>
      </c>
      <c r="AE363" s="332" t="n">
        <v>3</v>
      </c>
      <c r="AF363" s="332" t="n">
        <v>3</v>
      </c>
      <c r="AG363" s="332" t="n">
        <v>3</v>
      </c>
      <c r="AH363" s="332" t="n">
        <v>3</v>
      </c>
      <c r="AI363" s="332" t="n">
        <v>3</v>
      </c>
      <c r="AJ363" s="332" t="n">
        <v>3</v>
      </c>
      <c r="AK363" s="332" t="n">
        <v>3</v>
      </c>
      <c r="AL363" s="332" t="n">
        <v>3</v>
      </c>
      <c r="AM363" s="332" t="n">
        <v>3</v>
      </c>
      <c r="AN363" s="332" t="n">
        <v>3</v>
      </c>
      <c r="AO363" s="332" t="n">
        <v>3</v>
      </c>
    </row>
    <row r="364" ht="13" customHeight="1" s="1">
      <c r="A364" s="532" t="n"/>
      <c r="B364" s="550" t="n"/>
      <c r="C364" s="328" t="inlineStr">
        <is>
          <t>PCw</t>
        </is>
      </c>
      <c r="D364" s="332" t="inlineStr">
        <is>
          <t>Width of One Arrival Passport Control Booth (in meters). Obtained from Typical dimensions**</t>
        </is>
      </c>
      <c r="E364" s="328" t="n"/>
      <c r="F364" s="332" t="n">
        <v>2.2</v>
      </c>
      <c r="G364" s="332" t="n">
        <v>2.2</v>
      </c>
      <c r="H364" s="332" t="n">
        <v>2.2</v>
      </c>
      <c r="I364" s="332" t="n">
        <v>2.2</v>
      </c>
      <c r="J364" s="332" t="n">
        <v>2.2</v>
      </c>
      <c r="K364" s="332" t="n">
        <v>2.2</v>
      </c>
      <c r="L364" s="332" t="n">
        <v>2.2</v>
      </c>
      <c r="M364" s="332" t="n">
        <v>2.2</v>
      </c>
      <c r="N364" s="332" t="n">
        <v>2.2</v>
      </c>
      <c r="O364" s="332" t="n">
        <v>2.2</v>
      </c>
      <c r="P364" s="332" t="n">
        <v>2.2</v>
      </c>
      <c r="Q364" s="332" t="n">
        <v>2.2</v>
      </c>
      <c r="R364" s="332" t="n">
        <v>2.2</v>
      </c>
      <c r="S364" s="332" t="n">
        <v>2.2</v>
      </c>
      <c r="T364" s="332" t="n">
        <v>2.2</v>
      </c>
      <c r="U364" s="332" t="n">
        <v>2.2</v>
      </c>
      <c r="V364" s="332" t="n">
        <v>2.2</v>
      </c>
      <c r="W364" s="332" t="n">
        <v>2.2</v>
      </c>
      <c r="X364" s="332" t="n">
        <v>2.2</v>
      </c>
      <c r="Y364" s="332" t="n">
        <v>2.2</v>
      </c>
      <c r="Z364" s="332" t="n">
        <v>2.2</v>
      </c>
      <c r="AA364" s="332" t="n">
        <v>2.2</v>
      </c>
      <c r="AB364" s="332" t="n">
        <v>2.2</v>
      </c>
      <c r="AC364" s="332" t="n">
        <v>2.2</v>
      </c>
      <c r="AD364" s="332" t="n">
        <v>2.2</v>
      </c>
      <c r="AE364" s="332" t="n">
        <v>2.2</v>
      </c>
      <c r="AF364" s="332" t="n">
        <v>2.2</v>
      </c>
      <c r="AG364" s="332" t="n">
        <v>2.2</v>
      </c>
      <c r="AH364" s="332" t="n">
        <v>2.2</v>
      </c>
      <c r="AI364" s="332" t="n">
        <v>2.2</v>
      </c>
      <c r="AJ364" s="332" t="n">
        <v>2.2</v>
      </c>
      <c r="AK364" s="332" t="n">
        <v>2.2</v>
      </c>
      <c r="AL364" s="332" t="n">
        <v>2.2</v>
      </c>
      <c r="AM364" s="332" t="n">
        <v>2.2</v>
      </c>
      <c r="AN364" s="332" t="n">
        <v>2.2</v>
      </c>
      <c r="AO364" s="332" t="n">
        <v>2.2</v>
      </c>
    </row>
    <row r="365" ht="13" customHeight="1" s="1">
      <c r="A365" s="532" t="n"/>
      <c r="B365" s="550" t="n"/>
      <c r="C365" s="328" t="inlineStr">
        <is>
          <t>QMAX</t>
        </is>
      </c>
      <c r="D365" s="332" t="inlineStr">
        <is>
          <t>Maximum Number of Passengers Waiting in Queue</t>
        </is>
      </c>
      <c r="E365" s="328" t="n"/>
      <c r="F365" s="332">
        <f>ROUNDUP(F366*F358*F360,0)</f>
        <v/>
      </c>
      <c r="G365" s="332">
        <f>ROUNDUP(G366*G358*G360,0)</f>
        <v/>
      </c>
      <c r="H365" s="332">
        <f>ROUNDUP(H366*H358*H360,0)</f>
        <v/>
      </c>
      <c r="I365" s="332">
        <f>ROUNDUP(I366*I358*I360,0)</f>
        <v/>
      </c>
      <c r="J365" s="332">
        <f>ROUNDUP(J366*J358*J360,0)</f>
        <v/>
      </c>
      <c r="K365" s="332">
        <f>ROUNDUP(K366*K358*K360,0)</f>
        <v/>
      </c>
      <c r="L365" s="332">
        <f>ROUNDUP(L366*L358*L360,0)</f>
        <v/>
      </c>
      <c r="M365" s="332">
        <f>ROUNDUP(M366*M358*M360,0)</f>
        <v/>
      </c>
      <c r="N365" s="332">
        <f>ROUNDUP(N366*N358*N360,0)</f>
        <v/>
      </c>
      <c r="O365" s="332">
        <f>ROUNDUP(O366*O358*O360,0)</f>
        <v/>
      </c>
      <c r="P365" s="332">
        <f>ROUNDUP(P366*P358*P360,0)</f>
        <v/>
      </c>
      <c r="Q365" s="332">
        <f>ROUNDUP(Q366*Q358*Q360,0)</f>
        <v/>
      </c>
      <c r="R365" s="332">
        <f>ROUNDUP(R366*R358*R360,0)</f>
        <v/>
      </c>
      <c r="S365" s="332">
        <f>ROUNDUP(S366*S358*S360,0)</f>
        <v/>
      </c>
      <c r="T365" s="332">
        <f>ROUNDUP(T366*T358*T360,0)</f>
        <v/>
      </c>
      <c r="U365" s="332">
        <f>ROUNDUP(U366*U358*U360,0)</f>
        <v/>
      </c>
      <c r="V365" s="332">
        <f>ROUNDUP(V366*V358*V360,0)</f>
        <v/>
      </c>
      <c r="W365" s="332">
        <f>ROUNDUP(W366*W358*W360,0)</f>
        <v/>
      </c>
      <c r="X365" s="332">
        <f>ROUNDUP(X366*X358*X360,0)</f>
        <v/>
      </c>
      <c r="Y365" s="332">
        <f>ROUNDUP(Y366*Y358*Y360,0)</f>
        <v/>
      </c>
      <c r="Z365" s="332">
        <f>ROUNDUP(Z366*Z358*Z360,0)</f>
        <v/>
      </c>
      <c r="AA365" s="332">
        <f>ROUNDUP(AA366*AA358*AA360,0)</f>
        <v/>
      </c>
      <c r="AB365" s="332">
        <f>ROUNDUP(AB366*AB358*AB360,0)</f>
        <v/>
      </c>
      <c r="AC365" s="332">
        <f>ROUNDUP(AC366*AC358*AC360,0)</f>
        <v/>
      </c>
      <c r="AD365" s="332">
        <f>ROUNDUP(AD366*AD358*AD360,0)</f>
        <v/>
      </c>
      <c r="AE365" s="332">
        <f>ROUNDUP(AE366*AE358*AE360,0)</f>
        <v/>
      </c>
      <c r="AF365" s="332">
        <f>ROUNDUP(AF366*AF358*AF360,0)</f>
        <v/>
      </c>
      <c r="AG365" s="332">
        <f>ROUNDUP(AG366*AG358*AG360,0)</f>
        <v/>
      </c>
      <c r="AH365" s="332">
        <f>ROUNDUP(AH366*AH358*AH360,0)</f>
        <v/>
      </c>
      <c r="AI365" s="332">
        <f>ROUNDUP(AI366*AI358*AI360,0)</f>
        <v/>
      </c>
      <c r="AJ365" s="332">
        <f>ROUNDUP(AJ366*AJ358*AJ360,0)</f>
        <v/>
      </c>
      <c r="AK365" s="332">
        <f>ROUNDUP(AK366*AK358*AK360,0)</f>
        <v/>
      </c>
      <c r="AL365" s="332">
        <f>ROUNDUP(AL366*AL358*AL360,0)</f>
        <v/>
      </c>
      <c r="AM365" s="332">
        <f>ROUNDUP(AM366*AM358*AM360,0)</f>
        <v/>
      </c>
      <c r="AN365" s="332">
        <f>ROUNDUP(AN366*AN358*AN360,0)</f>
        <v/>
      </c>
      <c r="AO365" s="332">
        <f>ROUNDUP(AO366*AO358*AO360,0)</f>
        <v/>
      </c>
    </row>
    <row r="366" ht="13" customHeight="1" s="1">
      <c r="A366" s="532" t="n"/>
      <c r="B366" s="550" t="n"/>
      <c r="C366" s="328" t="inlineStr">
        <is>
          <t>Qf</t>
        </is>
      </c>
      <c r="D366" s="332" t="inlineStr">
        <is>
          <t>QMAX Correction Factor</t>
        </is>
      </c>
      <c r="E366" s="328" t="n"/>
      <c r="F366" s="332">
        <f>VLOOKUP(F362,$B$437:$C$442,2,TRUE)</f>
        <v/>
      </c>
      <c r="G366" s="332">
        <f>VLOOKUP(G362,$B$437:$C$442,2,TRUE)</f>
        <v/>
      </c>
      <c r="H366" s="332">
        <f>VLOOKUP(H362,$B$437:$C$442,2,TRUE)</f>
        <v/>
      </c>
      <c r="I366" s="332">
        <f>VLOOKUP(I362,$B$437:$C$442,2,TRUE)</f>
        <v/>
      </c>
      <c r="J366" s="332">
        <f>VLOOKUP(J362,$B$437:$C$442,2,TRUE)</f>
        <v/>
      </c>
      <c r="K366" s="332">
        <f>VLOOKUP(K362,$B$437:$C$442,2,TRUE)</f>
        <v/>
      </c>
      <c r="L366" s="332">
        <f>VLOOKUP(L362,$B$437:$C$442,2,TRUE)</f>
        <v/>
      </c>
      <c r="M366" s="332">
        <f>VLOOKUP(M362,$B$437:$C$442,2,TRUE)</f>
        <v/>
      </c>
      <c r="N366" s="332">
        <f>VLOOKUP(N362,$B$437:$C$442,2,TRUE)</f>
        <v/>
      </c>
      <c r="O366" s="332">
        <f>VLOOKUP(O362,$B$437:$C$442,2,TRUE)</f>
        <v/>
      </c>
      <c r="P366" s="332">
        <f>VLOOKUP(P362,$B$437:$C$442,2,TRUE)</f>
        <v/>
      </c>
      <c r="Q366" s="332">
        <f>VLOOKUP(Q362,$B$437:$C$442,2,TRUE)</f>
        <v/>
      </c>
      <c r="R366" s="332">
        <f>VLOOKUP(R362,$B$437:$C$442,2,TRUE)</f>
        <v/>
      </c>
      <c r="S366" s="332">
        <f>VLOOKUP(S362,$B$437:$C$442,2,TRUE)</f>
        <v/>
      </c>
      <c r="T366" s="332">
        <f>VLOOKUP(T362,$B$437:$C$442,2,TRUE)</f>
        <v/>
      </c>
      <c r="U366" s="332">
        <f>VLOOKUP(U362,$B$437:$C$442,2,TRUE)</f>
        <v/>
      </c>
      <c r="V366" s="332">
        <f>VLOOKUP(V362,$B$437:$C$442,2,TRUE)</f>
        <v/>
      </c>
      <c r="W366" s="332">
        <f>VLOOKUP(W362,$B$437:$C$442,2,TRUE)</f>
        <v/>
      </c>
      <c r="X366" s="332">
        <f>VLOOKUP(X362,$B$437:$C$442,2,TRUE)</f>
        <v/>
      </c>
      <c r="Y366" s="332">
        <f>VLOOKUP(Y362,$B$437:$C$442,2,TRUE)</f>
        <v/>
      </c>
      <c r="Z366" s="332">
        <f>VLOOKUP(Z362,$B$437:$C$442,2,TRUE)</f>
        <v/>
      </c>
      <c r="AA366" s="332">
        <f>VLOOKUP(AA362,$B$437:$C$442,2,TRUE)</f>
        <v/>
      </c>
      <c r="AB366" s="332">
        <f>VLOOKUP(AB362,$B$437:$C$442,2,TRUE)</f>
        <v/>
      </c>
      <c r="AC366" s="332">
        <f>VLOOKUP(AC362,$B$437:$C$442,2,TRUE)</f>
        <v/>
      </c>
      <c r="AD366" s="332">
        <f>VLOOKUP(AD362,$B$437:$C$442,2,TRUE)</f>
        <v/>
      </c>
      <c r="AE366" s="332">
        <f>VLOOKUP(AE362,$B$437:$C$442,2,TRUE)</f>
        <v/>
      </c>
      <c r="AF366" s="332">
        <f>VLOOKUP(AF362,$B$437:$C$442,2,TRUE)</f>
        <v/>
      </c>
      <c r="AG366" s="332">
        <f>VLOOKUP(AG362,$B$437:$C$442,2,TRUE)</f>
        <v/>
      </c>
      <c r="AH366" s="332">
        <f>VLOOKUP(AH362,$B$437:$C$442,2,TRUE)</f>
        <v/>
      </c>
      <c r="AI366" s="332">
        <f>VLOOKUP(AI362,$B$437:$C$442,2,TRUE)</f>
        <v/>
      </c>
      <c r="AJ366" s="332">
        <f>VLOOKUP(AJ362,$B$437:$C$442,2,TRUE)</f>
        <v/>
      </c>
      <c r="AK366" s="332">
        <f>VLOOKUP(AK362,$B$437:$C$442,2,TRUE)</f>
        <v/>
      </c>
      <c r="AL366" s="332">
        <f>VLOOKUP(AL362,$B$437:$C$442,2,TRUE)</f>
        <v/>
      </c>
      <c r="AM366" s="332">
        <f>VLOOKUP(AM362,$B$437:$C$442,2,TRUE)</f>
        <v/>
      </c>
      <c r="AN366" s="332">
        <f>VLOOKUP(AN362,$B$437:$C$442,2,TRUE)</f>
        <v/>
      </c>
      <c r="AO366" s="332">
        <f>VLOOKUP(AO362,$B$437:$C$442,2,TRUE)</f>
        <v/>
      </c>
    </row>
    <row r="367" ht="13" customHeight="1" s="1">
      <c r="A367" s="532" t="n"/>
      <c r="B367" s="550" t="n"/>
      <c r="C367" s="328" t="inlineStr">
        <is>
          <t>SP</t>
        </is>
      </c>
      <c r="D367" s="332" t="inlineStr">
        <is>
          <t>Space per Person</t>
        </is>
      </c>
      <c r="E367" s="328" t="n"/>
      <c r="F367" s="332" t="n">
        <v>1</v>
      </c>
      <c r="G367" s="332" t="n">
        <v>1</v>
      </c>
      <c r="H367" s="332" t="n">
        <v>1</v>
      </c>
      <c r="I367" s="332" t="n">
        <v>1</v>
      </c>
      <c r="J367" s="332" t="n">
        <v>1</v>
      </c>
      <c r="K367" s="332" t="n">
        <v>1</v>
      </c>
      <c r="L367" s="332" t="n">
        <v>1</v>
      </c>
      <c r="M367" s="332" t="n">
        <v>1</v>
      </c>
      <c r="N367" s="332" t="n">
        <v>1</v>
      </c>
      <c r="O367" s="332" t="n">
        <v>1</v>
      </c>
      <c r="P367" s="332" t="n">
        <v>1</v>
      </c>
      <c r="Q367" s="332" t="n">
        <v>1</v>
      </c>
      <c r="R367" s="332" t="n">
        <v>1</v>
      </c>
      <c r="S367" s="332" t="n">
        <v>1</v>
      </c>
      <c r="T367" s="332" t="n">
        <v>1</v>
      </c>
      <c r="U367" s="332" t="n">
        <v>1</v>
      </c>
      <c r="V367" s="332" t="n">
        <v>1</v>
      </c>
      <c r="W367" s="332" t="n">
        <v>1</v>
      </c>
      <c r="X367" s="332" t="n">
        <v>1</v>
      </c>
      <c r="Y367" s="332" t="n">
        <v>1</v>
      </c>
      <c r="Z367" s="332" t="n">
        <v>1</v>
      </c>
      <c r="AA367" s="332" t="n">
        <v>1</v>
      </c>
      <c r="AB367" s="332" t="n">
        <v>1</v>
      </c>
      <c r="AC367" s="332" t="n">
        <v>1</v>
      </c>
      <c r="AD367" s="332" t="n">
        <v>1</v>
      </c>
      <c r="AE367" s="332" t="n">
        <v>1</v>
      </c>
      <c r="AF367" s="332" t="n">
        <v>1</v>
      </c>
      <c r="AG367" s="332" t="n">
        <v>1</v>
      </c>
      <c r="AH367" s="332" t="n">
        <v>1</v>
      </c>
      <c r="AI367" s="332" t="n">
        <v>1</v>
      </c>
      <c r="AJ367" s="332" t="n">
        <v>1</v>
      </c>
      <c r="AK367" s="332" t="n">
        <v>1</v>
      </c>
      <c r="AL367" s="332" t="n">
        <v>1</v>
      </c>
      <c r="AM367" s="332" t="n">
        <v>1</v>
      </c>
      <c r="AN367" s="332" t="n">
        <v>1</v>
      </c>
      <c r="AO367" s="332" t="n">
        <v>1</v>
      </c>
    </row>
    <row r="368">
      <c r="A368" s="532" t="n"/>
      <c r="B368" s="550" t="n"/>
      <c r="C368" s="328" t="inlineStr">
        <is>
          <t>W</t>
        </is>
      </c>
      <c r="D368" s="332" t="inlineStr">
        <is>
          <t>Corridor Width Behind Desks</t>
        </is>
      </c>
      <c r="E368" s="328" t="n"/>
      <c r="F368" s="332" t="n">
        <v>3.5</v>
      </c>
      <c r="G368" s="332" t="n">
        <v>3.5</v>
      </c>
      <c r="H368" s="332" t="n">
        <v>3.5</v>
      </c>
      <c r="I368" s="332" t="n">
        <v>3.5</v>
      </c>
      <c r="J368" s="332" t="n">
        <v>3.5</v>
      </c>
      <c r="K368" s="332" t="n">
        <v>3.5</v>
      </c>
      <c r="L368" s="332" t="n">
        <v>3.5</v>
      </c>
      <c r="M368" s="332" t="n">
        <v>3.5</v>
      </c>
      <c r="N368" s="332" t="n">
        <v>3.5</v>
      </c>
      <c r="O368" s="332" t="n">
        <v>3.5</v>
      </c>
      <c r="P368" s="332" t="n">
        <v>3.5</v>
      </c>
      <c r="Q368" s="332" t="n">
        <v>3.5</v>
      </c>
      <c r="R368" s="332" t="n">
        <v>3.5</v>
      </c>
      <c r="S368" s="332" t="n">
        <v>3.5</v>
      </c>
      <c r="T368" s="332" t="n">
        <v>3.5</v>
      </c>
      <c r="U368" s="332" t="n">
        <v>3.5</v>
      </c>
      <c r="V368" s="332" t="n">
        <v>3.5</v>
      </c>
      <c r="W368" s="332" t="n">
        <v>3.5</v>
      </c>
      <c r="X368" s="332" t="n">
        <v>3.5</v>
      </c>
      <c r="Y368" s="332" t="n">
        <v>3.5</v>
      </c>
      <c r="Z368" s="332" t="n">
        <v>3.5</v>
      </c>
      <c r="AA368" s="332" t="n">
        <v>3.5</v>
      </c>
      <c r="AB368" s="332" t="n">
        <v>3.5</v>
      </c>
      <c r="AC368" s="332" t="n">
        <v>3.5</v>
      </c>
      <c r="AD368" s="332" t="n">
        <v>3.5</v>
      </c>
      <c r="AE368" s="332" t="n">
        <v>3.5</v>
      </c>
      <c r="AF368" s="332" t="n">
        <v>3.5</v>
      </c>
      <c r="AG368" s="332" t="n">
        <v>3.5</v>
      </c>
      <c r="AH368" s="332" t="n">
        <v>3.5</v>
      </c>
      <c r="AI368" s="332" t="n">
        <v>3.5</v>
      </c>
      <c r="AJ368" s="332" t="n">
        <v>3.5</v>
      </c>
      <c r="AK368" s="332" t="n">
        <v>3.5</v>
      </c>
      <c r="AL368" s="332" t="n">
        <v>3.5</v>
      </c>
      <c r="AM368" s="332" t="n">
        <v>3.5</v>
      </c>
      <c r="AN368" s="332" t="n">
        <v>3.5</v>
      </c>
      <c r="AO368" s="332" t="n">
        <v>3.5</v>
      </c>
    </row>
    <row r="369">
      <c r="A369" s="532" t="n"/>
      <c r="B369" s="550" t="n"/>
      <c r="C369" s="337" t="inlineStr">
        <is>
          <t>A</t>
        </is>
      </c>
      <c r="D369" s="338" t="inlineStr">
        <is>
          <t>Area Required for the Arrival Passport Control Facility (in m2)</t>
        </is>
      </c>
      <c r="E369" s="337" t="n"/>
      <c r="F369" s="338">
        <f>(F370*F363*F364)+(F365*F367)+(F370*F364*F368)</f>
        <v/>
      </c>
      <c r="G369" s="338">
        <f>(G370*G363*G364)+(G365*G367)+(G370*G364*G368)</f>
        <v/>
      </c>
      <c r="H369" s="338">
        <f>(H370*H363*H364)+(H365*H367)+(H370*H364*H368)</f>
        <v/>
      </c>
      <c r="I369" s="338">
        <f>(I370*I363*I364)+(I365*I367)+(I370*I364*I368)</f>
        <v/>
      </c>
      <c r="J369" s="338">
        <f>(J370*J363*J364)+(J365*J367)+(J370*J364*J368)</f>
        <v/>
      </c>
      <c r="K369" s="338">
        <f>(K370*K363*K364)+(K365*K367)+(K370*K364*K368)</f>
        <v/>
      </c>
      <c r="L369" s="338">
        <f>(L370*L363*L364)+(L365*L367)+(L370*L364*L368)</f>
        <v/>
      </c>
      <c r="M369" s="338">
        <f>(M370*M363*M364)+(M365*M367)+(M370*M364*M368)</f>
        <v/>
      </c>
      <c r="N369" s="338">
        <f>(N370*N363*N364)+(N365*N367)+(N370*N364*N368)</f>
        <v/>
      </c>
      <c r="O369" s="338">
        <f>(O370*O363*O364)+(O365*O367)+(O370*O364*O368)</f>
        <v/>
      </c>
      <c r="P369" s="338">
        <f>(P370*P363*P364)+(P365*P367)+(P370*P364*P368)</f>
        <v/>
      </c>
      <c r="Q369" s="338">
        <f>(Q370*Q363*Q364)+(Q365*Q367)+(Q370*Q364*Q368)</f>
        <v/>
      </c>
      <c r="R369" s="338">
        <f>(R370*R363*R364)+(R365*R367)+(R370*R364*R368)</f>
        <v/>
      </c>
      <c r="S369" s="338">
        <f>(S370*S363*S364)+(S365*S367)+(S370*S364*S368)</f>
        <v/>
      </c>
      <c r="T369" s="338">
        <f>(T370*T363*T364)+(T365*T367)+(T370*T364*T368)</f>
        <v/>
      </c>
      <c r="U369" s="338">
        <f>(U370*U363*U364)+(U365*U367)+(U370*U364*U368)</f>
        <v/>
      </c>
      <c r="V369" s="338">
        <f>(V370*V363*V364)+(V365*V367)+(V370*V364*V368)</f>
        <v/>
      </c>
      <c r="W369" s="338">
        <f>(W370*W363*W364)+(W365*W367)+(W370*W364*W368)</f>
        <v/>
      </c>
      <c r="X369" s="338">
        <f>(X370*X363*X364)+(X365*X367)+(X370*X364*X368)</f>
        <v/>
      </c>
      <c r="Y369" s="338">
        <f>(Y370*Y363*Y364)+(Y365*Y367)+(Y370*Y364*Y368)</f>
        <v/>
      </c>
      <c r="Z369" s="338">
        <f>(Z370*Z363*Z364)+(Z365*Z367)+(Z370*Z364*Z368)</f>
        <v/>
      </c>
      <c r="AA369" s="338">
        <f>(AA370*AA363*AA364)+(AA365*AA367)+(AA370*AA364*AA368)</f>
        <v/>
      </c>
      <c r="AB369" s="338">
        <f>(AB370*AB363*AB364)+(AB365*AB367)+(AB370*AB364*AB368)</f>
        <v/>
      </c>
      <c r="AC369" s="338">
        <f>(AC370*AC363*AC364)+(AC365*AC367)+(AC370*AC364*AC368)</f>
        <v/>
      </c>
      <c r="AD369" s="338">
        <f>(AD370*AD363*AD364)+(AD365*AD367)+(AD370*AD364*AD368)</f>
        <v/>
      </c>
      <c r="AE369" s="338">
        <f>(AE370*AE363*AE364)+(AE365*AE367)+(AE370*AE364*AE368)</f>
        <v/>
      </c>
      <c r="AF369" s="338">
        <f>(AF370*AF363*AF364)+(AF365*AF367)+(AF370*AF364*AF368)</f>
        <v/>
      </c>
      <c r="AG369" s="338">
        <f>(AG370*AG363*AG364)+(AG365*AG367)+(AG370*AG364*AG368)</f>
        <v/>
      </c>
      <c r="AH369" s="338">
        <f>(AH370*AH363*AH364)+(AH365*AH367)+(AH370*AH364*AH368)</f>
        <v/>
      </c>
      <c r="AI369" s="338">
        <f>(AI370*AI363*AI364)+(AI365*AI367)+(AI370*AI364*AI368)</f>
        <v/>
      </c>
      <c r="AJ369" s="338">
        <f>(AJ370*AJ363*AJ364)+(AJ365*AJ367)+(AJ370*AJ364*AJ368)</f>
        <v/>
      </c>
      <c r="AK369" s="338">
        <f>(AK370*AK363*AK364)+(AK365*AK367)+(AK370*AK364*AK368)</f>
        <v/>
      </c>
      <c r="AL369" s="338">
        <f>(AL370*AL363*AL364)+(AL365*AL367)+(AL370*AL364*AL368)</f>
        <v/>
      </c>
      <c r="AM369" s="338">
        <f>(AM370*AM363*AM364)+(AM365*AM367)+(AM370*AM364*AM368)</f>
        <v/>
      </c>
      <c r="AN369" s="338">
        <f>(AN370*AN363*AN364)+(AN365*AN367)+(AN370*AN364*AN368)</f>
        <v/>
      </c>
      <c r="AO369" s="338">
        <f>(AO370*AO363*AO364)+(AO365*AO367)+(AO370*AO364*AO368)</f>
        <v/>
      </c>
    </row>
    <row r="370">
      <c r="A370" s="532" t="n"/>
      <c r="B370" s="551" t="n"/>
      <c r="C370" s="337" t="inlineStr">
        <is>
          <t>PC</t>
        </is>
      </c>
      <c r="D370" s="338" t="inlineStr">
        <is>
          <t>Total Number of Arrival Passport Control Desks</t>
        </is>
      </c>
      <c r="E370" s="337" t="n"/>
      <c r="F370" s="338">
        <f>ROUNDUP(F357*F359,0)</f>
        <v/>
      </c>
      <c r="G370" s="338">
        <f>ROUNDUP(G357*G359,0)</f>
        <v/>
      </c>
      <c r="H370" s="338">
        <f>ROUNDUP(H357*H359,0)</f>
        <v/>
      </c>
      <c r="I370" s="338">
        <f>ROUNDUP(I357*I359,0)</f>
        <v/>
      </c>
      <c r="J370" s="338">
        <f>ROUNDUP(J357*J359,0)</f>
        <v/>
      </c>
      <c r="K370" s="338">
        <f>ROUNDUP(K357*K359,0)</f>
        <v/>
      </c>
      <c r="L370" s="338">
        <f>ROUNDUP(L357*L359,0)</f>
        <v/>
      </c>
      <c r="M370" s="338">
        <f>ROUNDUP(M357*M359,0)</f>
        <v/>
      </c>
      <c r="N370" s="338">
        <f>ROUNDUP(N357*N359,0)</f>
        <v/>
      </c>
      <c r="O370" s="338">
        <f>ROUNDUP(O357*O359,0)</f>
        <v/>
      </c>
      <c r="P370" s="338">
        <f>ROUNDUP(P357*P359,0)</f>
        <v/>
      </c>
      <c r="Q370" s="338">
        <f>ROUNDUP(Q357*Q359,0)</f>
        <v/>
      </c>
      <c r="R370" s="338">
        <f>ROUNDUP(R357*R359,0)</f>
        <v/>
      </c>
      <c r="S370" s="338">
        <f>ROUNDUP(S357*S359,0)</f>
        <v/>
      </c>
      <c r="T370" s="338">
        <f>ROUNDUP(T357*T359,0)</f>
        <v/>
      </c>
      <c r="U370" s="338">
        <f>ROUNDUP(U357*U359,0)</f>
        <v/>
      </c>
      <c r="V370" s="338">
        <f>ROUNDUP(V357*V359,0)</f>
        <v/>
      </c>
      <c r="W370" s="338">
        <f>ROUNDUP(W357*W359,0)</f>
        <v/>
      </c>
      <c r="X370" s="338">
        <f>ROUNDUP(X357*X359,0)</f>
        <v/>
      </c>
      <c r="Y370" s="338">
        <f>ROUNDUP(Y357*Y359,0)</f>
        <v/>
      </c>
      <c r="Z370" s="338">
        <f>ROUNDUP(Z357*Z359,0)</f>
        <v/>
      </c>
      <c r="AA370" s="338">
        <f>ROUNDUP(AA357*AA359,0)</f>
        <v/>
      </c>
      <c r="AB370" s="338">
        <f>ROUNDUP(AB357*AB359,0)</f>
        <v/>
      </c>
      <c r="AC370" s="338">
        <f>ROUNDUP(AC357*AC359,0)</f>
        <v/>
      </c>
      <c r="AD370" s="338">
        <f>ROUNDUP(AD357*AD359,0)</f>
        <v/>
      </c>
      <c r="AE370" s="338">
        <f>ROUNDUP(AE357*AE359,0)</f>
        <v/>
      </c>
      <c r="AF370" s="338">
        <f>ROUNDUP(AF357*AF359,0)</f>
        <v/>
      </c>
      <c r="AG370" s="338">
        <f>ROUNDUP(AG357*AG359,0)</f>
        <v/>
      </c>
      <c r="AH370" s="338">
        <f>ROUNDUP(AH357*AH359,0)</f>
        <v/>
      </c>
      <c r="AI370" s="338">
        <f>ROUNDUP(AI357*AI359,0)</f>
        <v/>
      </c>
      <c r="AJ370" s="338">
        <f>ROUNDUP(AJ357*AJ359,0)</f>
        <v/>
      </c>
      <c r="AK370" s="338">
        <f>ROUNDUP(AK357*AK359,0)</f>
        <v/>
      </c>
      <c r="AL370" s="338">
        <f>ROUNDUP(AL357*AL359,0)</f>
        <v/>
      </c>
      <c r="AM370" s="338">
        <f>ROUNDUP(AM357*AM359,0)</f>
        <v/>
      </c>
      <c r="AN370" s="338">
        <f>ROUNDUP(AN357*AN359,0)</f>
        <v/>
      </c>
      <c r="AO370" s="338">
        <f>ROUNDUP(AO357*AO359,0)</f>
        <v/>
      </c>
    </row>
    <row r="371">
      <c r="A371" s="532" t="n"/>
      <c r="B371" s="407" t="inlineStr">
        <is>
          <t>start</t>
        </is>
      </c>
      <c r="C371" s="409" t="n"/>
      <c r="D371" s="408" t="n"/>
      <c r="E371" s="410" t="n"/>
      <c r="F371" s="675" t="n"/>
      <c r="G371" s="675" t="n"/>
      <c r="H371" s="675" t="n"/>
      <c r="I371" s="675" t="n"/>
      <c r="J371" s="675" t="n"/>
      <c r="K371" s="675" t="n"/>
      <c r="L371" s="675" t="n"/>
      <c r="M371" s="675" t="n"/>
      <c r="N371" s="675" t="n"/>
      <c r="O371" s="675" t="n"/>
      <c r="P371" s="675" t="n"/>
      <c r="Q371" s="675" t="n"/>
      <c r="R371" s="675" t="n"/>
      <c r="S371" s="675" t="n"/>
      <c r="T371" s="675" t="n"/>
      <c r="U371" s="675" t="n"/>
      <c r="V371" s="675" t="n"/>
      <c r="W371" s="675" t="n"/>
      <c r="X371" s="675" t="n"/>
      <c r="Y371" s="675" t="n"/>
      <c r="Z371" s="675" t="n"/>
      <c r="AA371" s="675" t="n"/>
      <c r="AB371" s="675" t="n"/>
      <c r="AC371" s="675" t="n"/>
      <c r="AD371" s="675" t="n"/>
      <c r="AE371" s="675" t="n"/>
      <c r="AF371" s="675" t="n"/>
      <c r="AG371" s="675" t="n"/>
      <c r="AH371" s="675" t="n"/>
      <c r="AI371" s="675" t="n"/>
      <c r="AJ371" s="675" t="n"/>
      <c r="AK371" s="675" t="n"/>
      <c r="AL371" s="675" t="n"/>
      <c r="AM371" s="675" t="n"/>
      <c r="AN371" s="675" t="n"/>
      <c r="AO371" s="675" t="inlineStr">
        <is>
          <t>end</t>
        </is>
      </c>
    </row>
    <row r="372">
      <c r="A372" s="532" t="n"/>
      <c r="B372" s="336" t="inlineStr">
        <is>
          <t>Category</t>
        </is>
      </c>
      <c r="C372" s="336" t="inlineStr">
        <is>
          <t>Acronym</t>
        </is>
      </c>
      <c r="D372" s="336" t="inlineStr">
        <is>
          <t>Definition</t>
        </is>
      </c>
      <c r="E372" s="336" t="inlineStr">
        <is>
          <t>Reference</t>
        </is>
      </c>
      <c r="F372" s="336">
        <f>F11</f>
        <v/>
      </c>
      <c r="G372" s="336">
        <f>G11</f>
        <v/>
      </c>
      <c r="H372" s="336">
        <f>H11</f>
        <v/>
      </c>
      <c r="I372" s="336">
        <f>I11</f>
        <v/>
      </c>
      <c r="J372" s="336">
        <f>J11</f>
        <v/>
      </c>
      <c r="K372" s="336">
        <f>K11</f>
        <v/>
      </c>
      <c r="L372" s="336">
        <f>L11</f>
        <v/>
      </c>
      <c r="M372" s="336">
        <f>M11</f>
        <v/>
      </c>
      <c r="N372" s="336">
        <f>N11</f>
        <v/>
      </c>
      <c r="O372" s="336">
        <f>O11</f>
        <v/>
      </c>
      <c r="P372" s="336">
        <f>P11</f>
        <v/>
      </c>
      <c r="Q372" s="336">
        <f>Q11</f>
        <v/>
      </c>
      <c r="R372" s="336">
        <f>R11</f>
        <v/>
      </c>
      <c r="S372" s="336">
        <f>S11</f>
        <v/>
      </c>
      <c r="T372" s="336">
        <f>T11</f>
        <v/>
      </c>
      <c r="U372" s="336">
        <f>U11</f>
        <v/>
      </c>
      <c r="V372" s="336">
        <f>V11</f>
        <v/>
      </c>
      <c r="W372" s="336">
        <f>W11</f>
        <v/>
      </c>
      <c r="X372" s="336">
        <f>X11</f>
        <v/>
      </c>
      <c r="Y372" s="336">
        <f>Y11</f>
        <v/>
      </c>
      <c r="Z372" s="336">
        <f>Z11</f>
        <v/>
      </c>
      <c r="AA372" s="336">
        <f>AA11</f>
        <v/>
      </c>
      <c r="AB372" s="336">
        <f>AB11</f>
        <v/>
      </c>
      <c r="AC372" s="336">
        <f>AC11</f>
        <v/>
      </c>
      <c r="AD372" s="336">
        <f>AD11</f>
        <v/>
      </c>
      <c r="AE372" s="336">
        <f>AE11</f>
        <v/>
      </c>
      <c r="AF372" s="336">
        <f>AF11</f>
        <v/>
      </c>
      <c r="AG372" s="336">
        <f>AG11</f>
        <v/>
      </c>
      <c r="AH372" s="336">
        <f>AH11</f>
        <v/>
      </c>
      <c r="AI372" s="336">
        <f>AI11</f>
        <v/>
      </c>
      <c r="AJ372" s="336">
        <f>AJ11</f>
        <v/>
      </c>
      <c r="AK372" s="336">
        <f>AK11</f>
        <v/>
      </c>
      <c r="AL372" s="336">
        <f>AL11</f>
        <v/>
      </c>
      <c r="AM372" s="336">
        <f>AM11</f>
        <v/>
      </c>
      <c r="AN372" s="336">
        <f>AN11</f>
        <v/>
      </c>
      <c r="AO372" s="336">
        <f>AO11</f>
        <v/>
      </c>
    </row>
    <row r="373">
      <c r="A373" s="532" t="n"/>
      <c r="B373" s="549" t="inlineStr">
        <is>
          <t>Baggage Claim
(Narrow Body)</t>
        </is>
      </c>
      <c r="C373" s="328" t="inlineStr">
        <is>
          <t>CL(nb)</t>
        </is>
      </c>
      <c r="D373" s="332" t="inlineStr">
        <is>
          <t>Carousel frontage for passenger line up (in meters)</t>
        </is>
      </c>
      <c r="E373" s="328" t="n"/>
      <c r="F373" s="719">
        <f>F374*F375*F376*F377</f>
        <v/>
      </c>
      <c r="G373" s="719">
        <f>G374*G375*G376*G377</f>
        <v/>
      </c>
      <c r="H373" s="719">
        <f>H374*H375*H376*H377</f>
        <v/>
      </c>
      <c r="I373" s="719">
        <f>I374*I375*I376*I377</f>
        <v/>
      </c>
      <c r="J373" s="719">
        <f>J374*J375*J376*J377</f>
        <v/>
      </c>
      <c r="K373" s="719">
        <f>K374*K375*K376*K377</f>
        <v/>
      </c>
      <c r="L373" s="719">
        <f>L374*L375*L376*L377</f>
        <v/>
      </c>
      <c r="M373" s="719">
        <f>M374*M375*M376*M377</f>
        <v/>
      </c>
      <c r="N373" s="719">
        <f>N374*N375*N376*N377</f>
        <v/>
      </c>
      <c r="O373" s="719">
        <f>O374*O375*O376*O377</f>
        <v/>
      </c>
      <c r="P373" s="719">
        <f>P374*P375*P376*P377</f>
        <v/>
      </c>
      <c r="Q373" s="719">
        <f>Q374*Q375*Q376*Q377</f>
        <v/>
      </c>
      <c r="R373" s="719">
        <f>R374*R375*R376*R377</f>
        <v/>
      </c>
      <c r="S373" s="719">
        <f>S374*S375*S376*S377</f>
        <v/>
      </c>
      <c r="T373" s="719">
        <f>T374*T375*T376*T377</f>
        <v/>
      </c>
      <c r="U373" s="719">
        <f>U374*U375*U376*U377</f>
        <v/>
      </c>
      <c r="V373" s="719">
        <f>V374*V375*V376*V377</f>
        <v/>
      </c>
      <c r="W373" s="719">
        <f>W374*W375*W376*W377</f>
        <v/>
      </c>
      <c r="X373" s="719">
        <f>X374*X375*X376*X377</f>
        <v/>
      </c>
      <c r="Y373" s="719">
        <f>Y374*Y375*Y376*Y377</f>
        <v/>
      </c>
      <c r="Z373" s="719">
        <f>Z374*Z375*Z376*Z377</f>
        <v/>
      </c>
      <c r="AA373" s="719">
        <f>AA374*AA375*AA376*AA377</f>
        <v/>
      </c>
      <c r="AB373" s="719">
        <f>AB374*AB375*AB376*AB377</f>
        <v/>
      </c>
      <c r="AC373" s="719">
        <f>AC374*AC375*AC376*AC377</f>
        <v/>
      </c>
      <c r="AD373" s="719">
        <f>AD374*AD375*AD376*AD377</f>
        <v/>
      </c>
      <c r="AE373" s="719">
        <f>AE374*AE375*AE376*AE377</f>
        <v/>
      </c>
      <c r="AF373" s="719">
        <f>AF374*AF375*AF376*AF377</f>
        <v/>
      </c>
      <c r="AG373" s="719">
        <f>AG374*AG375*AG376*AG377</f>
        <v/>
      </c>
      <c r="AH373" s="719">
        <f>AH374*AH375*AH376*AH377</f>
        <v/>
      </c>
      <c r="AI373" s="719">
        <f>AI374*AI375*AI376*AI377</f>
        <v/>
      </c>
      <c r="AJ373" s="719">
        <f>AJ374*AJ375*AJ376*AJ377</f>
        <v/>
      </c>
      <c r="AK373" s="719">
        <f>AK374*AK375*AK376*AK377</f>
        <v/>
      </c>
      <c r="AL373" s="719">
        <f>AL374*AL375*AL376*AL377</f>
        <v/>
      </c>
      <c r="AM373" s="719">
        <f>AM374*AM375*AM376*AM377</f>
        <v/>
      </c>
      <c r="AN373" s="719">
        <f>AN374*AN375*AN376*AN377</f>
        <v/>
      </c>
      <c r="AO373" s="719">
        <f>AO374*AO375*AO376*AO377</f>
        <v/>
      </c>
    </row>
    <row r="374">
      <c r="A374" s="532" t="n"/>
      <c r="B374" s="550" t="n"/>
      <c r="C374" s="328" t="inlineStr">
        <is>
          <t>PAX(nb)</t>
        </is>
      </c>
      <c r="D374" s="332" t="inlineStr">
        <is>
          <t>Number of passengers in the design aircraft (Narrow Body/Wide Body)</t>
        </is>
      </c>
      <c r="E374" s="328" t="n"/>
      <c r="F374" s="720">
        <f>F97</f>
        <v/>
      </c>
      <c r="G374" s="720">
        <f>G97</f>
        <v/>
      </c>
      <c r="H374" s="720">
        <f>H97</f>
        <v/>
      </c>
      <c r="I374" s="720">
        <f>I97</f>
        <v/>
      </c>
      <c r="J374" s="720">
        <f>J97</f>
        <v/>
      </c>
      <c r="K374" s="720">
        <f>K97</f>
        <v/>
      </c>
      <c r="L374" s="720">
        <f>L97</f>
        <v/>
      </c>
      <c r="M374" s="720">
        <f>M97</f>
        <v/>
      </c>
      <c r="N374" s="720">
        <f>N97</f>
        <v/>
      </c>
      <c r="O374" s="720">
        <f>O97</f>
        <v/>
      </c>
      <c r="P374" s="720">
        <f>P97</f>
        <v/>
      </c>
      <c r="Q374" s="720">
        <f>Q97</f>
        <v/>
      </c>
      <c r="R374" s="720">
        <f>R97</f>
        <v/>
      </c>
      <c r="S374" s="720">
        <f>S97</f>
        <v/>
      </c>
      <c r="T374" s="720">
        <f>T97</f>
        <v/>
      </c>
      <c r="U374" s="720">
        <f>U97</f>
        <v/>
      </c>
      <c r="V374" s="720">
        <f>V97</f>
        <v/>
      </c>
      <c r="W374" s="720">
        <f>W97</f>
        <v/>
      </c>
      <c r="X374" s="720">
        <f>X97</f>
        <v/>
      </c>
      <c r="Y374" s="720">
        <f>Y97</f>
        <v/>
      </c>
      <c r="Z374" s="720">
        <f>Z97</f>
        <v/>
      </c>
      <c r="AA374" s="720">
        <f>AA97</f>
        <v/>
      </c>
      <c r="AB374" s="720">
        <f>AB97</f>
        <v/>
      </c>
      <c r="AC374" s="720">
        <f>AC97</f>
        <v/>
      </c>
      <c r="AD374" s="720">
        <f>AD97</f>
        <v/>
      </c>
      <c r="AE374" s="720">
        <f>AE97</f>
        <v/>
      </c>
      <c r="AF374" s="720">
        <f>AF97</f>
        <v/>
      </c>
      <c r="AG374" s="720">
        <f>AG97</f>
        <v/>
      </c>
      <c r="AH374" s="720">
        <f>AH97</f>
        <v/>
      </c>
      <c r="AI374" s="720">
        <f>AI97</f>
        <v/>
      </c>
      <c r="AJ374" s="720">
        <f>AJ97</f>
        <v/>
      </c>
      <c r="AK374" s="720">
        <f>AK97</f>
        <v/>
      </c>
      <c r="AL374" s="720">
        <f>AL97</f>
        <v/>
      </c>
      <c r="AM374" s="720">
        <f>AM97</f>
        <v/>
      </c>
      <c r="AN374" s="720">
        <f>AN97</f>
        <v/>
      </c>
      <c r="AO374" s="720">
        <f>AO97</f>
        <v/>
      </c>
    </row>
    <row r="375">
      <c r="A375" s="532" t="n"/>
      <c r="B375" s="550" t="n"/>
      <c r="C375" s="328" t="inlineStr">
        <is>
          <t>SP</t>
        </is>
      </c>
      <c r="D375" s="332" t="inlineStr">
        <is>
          <t>Claim frontage per passenger (m)</t>
        </is>
      </c>
      <c r="E375" s="328" t="n"/>
      <c r="F375" s="332" t="n">
        <v>0.85</v>
      </c>
      <c r="G375" s="332" t="n">
        <v>0.85</v>
      </c>
      <c r="H375" s="332" t="n">
        <v>0.85</v>
      </c>
      <c r="I375" s="332" t="n">
        <v>0.85</v>
      </c>
      <c r="J375" s="332" t="n">
        <v>0.85</v>
      </c>
      <c r="K375" s="332" t="n">
        <v>0.85</v>
      </c>
      <c r="L375" s="332" t="n">
        <v>0.85</v>
      </c>
      <c r="M375" s="332" t="n">
        <v>0.85</v>
      </c>
      <c r="N375" s="332" t="n">
        <v>0.85</v>
      </c>
      <c r="O375" s="332" t="n">
        <v>0.85</v>
      </c>
      <c r="P375" s="332" t="n">
        <v>0.85</v>
      </c>
      <c r="Q375" s="332" t="n">
        <v>0.85</v>
      </c>
      <c r="R375" s="332" t="n">
        <v>0.85</v>
      </c>
      <c r="S375" s="332" t="n">
        <v>0.85</v>
      </c>
      <c r="T375" s="332" t="n">
        <v>0.85</v>
      </c>
      <c r="U375" s="332" t="n">
        <v>0.85</v>
      </c>
      <c r="V375" s="332" t="n">
        <v>0.85</v>
      </c>
      <c r="W375" s="332" t="n">
        <v>0.85</v>
      </c>
      <c r="X375" s="332" t="n">
        <v>0.85</v>
      </c>
      <c r="Y375" s="332" t="n">
        <v>0.85</v>
      </c>
      <c r="Z375" s="332" t="n">
        <v>0.85</v>
      </c>
      <c r="AA375" s="332" t="n">
        <v>0.85</v>
      </c>
      <c r="AB375" s="332" t="n">
        <v>0.85</v>
      </c>
      <c r="AC375" s="332" t="n">
        <v>0.85</v>
      </c>
      <c r="AD375" s="332" t="n">
        <v>0.85</v>
      </c>
      <c r="AE375" s="332" t="n">
        <v>0.85</v>
      </c>
      <c r="AF375" s="332" t="n">
        <v>0.85</v>
      </c>
      <c r="AG375" s="332" t="n">
        <v>0.85</v>
      </c>
      <c r="AH375" s="332" t="n">
        <v>0.85</v>
      </c>
      <c r="AI375" s="332" t="n">
        <v>0.85</v>
      </c>
      <c r="AJ375" s="332" t="n">
        <v>0.85</v>
      </c>
      <c r="AK375" s="332" t="n">
        <v>0.85</v>
      </c>
      <c r="AL375" s="332" t="n">
        <v>0.85</v>
      </c>
      <c r="AM375" s="332" t="n">
        <v>0.85</v>
      </c>
      <c r="AN375" s="332" t="n">
        <v>0.85</v>
      </c>
      <c r="AO375" s="332" t="n">
        <v>0.85</v>
      </c>
    </row>
    <row r="376">
      <c r="A376" s="532" t="n"/>
      <c r="B376" s="550" t="n"/>
      <c r="C376" s="328" t="inlineStr">
        <is>
          <t>PR</t>
        </is>
      </c>
      <c r="D376" s="332" t="inlineStr">
        <is>
          <t>Ratio of passengers collecting bags (in %)</t>
        </is>
      </c>
      <c r="E376" s="328" t="n"/>
      <c r="F376" s="332" t="n">
        <v>0.5</v>
      </c>
      <c r="G376" s="332" t="n">
        <v>0.5</v>
      </c>
      <c r="H376" s="332" t="n">
        <v>0.5</v>
      </c>
      <c r="I376" s="332" t="n">
        <v>0.5</v>
      </c>
      <c r="J376" s="332" t="n">
        <v>0.5</v>
      </c>
      <c r="K376" s="332" t="n">
        <v>0.5</v>
      </c>
      <c r="L376" s="332" t="n">
        <v>0.5</v>
      </c>
      <c r="M376" s="332" t="n">
        <v>0.5</v>
      </c>
      <c r="N376" s="332" t="n">
        <v>0.5</v>
      </c>
      <c r="O376" s="332" t="n">
        <v>0.5</v>
      </c>
      <c r="P376" s="332" t="n">
        <v>0.5</v>
      </c>
      <c r="Q376" s="332" t="n">
        <v>0.5</v>
      </c>
      <c r="R376" s="332" t="n">
        <v>0.5</v>
      </c>
      <c r="S376" s="332" t="n">
        <v>0.5</v>
      </c>
      <c r="T376" s="332" t="n">
        <v>0.5</v>
      </c>
      <c r="U376" s="332" t="n">
        <v>0.5</v>
      </c>
      <c r="V376" s="332" t="n">
        <v>0.5</v>
      </c>
      <c r="W376" s="332" t="n">
        <v>0.5</v>
      </c>
      <c r="X376" s="332" t="n">
        <v>0.5</v>
      </c>
      <c r="Y376" s="332" t="n">
        <v>0.5</v>
      </c>
      <c r="Z376" s="332" t="n">
        <v>0.5</v>
      </c>
      <c r="AA376" s="332" t="n">
        <v>0.5</v>
      </c>
      <c r="AB376" s="332" t="n">
        <v>0.5</v>
      </c>
      <c r="AC376" s="332" t="n">
        <v>0.5</v>
      </c>
      <c r="AD376" s="332" t="n">
        <v>0.5</v>
      </c>
      <c r="AE376" s="332" t="n">
        <v>0.5</v>
      </c>
      <c r="AF376" s="332" t="n">
        <v>0.5</v>
      </c>
      <c r="AG376" s="332" t="n">
        <v>0.5</v>
      </c>
      <c r="AH376" s="332" t="n">
        <v>0.5</v>
      </c>
      <c r="AI376" s="332" t="n">
        <v>0.5</v>
      </c>
      <c r="AJ376" s="332" t="n">
        <v>0.5</v>
      </c>
      <c r="AK376" s="332" t="n">
        <v>0.5</v>
      </c>
      <c r="AL376" s="332" t="n">
        <v>0.5</v>
      </c>
      <c r="AM376" s="332" t="n">
        <v>0.5</v>
      </c>
      <c r="AN376" s="332" t="n">
        <v>0.5</v>
      </c>
      <c r="AO376" s="332" t="n">
        <v>0.5</v>
      </c>
    </row>
    <row r="377">
      <c r="A377" s="532" t="n"/>
      <c r="B377" s="550" t="n"/>
      <c r="C377" s="328" t="inlineStr">
        <is>
          <t>RR</t>
        </is>
      </c>
      <c r="D377" s="332" t="inlineStr">
        <is>
          <t>Recirculation rate. Percentage of bags that will recirculate on the carousel using up space and preventing other bags from joining the carousel (in%)</t>
        </is>
      </c>
      <c r="E377" s="328" t="n"/>
      <c r="F377" s="332" t="n">
        <v>0.5</v>
      </c>
      <c r="G377" s="332" t="n">
        <v>0.5</v>
      </c>
      <c r="H377" s="332" t="n">
        <v>0.5</v>
      </c>
      <c r="I377" s="332" t="n">
        <v>0.5</v>
      </c>
      <c r="J377" s="332" t="n">
        <v>0.5</v>
      </c>
      <c r="K377" s="332" t="n">
        <v>0.5</v>
      </c>
      <c r="L377" s="332" t="n">
        <v>0.5</v>
      </c>
      <c r="M377" s="332" t="n">
        <v>0.5</v>
      </c>
      <c r="N377" s="332" t="n">
        <v>0.5</v>
      </c>
      <c r="O377" s="332" t="n">
        <v>0.5</v>
      </c>
      <c r="P377" s="332" t="n">
        <v>0.5</v>
      </c>
      <c r="Q377" s="332" t="n">
        <v>0.5</v>
      </c>
      <c r="R377" s="332" t="n">
        <v>0.5</v>
      </c>
      <c r="S377" s="332" t="n">
        <v>0.5</v>
      </c>
      <c r="T377" s="332" t="n">
        <v>0.5</v>
      </c>
      <c r="U377" s="332" t="n">
        <v>0.5</v>
      </c>
      <c r="V377" s="332" t="n">
        <v>0.5</v>
      </c>
      <c r="W377" s="332" t="n">
        <v>0.5</v>
      </c>
      <c r="X377" s="332" t="n">
        <v>0.5</v>
      </c>
      <c r="Y377" s="332" t="n">
        <v>0.5</v>
      </c>
      <c r="Z377" s="332" t="n">
        <v>0.5</v>
      </c>
      <c r="AA377" s="332" t="n">
        <v>0.5</v>
      </c>
      <c r="AB377" s="332" t="n">
        <v>0.5</v>
      </c>
      <c r="AC377" s="332" t="n">
        <v>0.5</v>
      </c>
      <c r="AD377" s="332" t="n">
        <v>0.5</v>
      </c>
      <c r="AE377" s="332" t="n">
        <v>0.5</v>
      </c>
      <c r="AF377" s="332" t="n">
        <v>0.5</v>
      </c>
      <c r="AG377" s="332" t="n">
        <v>0.5</v>
      </c>
      <c r="AH377" s="332" t="n">
        <v>0.5</v>
      </c>
      <c r="AI377" s="332" t="n">
        <v>0.5</v>
      </c>
      <c r="AJ377" s="332" t="n">
        <v>0.5</v>
      </c>
      <c r="AK377" s="332" t="n">
        <v>0.5</v>
      </c>
      <c r="AL377" s="332" t="n">
        <v>0.5</v>
      </c>
      <c r="AM377" s="332" t="n">
        <v>0.5</v>
      </c>
      <c r="AN377" s="332" t="n">
        <v>0.5</v>
      </c>
      <c r="AO377" s="332" t="n">
        <v>0.5</v>
      </c>
    </row>
    <row r="378">
      <c r="A378" s="532" t="n"/>
      <c r="B378" s="550" t="n"/>
      <c r="C378" s="339" t="inlineStr">
        <is>
          <t>PHP(od-arr)</t>
        </is>
      </c>
      <c r="D378" s="340" t="inlineStr">
        <is>
          <t>Peak hour number of terminating passengers, intern ational/domestic transfer passengers, where applicable</t>
        </is>
      </c>
      <c r="E378" s="339" t="n"/>
      <c r="F378" s="340">
        <f>F34</f>
        <v/>
      </c>
      <c r="G378" s="340">
        <f>G34</f>
        <v/>
      </c>
      <c r="H378" s="340">
        <f>H34</f>
        <v/>
      </c>
      <c r="I378" s="340">
        <f>I34</f>
        <v/>
      </c>
      <c r="J378" s="340">
        <f>J34</f>
        <v/>
      </c>
      <c r="K378" s="340">
        <f>K34</f>
        <v/>
      </c>
      <c r="L378" s="340">
        <f>L34</f>
        <v/>
      </c>
      <c r="M378" s="340">
        <f>M34</f>
        <v/>
      </c>
      <c r="N378" s="340">
        <f>N34</f>
        <v/>
      </c>
      <c r="O378" s="340">
        <f>O34</f>
        <v/>
      </c>
      <c r="P378" s="340">
        <f>P34</f>
        <v/>
      </c>
      <c r="Q378" s="340">
        <f>Q34</f>
        <v/>
      </c>
      <c r="R378" s="340">
        <f>R34</f>
        <v/>
      </c>
      <c r="S378" s="340">
        <f>S34</f>
        <v/>
      </c>
      <c r="T378" s="340">
        <f>T34</f>
        <v/>
      </c>
      <c r="U378" s="340">
        <f>U34</f>
        <v/>
      </c>
      <c r="V378" s="340">
        <f>V34</f>
        <v/>
      </c>
      <c r="W378" s="340">
        <f>W34</f>
        <v/>
      </c>
      <c r="X378" s="340">
        <f>X34</f>
        <v/>
      </c>
      <c r="Y378" s="340">
        <f>Y34</f>
        <v/>
      </c>
      <c r="Z378" s="340">
        <f>Z34</f>
        <v/>
      </c>
      <c r="AA378" s="340">
        <f>AA34</f>
        <v/>
      </c>
      <c r="AB378" s="340">
        <f>AB34</f>
        <v/>
      </c>
      <c r="AC378" s="340">
        <f>AC34</f>
        <v/>
      </c>
      <c r="AD378" s="340">
        <f>AD34</f>
        <v/>
      </c>
      <c r="AE378" s="340">
        <f>AE34</f>
        <v/>
      </c>
      <c r="AF378" s="340">
        <f>AF34</f>
        <v/>
      </c>
      <c r="AG378" s="340">
        <f>AG34</f>
        <v/>
      </c>
      <c r="AH378" s="340">
        <f>AH34</f>
        <v/>
      </c>
      <c r="AI378" s="340">
        <f>AI34</f>
        <v/>
      </c>
      <c r="AJ378" s="340">
        <f>AJ34</f>
        <v/>
      </c>
      <c r="AK378" s="340">
        <f>AK34</f>
        <v/>
      </c>
      <c r="AL378" s="340">
        <f>AL34</f>
        <v/>
      </c>
      <c r="AM378" s="340">
        <f>AM34</f>
        <v/>
      </c>
      <c r="AN378" s="340">
        <f>AN34</f>
        <v/>
      </c>
      <c r="AO378" s="340">
        <f>AO34</f>
        <v/>
      </c>
    </row>
    <row r="379">
      <c r="A379" s="532" t="n"/>
      <c r="B379" s="550" t="n"/>
      <c r="C379" s="328" t="inlineStr">
        <is>
          <t>P(nb)</t>
        </is>
      </c>
      <c r="D379" s="332" t="inlineStr">
        <is>
          <t>Proportion of passengers arriving by narrow body/wide body aircraft (in %)</t>
        </is>
      </c>
      <c r="E379" s="328" t="n"/>
      <c r="F379" s="721">
        <f>F87</f>
        <v/>
      </c>
      <c r="G379" s="721">
        <f>G87</f>
        <v/>
      </c>
      <c r="H379" s="721">
        <f>H87</f>
        <v/>
      </c>
      <c r="I379" s="721">
        <f>I87</f>
        <v/>
      </c>
      <c r="J379" s="721">
        <f>J87</f>
        <v/>
      </c>
      <c r="K379" s="721">
        <f>K87</f>
        <v/>
      </c>
      <c r="L379" s="721">
        <f>L87</f>
        <v/>
      </c>
      <c r="M379" s="721">
        <f>M87</f>
        <v/>
      </c>
      <c r="N379" s="721">
        <f>N87</f>
        <v/>
      </c>
      <c r="O379" s="721">
        <f>O87</f>
        <v/>
      </c>
      <c r="P379" s="721">
        <f>P87</f>
        <v/>
      </c>
      <c r="Q379" s="721">
        <f>Q87</f>
        <v/>
      </c>
      <c r="R379" s="721">
        <f>R87</f>
        <v/>
      </c>
      <c r="S379" s="721">
        <f>S87</f>
        <v/>
      </c>
      <c r="T379" s="721">
        <f>T87</f>
        <v/>
      </c>
      <c r="U379" s="721">
        <f>U87</f>
        <v/>
      </c>
      <c r="V379" s="721">
        <f>V87</f>
        <v/>
      </c>
      <c r="W379" s="721">
        <f>W87</f>
        <v/>
      </c>
      <c r="X379" s="721">
        <f>X87</f>
        <v/>
      </c>
      <c r="Y379" s="721">
        <f>Y87</f>
        <v/>
      </c>
      <c r="Z379" s="721">
        <f>Z87</f>
        <v/>
      </c>
      <c r="AA379" s="721">
        <f>AA87</f>
        <v/>
      </c>
      <c r="AB379" s="721">
        <f>AB87</f>
        <v/>
      </c>
      <c r="AC379" s="721">
        <f>AC87</f>
        <v/>
      </c>
      <c r="AD379" s="721">
        <f>AD87</f>
        <v/>
      </c>
      <c r="AE379" s="721">
        <f>AE87</f>
        <v/>
      </c>
      <c r="AF379" s="721">
        <f>AF87</f>
        <v/>
      </c>
      <c r="AG379" s="721">
        <f>AG87</f>
        <v/>
      </c>
      <c r="AH379" s="721">
        <f>AH87</f>
        <v/>
      </c>
      <c r="AI379" s="721">
        <f>AI87</f>
        <v/>
      </c>
      <c r="AJ379" s="721">
        <f>AJ87</f>
        <v/>
      </c>
      <c r="AK379" s="721">
        <f>AK87</f>
        <v/>
      </c>
      <c r="AL379" s="721">
        <f>AL87</f>
        <v/>
      </c>
      <c r="AM379" s="721">
        <f>AM87</f>
        <v/>
      </c>
      <c r="AN379" s="721">
        <f>AN87</f>
        <v/>
      </c>
      <c r="AO379" s="721">
        <f>AO87</f>
        <v/>
      </c>
    </row>
    <row r="380">
      <c r="A380" s="532" t="n"/>
      <c r="B380" s="550" t="n"/>
      <c r="C380" s="328" t="inlineStr">
        <is>
          <t>OT(nb)</t>
        </is>
      </c>
      <c r="D380" s="332" t="inlineStr">
        <is>
          <t>Average claim device occupancy time per narrow body/wide body aircraft (minutes) or assume 20 minutes for narrow body and 45 minutes for wide body</t>
        </is>
      </c>
      <c r="E380" s="328" t="n"/>
      <c r="F380" s="332" t="n">
        <v>20</v>
      </c>
      <c r="G380" s="332" t="n">
        <v>20</v>
      </c>
      <c r="H380" s="332" t="n">
        <v>20</v>
      </c>
      <c r="I380" s="332" t="n">
        <v>20</v>
      </c>
      <c r="J380" s="332" t="n">
        <v>20</v>
      </c>
      <c r="K380" s="332" t="n">
        <v>20</v>
      </c>
      <c r="L380" s="332" t="n">
        <v>20</v>
      </c>
      <c r="M380" s="332" t="n">
        <v>20</v>
      </c>
      <c r="N380" s="332" t="n">
        <v>20</v>
      </c>
      <c r="O380" s="332" t="n">
        <v>20</v>
      </c>
      <c r="P380" s="332" t="n">
        <v>20</v>
      </c>
      <c r="Q380" s="332" t="n">
        <v>20</v>
      </c>
      <c r="R380" s="332" t="n">
        <v>20</v>
      </c>
      <c r="S380" s="332" t="n">
        <v>20</v>
      </c>
      <c r="T380" s="332" t="n">
        <v>20</v>
      </c>
      <c r="U380" s="332" t="n">
        <v>20</v>
      </c>
      <c r="V380" s="332" t="n">
        <v>20</v>
      </c>
      <c r="W380" s="332" t="n">
        <v>20</v>
      </c>
      <c r="X380" s="332" t="n">
        <v>20</v>
      </c>
      <c r="Y380" s="332" t="n">
        <v>20</v>
      </c>
      <c r="Z380" s="332" t="n">
        <v>20</v>
      </c>
      <c r="AA380" s="332" t="n">
        <v>20</v>
      </c>
      <c r="AB380" s="332" t="n">
        <v>20</v>
      </c>
      <c r="AC380" s="332" t="n">
        <v>20</v>
      </c>
      <c r="AD380" s="332" t="n">
        <v>20</v>
      </c>
      <c r="AE380" s="332" t="n">
        <v>20</v>
      </c>
      <c r="AF380" s="332" t="n">
        <v>20</v>
      </c>
      <c r="AG380" s="332" t="n">
        <v>20</v>
      </c>
      <c r="AH380" s="332" t="n">
        <v>20</v>
      </c>
      <c r="AI380" s="332" t="n">
        <v>20</v>
      </c>
      <c r="AJ380" s="332" t="n">
        <v>20</v>
      </c>
      <c r="AK380" s="332" t="n">
        <v>20</v>
      </c>
      <c r="AL380" s="332" t="n">
        <v>20</v>
      </c>
      <c r="AM380" s="332" t="n">
        <v>20</v>
      </c>
      <c r="AN380" s="332" t="n">
        <v>20</v>
      </c>
      <c r="AO380" s="332" t="n">
        <v>20</v>
      </c>
    </row>
    <row r="381">
      <c r="A381" s="532" t="n"/>
      <c r="B381" s="550" t="n"/>
      <c r="C381" s="328" t="inlineStr">
        <is>
          <t>AC(nb)</t>
        </is>
      </c>
      <c r="D381" s="332" t="inlineStr">
        <is>
          <t>Area of a carousel for narrow body/wide body aircraft (in m2)</t>
        </is>
      </c>
      <c r="E381" s="328" t="n"/>
      <c r="F381" s="719">
        <f>(F382+F383)*((F373/2)+F384)</f>
        <v/>
      </c>
      <c r="G381" s="719">
        <f>(G382+G383)*((G373/2)+G384)</f>
        <v/>
      </c>
      <c r="H381" s="719">
        <f>(H382+H383)*((H373/2)+H384)</f>
        <v/>
      </c>
      <c r="I381" s="719">
        <f>(I382+I383)*((I373/2)+I384)</f>
        <v/>
      </c>
      <c r="J381" s="719">
        <f>(J382+J383)*((J373/2)+J384)</f>
        <v/>
      </c>
      <c r="K381" s="719">
        <f>(K382+K383)*((K373/2)+K384)</f>
        <v/>
      </c>
      <c r="L381" s="719">
        <f>(L382+L383)*((L373/2)+L384)</f>
        <v/>
      </c>
      <c r="M381" s="719">
        <f>(M382+M383)*((M373/2)+M384)</f>
        <v/>
      </c>
      <c r="N381" s="719">
        <f>(N382+N383)*((N373/2)+N384)</f>
        <v/>
      </c>
      <c r="O381" s="719">
        <f>(O382+O383)*((O373/2)+O384)</f>
        <v/>
      </c>
      <c r="P381" s="719">
        <f>(P382+P383)*((P373/2)+P384)</f>
        <v/>
      </c>
      <c r="Q381" s="719">
        <f>(Q382+Q383)*((Q373/2)+Q384)</f>
        <v/>
      </c>
      <c r="R381" s="719">
        <f>(R382+R383)*((R373/2)+R384)</f>
        <v/>
      </c>
      <c r="S381" s="719">
        <f>(S382+S383)*((S373/2)+S384)</f>
        <v/>
      </c>
      <c r="T381" s="719">
        <f>(T382+T383)*((T373/2)+T384)</f>
        <v/>
      </c>
      <c r="U381" s="719">
        <f>(U382+U383)*((U373/2)+U384)</f>
        <v/>
      </c>
      <c r="V381" s="719">
        <f>(V382+V383)*((V373/2)+V384)</f>
        <v/>
      </c>
      <c r="W381" s="719">
        <f>(W382+W383)*((W373/2)+W384)</f>
        <v/>
      </c>
      <c r="X381" s="719">
        <f>(X382+X383)*((X373/2)+X384)</f>
        <v/>
      </c>
      <c r="Y381" s="719">
        <f>(Y382+Y383)*((Y373/2)+Y384)</f>
        <v/>
      </c>
      <c r="Z381" s="719">
        <f>(Z382+Z383)*((Z373/2)+Z384)</f>
        <v/>
      </c>
      <c r="AA381" s="719">
        <f>(AA382+AA383)*((AA373/2)+AA384)</f>
        <v/>
      </c>
      <c r="AB381" s="719">
        <f>(AB382+AB383)*((AB373/2)+AB384)</f>
        <v/>
      </c>
      <c r="AC381" s="719">
        <f>(AC382+AC383)*((AC373/2)+AC384)</f>
        <v/>
      </c>
      <c r="AD381" s="719">
        <f>(AD382+AD383)*((AD373/2)+AD384)</f>
        <v/>
      </c>
      <c r="AE381" s="719">
        <f>(AE382+AE383)*((AE373/2)+AE384)</f>
        <v/>
      </c>
      <c r="AF381" s="719">
        <f>(AF382+AF383)*((AF373/2)+AF384)</f>
        <v/>
      </c>
      <c r="AG381" s="719">
        <f>(AG382+AG383)*((AG373/2)+AG384)</f>
        <v/>
      </c>
      <c r="AH381" s="719">
        <f>(AH382+AH383)*((AH373/2)+AH384)</f>
        <v/>
      </c>
      <c r="AI381" s="719">
        <f>(AI382+AI383)*((AI373/2)+AI384)</f>
        <v/>
      </c>
      <c r="AJ381" s="719">
        <f>(AJ382+AJ383)*((AJ373/2)+AJ384)</f>
        <v/>
      </c>
      <c r="AK381" s="719">
        <f>(AK382+AK383)*((AK373/2)+AK384)</f>
        <v/>
      </c>
      <c r="AL381" s="719">
        <f>(AL382+AL383)*((AL373/2)+AL384)</f>
        <v/>
      </c>
      <c r="AM381" s="719">
        <f>(AM382+AM383)*((AM373/2)+AM384)</f>
        <v/>
      </c>
      <c r="AN381" s="719">
        <f>(AN382+AN383)*((AN373/2)+AN384)</f>
        <v/>
      </c>
      <c r="AO381" s="719">
        <f>(AO382+AO383)*((AO373/2)+AO384)</f>
        <v/>
      </c>
    </row>
    <row r="382">
      <c r="A382" s="532" t="n"/>
      <c r="B382" s="550" t="n"/>
      <c r="C382" s="328" t="inlineStr">
        <is>
          <t>Cw</t>
        </is>
      </c>
      <c r="D382" s="332" t="inlineStr">
        <is>
          <t>Carousel width (m)</t>
        </is>
      </c>
      <c r="E382" s="328" t="n"/>
      <c r="F382" s="332" t="n">
        <v>6</v>
      </c>
      <c r="G382" s="332" t="n">
        <v>6</v>
      </c>
      <c r="H382" s="332" t="n">
        <v>6</v>
      </c>
      <c r="I382" s="332" t="n">
        <v>6</v>
      </c>
      <c r="J382" s="332" t="n">
        <v>6</v>
      </c>
      <c r="K382" s="332" t="n">
        <v>6</v>
      </c>
      <c r="L382" s="332" t="n">
        <v>6</v>
      </c>
      <c r="M382" s="332" t="n">
        <v>6</v>
      </c>
      <c r="N382" s="332" t="n">
        <v>6</v>
      </c>
      <c r="O382" s="332" t="n">
        <v>6</v>
      </c>
      <c r="P382" s="332" t="n">
        <v>6</v>
      </c>
      <c r="Q382" s="332" t="n">
        <v>6</v>
      </c>
      <c r="R382" s="332" t="n">
        <v>6</v>
      </c>
      <c r="S382" s="332" t="n">
        <v>6</v>
      </c>
      <c r="T382" s="332" t="n">
        <v>6</v>
      </c>
      <c r="U382" s="332" t="n">
        <v>6</v>
      </c>
      <c r="V382" s="332" t="n">
        <v>6</v>
      </c>
      <c r="W382" s="332" t="n">
        <v>6</v>
      </c>
      <c r="X382" s="332" t="n">
        <v>6</v>
      </c>
      <c r="Y382" s="332" t="n">
        <v>6</v>
      </c>
      <c r="Z382" s="332" t="n">
        <v>6</v>
      </c>
      <c r="AA382" s="332" t="n">
        <v>6</v>
      </c>
      <c r="AB382" s="332" t="n">
        <v>6</v>
      </c>
      <c r="AC382" s="332" t="n">
        <v>6</v>
      </c>
      <c r="AD382" s="332" t="n">
        <v>6</v>
      </c>
      <c r="AE382" s="332" t="n">
        <v>6</v>
      </c>
      <c r="AF382" s="332" t="n">
        <v>6</v>
      </c>
      <c r="AG382" s="332" t="n">
        <v>6</v>
      </c>
      <c r="AH382" s="332" t="n">
        <v>6</v>
      </c>
      <c r="AI382" s="332" t="n">
        <v>6</v>
      </c>
      <c r="AJ382" s="332" t="n">
        <v>6</v>
      </c>
      <c r="AK382" s="332" t="n">
        <v>6</v>
      </c>
      <c r="AL382" s="332" t="n">
        <v>6</v>
      </c>
      <c r="AM382" s="332" t="n">
        <v>6</v>
      </c>
      <c r="AN382" s="332" t="n">
        <v>6</v>
      </c>
      <c r="AO382" s="332" t="n">
        <v>6</v>
      </c>
    </row>
    <row r="383">
      <c r="A383" s="532" t="n"/>
      <c r="B383" s="550" t="n"/>
      <c r="C383" s="328" t="inlineStr">
        <is>
          <t>SB</t>
        </is>
      </c>
      <c r="D383" s="332" t="inlineStr">
        <is>
          <t>Side buffer to allow passenger movement around the reclaim belt (total meters, allowing for both sides)</t>
        </is>
      </c>
      <c r="E383" s="328" t="n"/>
      <c r="F383" s="332" t="n">
        <v>5</v>
      </c>
      <c r="G383" s="332" t="n">
        <v>5</v>
      </c>
      <c r="H383" s="332" t="n">
        <v>5</v>
      </c>
      <c r="I383" s="332" t="n">
        <v>5</v>
      </c>
      <c r="J383" s="332" t="n">
        <v>5</v>
      </c>
      <c r="K383" s="332" t="n">
        <v>5</v>
      </c>
      <c r="L383" s="332" t="n">
        <v>5</v>
      </c>
      <c r="M383" s="332" t="n">
        <v>5</v>
      </c>
      <c r="N383" s="332" t="n">
        <v>5</v>
      </c>
      <c r="O383" s="332" t="n">
        <v>5</v>
      </c>
      <c r="P383" s="332" t="n">
        <v>5</v>
      </c>
      <c r="Q383" s="332" t="n">
        <v>5</v>
      </c>
      <c r="R383" s="332" t="n">
        <v>5</v>
      </c>
      <c r="S383" s="332" t="n">
        <v>5</v>
      </c>
      <c r="T383" s="332" t="n">
        <v>5</v>
      </c>
      <c r="U383" s="332" t="n">
        <v>5</v>
      </c>
      <c r="V383" s="332" t="n">
        <v>5</v>
      </c>
      <c r="W383" s="332" t="n">
        <v>5</v>
      </c>
      <c r="X383" s="332" t="n">
        <v>5</v>
      </c>
      <c r="Y383" s="332" t="n">
        <v>5</v>
      </c>
      <c r="Z383" s="332" t="n">
        <v>5</v>
      </c>
      <c r="AA383" s="332" t="n">
        <v>5</v>
      </c>
      <c r="AB383" s="332" t="n">
        <v>5</v>
      </c>
      <c r="AC383" s="332" t="n">
        <v>5</v>
      </c>
      <c r="AD383" s="332" t="n">
        <v>5</v>
      </c>
      <c r="AE383" s="332" t="n">
        <v>5</v>
      </c>
      <c r="AF383" s="332" t="n">
        <v>5</v>
      </c>
      <c r="AG383" s="332" t="n">
        <v>5</v>
      </c>
      <c r="AH383" s="332" t="n">
        <v>5</v>
      </c>
      <c r="AI383" s="332" t="n">
        <v>5</v>
      </c>
      <c r="AJ383" s="332" t="n">
        <v>5</v>
      </c>
      <c r="AK383" s="332" t="n">
        <v>5</v>
      </c>
      <c r="AL383" s="332" t="n">
        <v>5</v>
      </c>
      <c r="AM383" s="332" t="n">
        <v>5</v>
      </c>
      <c r="AN383" s="332" t="n">
        <v>5</v>
      </c>
      <c r="AO383" s="332" t="n">
        <v>5</v>
      </c>
    </row>
    <row r="384">
      <c r="A384" s="532" t="n"/>
      <c r="B384" s="550" t="n"/>
      <c r="C384" s="328" t="inlineStr">
        <is>
          <t>EB</t>
        </is>
      </c>
      <c r="D384" s="332" t="inlineStr">
        <is>
          <t>End buffer to allow passenger movement around the reclaim belt (total meters, allowing for both sides)</t>
        </is>
      </c>
      <c r="E384" s="328" t="n"/>
      <c r="F384" s="332" t="n">
        <v>10</v>
      </c>
      <c r="G384" s="332" t="n">
        <v>10</v>
      </c>
      <c r="H384" s="332" t="n">
        <v>10</v>
      </c>
      <c r="I384" s="332" t="n">
        <v>10</v>
      </c>
      <c r="J384" s="332" t="n">
        <v>10</v>
      </c>
      <c r="K384" s="332" t="n">
        <v>10</v>
      </c>
      <c r="L384" s="332" t="n">
        <v>10</v>
      </c>
      <c r="M384" s="332" t="n">
        <v>10</v>
      </c>
      <c r="N384" s="332" t="n">
        <v>10</v>
      </c>
      <c r="O384" s="332" t="n">
        <v>10</v>
      </c>
      <c r="P384" s="332" t="n">
        <v>10</v>
      </c>
      <c r="Q384" s="332" t="n">
        <v>10</v>
      </c>
      <c r="R384" s="332" t="n">
        <v>10</v>
      </c>
      <c r="S384" s="332" t="n">
        <v>10</v>
      </c>
      <c r="T384" s="332" t="n">
        <v>10</v>
      </c>
      <c r="U384" s="332" t="n">
        <v>10</v>
      </c>
      <c r="V384" s="332" t="n">
        <v>10</v>
      </c>
      <c r="W384" s="332" t="n">
        <v>10</v>
      </c>
      <c r="X384" s="332" t="n">
        <v>10</v>
      </c>
      <c r="Y384" s="332" t="n">
        <v>10</v>
      </c>
      <c r="Z384" s="332" t="n">
        <v>10</v>
      </c>
      <c r="AA384" s="332" t="n">
        <v>10</v>
      </c>
      <c r="AB384" s="332" t="n">
        <v>10</v>
      </c>
      <c r="AC384" s="332" t="n">
        <v>10</v>
      </c>
      <c r="AD384" s="332" t="n">
        <v>10</v>
      </c>
      <c r="AE384" s="332" t="n">
        <v>10</v>
      </c>
      <c r="AF384" s="332" t="n">
        <v>10</v>
      </c>
      <c r="AG384" s="332" t="n">
        <v>10</v>
      </c>
      <c r="AH384" s="332" t="n">
        <v>10</v>
      </c>
      <c r="AI384" s="332" t="n">
        <v>10</v>
      </c>
      <c r="AJ384" s="332" t="n">
        <v>10</v>
      </c>
      <c r="AK384" s="332" t="n">
        <v>10</v>
      </c>
      <c r="AL384" s="332" t="n">
        <v>10</v>
      </c>
      <c r="AM384" s="332" t="n">
        <v>10</v>
      </c>
      <c r="AN384" s="332" t="n">
        <v>10</v>
      </c>
      <c r="AO384" s="332" t="n">
        <v>10</v>
      </c>
    </row>
    <row r="385">
      <c r="A385" s="532" t="n"/>
      <c r="B385" s="550" t="n"/>
      <c r="C385" s="337" t="inlineStr">
        <is>
          <t>BC(nb)</t>
        </is>
      </c>
      <c r="D385" s="338" t="inlineStr">
        <is>
          <t>Number of Narrow Body/Wide Body baggage claim units</t>
        </is>
      </c>
      <c r="E385" s="337" t="n"/>
      <c r="F385" s="338">
        <f>ROUNDUP((F378*F379*F380)/(60*F374),0)</f>
        <v/>
      </c>
      <c r="G385" s="338">
        <f>ROUNDUP((G378*G379*G380)/(60*G374),0)</f>
        <v/>
      </c>
      <c r="H385" s="338">
        <f>ROUNDUP((H378*H379*H380)/(60*H374),0)</f>
        <v/>
      </c>
      <c r="I385" s="338">
        <f>ROUNDUP((I378*I379*I380)/(60*I374),0)</f>
        <v/>
      </c>
      <c r="J385" s="338">
        <f>ROUNDUP((J378*J379*J380)/(60*J374),0)</f>
        <v/>
      </c>
      <c r="K385" s="338">
        <f>ROUNDUP((K378*K379*K380)/(60*K374),0)</f>
        <v/>
      </c>
      <c r="L385" s="338">
        <f>ROUNDUP((L378*L379*L380)/(60*L374),0)</f>
        <v/>
      </c>
      <c r="M385" s="338">
        <f>ROUNDUP((M378*M379*M380)/(60*M374),0)</f>
        <v/>
      </c>
      <c r="N385" s="338">
        <f>ROUNDUP((N378*N379*N380)/(60*N374),0)</f>
        <v/>
      </c>
      <c r="O385" s="338">
        <f>ROUNDUP((O378*O379*O380)/(60*O374),0)</f>
        <v/>
      </c>
      <c r="P385" s="338">
        <f>ROUNDUP((P378*P379*P380)/(60*P374),0)</f>
        <v/>
      </c>
      <c r="Q385" s="338">
        <f>ROUNDUP((Q378*Q379*Q380)/(60*Q374),0)</f>
        <v/>
      </c>
      <c r="R385" s="338">
        <f>ROUNDUP((R378*R379*R380)/(60*R374),0)</f>
        <v/>
      </c>
      <c r="S385" s="338">
        <f>ROUNDUP((S378*S379*S380)/(60*S374),0)</f>
        <v/>
      </c>
      <c r="T385" s="338">
        <f>ROUNDUP((T378*T379*T380)/(60*T374),0)</f>
        <v/>
      </c>
      <c r="U385" s="338">
        <f>ROUNDUP((U378*U379*U380)/(60*U374),0)</f>
        <v/>
      </c>
      <c r="V385" s="338">
        <f>ROUNDUP((V378*V379*V380)/(60*V374),0)</f>
        <v/>
      </c>
      <c r="W385" s="338">
        <f>ROUNDUP((W378*W379*W380)/(60*W374),0)</f>
        <v/>
      </c>
      <c r="X385" s="338">
        <f>ROUNDUP((X378*X379*X380)/(60*X374),0)</f>
        <v/>
      </c>
      <c r="Y385" s="338">
        <f>ROUNDUP((Y378*Y379*Y380)/(60*Y374),0)</f>
        <v/>
      </c>
      <c r="Z385" s="338">
        <f>ROUNDUP((Z378*Z379*Z380)/(60*Z374),0)</f>
        <v/>
      </c>
      <c r="AA385" s="338">
        <f>ROUNDUP((AA378*AA379*AA380)/(60*AA374),0)</f>
        <v/>
      </c>
      <c r="AB385" s="338">
        <f>ROUNDUP((AB378*AB379*AB380)/(60*AB374),0)</f>
        <v/>
      </c>
      <c r="AC385" s="338">
        <f>ROUNDUP((AC378*AC379*AC380)/(60*AC374),0)</f>
        <v/>
      </c>
      <c r="AD385" s="338">
        <f>ROUNDUP((AD378*AD379*AD380)/(60*AD374),0)</f>
        <v/>
      </c>
      <c r="AE385" s="338">
        <f>ROUNDUP((AE378*AE379*AE380)/(60*AE374),0)</f>
        <v/>
      </c>
      <c r="AF385" s="338">
        <f>ROUNDUP((AF378*AF379*AF380)/(60*AF374),0)</f>
        <v/>
      </c>
      <c r="AG385" s="338">
        <f>ROUNDUP((AG378*AG379*AG380)/(60*AG374),0)</f>
        <v/>
      </c>
      <c r="AH385" s="338">
        <f>ROUNDUP((AH378*AH379*AH380)/(60*AH374),0)</f>
        <v/>
      </c>
      <c r="AI385" s="338">
        <f>ROUNDUP((AI378*AI379*AI380)/(60*AI374),0)</f>
        <v/>
      </c>
      <c r="AJ385" s="338">
        <f>ROUNDUP((AJ378*AJ379*AJ380)/(60*AJ374),0)</f>
        <v/>
      </c>
      <c r="AK385" s="338">
        <f>ROUNDUP((AK378*AK379*AK380)/(60*AK374),0)</f>
        <v/>
      </c>
      <c r="AL385" s="338">
        <f>ROUNDUP((AL378*AL379*AL380)/(60*AL374),0)</f>
        <v/>
      </c>
      <c r="AM385" s="338">
        <f>ROUNDUP((AM378*AM379*AM380)/(60*AM374),0)</f>
        <v/>
      </c>
      <c r="AN385" s="338">
        <f>ROUNDUP((AN378*AN379*AN380)/(60*AN374),0)</f>
        <v/>
      </c>
      <c r="AO385" s="338">
        <f>ROUNDUP((AO378*AO379*AO380)/(60*AO374),0)</f>
        <v/>
      </c>
    </row>
    <row r="386">
      <c r="A386" s="532" t="n"/>
      <c r="B386" s="551" t="n"/>
      <c r="C386" s="337" t="inlineStr">
        <is>
          <t>A</t>
        </is>
      </c>
      <c r="D386" s="338" t="inlineStr">
        <is>
          <t>Narrow Body area of the baggage reclaim hall (m2)</t>
        </is>
      </c>
      <c r="E386" s="337" t="n"/>
      <c r="F386" s="338">
        <f>F385*F381</f>
        <v/>
      </c>
      <c r="G386" s="338">
        <f>G385*G381</f>
        <v/>
      </c>
      <c r="H386" s="338">
        <f>H385*H381</f>
        <v/>
      </c>
      <c r="I386" s="338">
        <f>I385*I381</f>
        <v/>
      </c>
      <c r="J386" s="338">
        <f>J385*J381</f>
        <v/>
      </c>
      <c r="K386" s="338">
        <f>K385*K381</f>
        <v/>
      </c>
      <c r="L386" s="338">
        <f>L385*L381</f>
        <v/>
      </c>
      <c r="M386" s="338">
        <f>M385*M381</f>
        <v/>
      </c>
      <c r="N386" s="338">
        <f>N385*N381</f>
        <v/>
      </c>
      <c r="O386" s="338">
        <f>O385*O381</f>
        <v/>
      </c>
      <c r="P386" s="338">
        <f>P385*P381</f>
        <v/>
      </c>
      <c r="Q386" s="338">
        <f>Q385*Q381</f>
        <v/>
      </c>
      <c r="R386" s="338">
        <f>R385*R381</f>
        <v/>
      </c>
      <c r="S386" s="338">
        <f>S385*S381</f>
        <v/>
      </c>
      <c r="T386" s="338">
        <f>T385*T381</f>
        <v/>
      </c>
      <c r="U386" s="338">
        <f>U385*U381</f>
        <v/>
      </c>
      <c r="V386" s="338">
        <f>V385*V381</f>
        <v/>
      </c>
      <c r="W386" s="338">
        <f>W385*W381</f>
        <v/>
      </c>
      <c r="X386" s="338">
        <f>X385*X381</f>
        <v/>
      </c>
      <c r="Y386" s="338">
        <f>Y385*Y381</f>
        <v/>
      </c>
      <c r="Z386" s="338">
        <f>Z385*Z381</f>
        <v/>
      </c>
      <c r="AA386" s="338">
        <f>AA385*AA381</f>
        <v/>
      </c>
      <c r="AB386" s="338">
        <f>AB385*AB381</f>
        <v/>
      </c>
      <c r="AC386" s="338">
        <f>AC385*AC381</f>
        <v/>
      </c>
      <c r="AD386" s="338">
        <f>AD385*AD381</f>
        <v/>
      </c>
      <c r="AE386" s="338">
        <f>AE385*AE381</f>
        <v/>
      </c>
      <c r="AF386" s="338">
        <f>AF385*AF381</f>
        <v/>
      </c>
      <c r="AG386" s="338">
        <f>AG385*AG381</f>
        <v/>
      </c>
      <c r="AH386" s="338">
        <f>AH385*AH381</f>
        <v/>
      </c>
      <c r="AI386" s="338">
        <f>AI385*AI381</f>
        <v/>
      </c>
      <c r="AJ386" s="338">
        <f>AJ385*AJ381</f>
        <v/>
      </c>
      <c r="AK386" s="338">
        <f>AK385*AK381</f>
        <v/>
      </c>
      <c r="AL386" s="338">
        <f>AL385*AL381</f>
        <v/>
      </c>
      <c r="AM386" s="338">
        <f>AM385*AM381</f>
        <v/>
      </c>
      <c r="AN386" s="338">
        <f>AN385*AN381</f>
        <v/>
      </c>
      <c r="AO386" s="338">
        <f>AO385*AO381</f>
        <v/>
      </c>
    </row>
    <row r="387">
      <c r="A387" s="532" t="n"/>
      <c r="B387" s="407" t="inlineStr">
        <is>
          <t>start</t>
        </is>
      </c>
      <c r="C387" s="409" t="n"/>
      <c r="D387" s="408" t="n"/>
      <c r="E387" s="410" t="n"/>
      <c r="F387" s="675" t="n"/>
      <c r="G387" s="675" t="n"/>
      <c r="H387" s="675" t="n"/>
      <c r="I387" s="675" t="n"/>
      <c r="J387" s="675" t="n"/>
      <c r="K387" s="675" t="n"/>
      <c r="L387" s="675" t="n"/>
      <c r="M387" s="675" t="n"/>
      <c r="N387" s="675" t="n"/>
      <c r="O387" s="675" t="n"/>
      <c r="P387" s="675" t="n"/>
      <c r="Q387" s="675" t="n"/>
      <c r="R387" s="675" t="n"/>
      <c r="S387" s="675" t="n"/>
      <c r="T387" s="675" t="n"/>
      <c r="U387" s="675" t="n"/>
      <c r="V387" s="675" t="n"/>
      <c r="W387" s="675" t="n"/>
      <c r="X387" s="675" t="n"/>
      <c r="Y387" s="675" t="n"/>
      <c r="Z387" s="675" t="n"/>
      <c r="AA387" s="675" t="n"/>
      <c r="AB387" s="675" t="n"/>
      <c r="AC387" s="675" t="n"/>
      <c r="AD387" s="675" t="n"/>
      <c r="AE387" s="675" t="n"/>
      <c r="AF387" s="675" t="n"/>
      <c r="AG387" s="675" t="n"/>
      <c r="AH387" s="675" t="n"/>
      <c r="AI387" s="675" t="n"/>
      <c r="AJ387" s="675" t="n"/>
      <c r="AK387" s="675" t="n"/>
      <c r="AL387" s="675" t="n"/>
      <c r="AM387" s="675" t="n"/>
      <c r="AN387" s="675" t="n"/>
      <c r="AO387" s="675" t="inlineStr">
        <is>
          <t>end</t>
        </is>
      </c>
    </row>
    <row r="388">
      <c r="A388" s="532" t="n"/>
      <c r="B388" s="336" t="inlineStr">
        <is>
          <t>Category</t>
        </is>
      </c>
      <c r="C388" s="336" t="inlineStr">
        <is>
          <t>Acronym</t>
        </is>
      </c>
      <c r="D388" s="336" t="inlineStr">
        <is>
          <t>Definition</t>
        </is>
      </c>
      <c r="E388" s="336" t="inlineStr">
        <is>
          <t>Reference</t>
        </is>
      </c>
      <c r="F388" s="336">
        <f>F11</f>
        <v/>
      </c>
      <c r="G388" s="336">
        <f>G11</f>
        <v/>
      </c>
      <c r="H388" s="336">
        <f>H11</f>
        <v/>
      </c>
      <c r="I388" s="336">
        <f>I11</f>
        <v/>
      </c>
      <c r="J388" s="336">
        <f>J11</f>
        <v/>
      </c>
      <c r="K388" s="336">
        <f>K11</f>
        <v/>
      </c>
      <c r="L388" s="336">
        <f>L11</f>
        <v/>
      </c>
      <c r="M388" s="336">
        <f>M11</f>
        <v/>
      </c>
      <c r="N388" s="336">
        <f>N11</f>
        <v/>
      </c>
      <c r="O388" s="336">
        <f>O11</f>
        <v/>
      </c>
      <c r="P388" s="336">
        <f>P11</f>
        <v/>
      </c>
      <c r="Q388" s="336">
        <f>Q11</f>
        <v/>
      </c>
      <c r="R388" s="336">
        <f>R11</f>
        <v/>
      </c>
      <c r="S388" s="336">
        <f>S11</f>
        <v/>
      </c>
      <c r="T388" s="336">
        <f>T11</f>
        <v/>
      </c>
      <c r="U388" s="336">
        <f>U11</f>
        <v/>
      </c>
      <c r="V388" s="336">
        <f>V11</f>
        <v/>
      </c>
      <c r="W388" s="336">
        <f>W11</f>
        <v/>
      </c>
      <c r="X388" s="336">
        <f>X11</f>
        <v/>
      </c>
      <c r="Y388" s="336">
        <f>Y11</f>
        <v/>
      </c>
      <c r="Z388" s="336">
        <f>Z11</f>
        <v/>
      </c>
      <c r="AA388" s="336">
        <f>AA11</f>
        <v/>
      </c>
      <c r="AB388" s="336">
        <f>AB11</f>
        <v/>
      </c>
      <c r="AC388" s="336">
        <f>AC11</f>
        <v/>
      </c>
      <c r="AD388" s="336">
        <f>AD11</f>
        <v/>
      </c>
      <c r="AE388" s="336">
        <f>AE11</f>
        <v/>
      </c>
      <c r="AF388" s="336">
        <f>AF11</f>
        <v/>
      </c>
      <c r="AG388" s="336">
        <f>AG11</f>
        <v/>
      </c>
      <c r="AH388" s="336">
        <f>AH11</f>
        <v/>
      </c>
      <c r="AI388" s="336">
        <f>AI11</f>
        <v/>
      </c>
      <c r="AJ388" s="336">
        <f>AJ11</f>
        <v/>
      </c>
      <c r="AK388" s="336">
        <f>AK11</f>
        <v/>
      </c>
      <c r="AL388" s="336">
        <f>AL11</f>
        <v/>
      </c>
      <c r="AM388" s="336">
        <f>AM11</f>
        <v/>
      </c>
      <c r="AN388" s="336">
        <f>AN11</f>
        <v/>
      </c>
      <c r="AO388" s="336">
        <f>AO11</f>
        <v/>
      </c>
    </row>
    <row r="389">
      <c r="A389" s="532" t="n"/>
      <c r="B389" s="549" t="inlineStr">
        <is>
          <t>Baggage Claim
(Wide Body)</t>
        </is>
      </c>
      <c r="C389" s="328" t="inlineStr">
        <is>
          <t>CL(wb)</t>
        </is>
      </c>
      <c r="D389" s="332" t="inlineStr">
        <is>
          <t>Carousel frontage for passenger line up (in meters)</t>
        </is>
      </c>
      <c r="E389" s="328" t="n"/>
      <c r="F389" s="719">
        <f>F390*F391*F392*F393</f>
        <v/>
      </c>
      <c r="G389" s="719">
        <f>G390*G391*G392*G393</f>
        <v/>
      </c>
      <c r="H389" s="719">
        <f>H390*H391*H392*H393</f>
        <v/>
      </c>
      <c r="I389" s="719">
        <f>I390*I391*I392*I393</f>
        <v/>
      </c>
      <c r="J389" s="719">
        <f>J390*J391*J392*J393</f>
        <v/>
      </c>
      <c r="K389" s="719">
        <f>K390*K391*K392*K393</f>
        <v/>
      </c>
      <c r="L389" s="719">
        <f>L390*L391*L392*L393</f>
        <v/>
      </c>
      <c r="M389" s="719">
        <f>M390*M391*M392*M393</f>
        <v/>
      </c>
      <c r="N389" s="719">
        <f>N390*N391*N392*N393</f>
        <v/>
      </c>
      <c r="O389" s="719">
        <f>O390*O391*O392*O393</f>
        <v/>
      </c>
      <c r="P389" s="719">
        <f>P390*P391*P392*P393</f>
        <v/>
      </c>
      <c r="Q389" s="719">
        <f>Q390*Q391*Q392*Q393</f>
        <v/>
      </c>
      <c r="R389" s="719">
        <f>R390*R391*R392*R393</f>
        <v/>
      </c>
      <c r="S389" s="719">
        <f>S390*S391*S392*S393</f>
        <v/>
      </c>
      <c r="T389" s="719">
        <f>T390*T391*T392*T393</f>
        <v/>
      </c>
      <c r="U389" s="719">
        <f>U390*U391*U392*U393</f>
        <v/>
      </c>
      <c r="V389" s="719">
        <f>V390*V391*V392*V393</f>
        <v/>
      </c>
      <c r="W389" s="719">
        <f>W390*W391*W392*W393</f>
        <v/>
      </c>
      <c r="X389" s="719">
        <f>X390*X391*X392*X393</f>
        <v/>
      </c>
      <c r="Y389" s="719">
        <f>Y390*Y391*Y392*Y393</f>
        <v/>
      </c>
      <c r="Z389" s="719">
        <f>Z390*Z391*Z392*Z393</f>
        <v/>
      </c>
      <c r="AA389" s="719">
        <f>AA390*AA391*AA392*AA393</f>
        <v/>
      </c>
      <c r="AB389" s="719">
        <f>AB390*AB391*AB392*AB393</f>
        <v/>
      </c>
      <c r="AC389" s="719">
        <f>AC390*AC391*AC392*AC393</f>
        <v/>
      </c>
      <c r="AD389" s="719">
        <f>AD390*AD391*AD392*AD393</f>
        <v/>
      </c>
      <c r="AE389" s="719">
        <f>AE390*AE391*AE392*AE393</f>
        <v/>
      </c>
      <c r="AF389" s="719">
        <f>AF390*AF391*AF392*AF393</f>
        <v/>
      </c>
      <c r="AG389" s="719">
        <f>AG390*AG391*AG392*AG393</f>
        <v/>
      </c>
      <c r="AH389" s="719">
        <f>AH390*AH391*AH392*AH393</f>
        <v/>
      </c>
      <c r="AI389" s="719">
        <f>AI390*AI391*AI392*AI393</f>
        <v/>
      </c>
      <c r="AJ389" s="719">
        <f>AJ390*AJ391*AJ392*AJ393</f>
        <v/>
      </c>
      <c r="AK389" s="719">
        <f>AK390*AK391*AK392*AK393</f>
        <v/>
      </c>
      <c r="AL389" s="719">
        <f>AL390*AL391*AL392*AL393</f>
        <v/>
      </c>
      <c r="AM389" s="719">
        <f>AM390*AM391*AM392*AM393</f>
        <v/>
      </c>
      <c r="AN389" s="719">
        <f>AN390*AN391*AN392*AN393</f>
        <v/>
      </c>
      <c r="AO389" s="719">
        <f>AO390*AO391*AO392*AO393</f>
        <v/>
      </c>
    </row>
    <row r="390">
      <c r="A390" s="532" t="n"/>
      <c r="B390" s="550" t="n"/>
      <c r="C390" s="328" t="inlineStr">
        <is>
          <t>PAX(wb)</t>
        </is>
      </c>
      <c r="D390" s="332" t="inlineStr">
        <is>
          <t>Number of passengers in the design aircraft (Narrow Body/Wide Body)</t>
        </is>
      </c>
      <c r="E390" s="328" t="n"/>
      <c r="F390" s="720">
        <f>F96</f>
        <v/>
      </c>
      <c r="G390" s="720">
        <f>G96</f>
        <v/>
      </c>
      <c r="H390" s="720">
        <f>H96</f>
        <v/>
      </c>
      <c r="I390" s="720">
        <f>I96</f>
        <v/>
      </c>
      <c r="J390" s="720">
        <f>J96</f>
        <v/>
      </c>
      <c r="K390" s="720">
        <f>K96</f>
        <v/>
      </c>
      <c r="L390" s="720">
        <f>L96</f>
        <v/>
      </c>
      <c r="M390" s="720">
        <f>M96</f>
        <v/>
      </c>
      <c r="N390" s="720">
        <f>N96</f>
        <v/>
      </c>
      <c r="O390" s="720">
        <f>O96</f>
        <v/>
      </c>
      <c r="P390" s="720">
        <f>P96</f>
        <v/>
      </c>
      <c r="Q390" s="720">
        <f>Q96</f>
        <v/>
      </c>
      <c r="R390" s="720">
        <f>R96</f>
        <v/>
      </c>
      <c r="S390" s="720">
        <f>S96</f>
        <v/>
      </c>
      <c r="T390" s="720">
        <f>T96</f>
        <v/>
      </c>
      <c r="U390" s="720">
        <f>U96</f>
        <v/>
      </c>
      <c r="V390" s="720">
        <f>V96</f>
        <v/>
      </c>
      <c r="W390" s="720">
        <f>W96</f>
        <v/>
      </c>
      <c r="X390" s="720">
        <f>X96</f>
        <v/>
      </c>
      <c r="Y390" s="720">
        <f>Y96</f>
        <v/>
      </c>
      <c r="Z390" s="720">
        <f>Z96</f>
        <v/>
      </c>
      <c r="AA390" s="720">
        <f>AA96</f>
        <v/>
      </c>
      <c r="AB390" s="720">
        <f>AB96</f>
        <v/>
      </c>
      <c r="AC390" s="720">
        <f>AC96</f>
        <v/>
      </c>
      <c r="AD390" s="720">
        <f>AD96</f>
        <v/>
      </c>
      <c r="AE390" s="720">
        <f>AE96</f>
        <v/>
      </c>
      <c r="AF390" s="720">
        <f>AF96</f>
        <v/>
      </c>
      <c r="AG390" s="720">
        <f>AG96</f>
        <v/>
      </c>
      <c r="AH390" s="720">
        <f>AH96</f>
        <v/>
      </c>
      <c r="AI390" s="720">
        <f>AI96</f>
        <v/>
      </c>
      <c r="AJ390" s="720">
        <f>AJ96</f>
        <v/>
      </c>
      <c r="AK390" s="720">
        <f>AK96</f>
        <v/>
      </c>
      <c r="AL390" s="720">
        <f>AL96</f>
        <v/>
      </c>
      <c r="AM390" s="720">
        <f>AM96</f>
        <v/>
      </c>
      <c r="AN390" s="720">
        <f>AN96</f>
        <v/>
      </c>
      <c r="AO390" s="720">
        <f>AO96</f>
        <v/>
      </c>
    </row>
    <row r="391">
      <c r="A391" s="532" t="n"/>
      <c r="B391" s="550" t="n"/>
      <c r="C391" s="328" t="inlineStr">
        <is>
          <t>SP</t>
        </is>
      </c>
      <c r="D391" s="332" t="inlineStr">
        <is>
          <t>Claim frontage per passenger (m)</t>
        </is>
      </c>
      <c r="E391" s="328" t="n"/>
      <c r="F391" s="332" t="n">
        <v>0.85</v>
      </c>
      <c r="G391" s="332" t="n">
        <v>0.85</v>
      </c>
      <c r="H391" s="332" t="n">
        <v>0.85</v>
      </c>
      <c r="I391" s="332" t="n">
        <v>0.85</v>
      </c>
      <c r="J391" s="332" t="n">
        <v>0.85</v>
      </c>
      <c r="K391" s="332" t="n">
        <v>0.85</v>
      </c>
      <c r="L391" s="332" t="n">
        <v>0.85</v>
      </c>
      <c r="M391" s="332" t="n">
        <v>0.85</v>
      </c>
      <c r="N391" s="332" t="n">
        <v>0.85</v>
      </c>
      <c r="O391" s="332" t="n">
        <v>0.85</v>
      </c>
      <c r="P391" s="332" t="n">
        <v>0.85</v>
      </c>
      <c r="Q391" s="332" t="n">
        <v>0.85</v>
      </c>
      <c r="R391" s="332" t="n">
        <v>0.85</v>
      </c>
      <c r="S391" s="332" t="n">
        <v>0.85</v>
      </c>
      <c r="T391" s="332" t="n">
        <v>0.85</v>
      </c>
      <c r="U391" s="332" t="n">
        <v>0.85</v>
      </c>
      <c r="V391" s="332" t="n">
        <v>0.85</v>
      </c>
      <c r="W391" s="332" t="n">
        <v>0.85</v>
      </c>
      <c r="X391" s="332" t="n">
        <v>0.85</v>
      </c>
      <c r="Y391" s="332" t="n">
        <v>0.85</v>
      </c>
      <c r="Z391" s="332" t="n">
        <v>0.85</v>
      </c>
      <c r="AA391" s="332" t="n">
        <v>0.85</v>
      </c>
      <c r="AB391" s="332" t="n">
        <v>0.85</v>
      </c>
      <c r="AC391" s="332" t="n">
        <v>0.85</v>
      </c>
      <c r="AD391" s="332" t="n">
        <v>0.85</v>
      </c>
      <c r="AE391" s="332" t="n">
        <v>0.85</v>
      </c>
      <c r="AF391" s="332" t="n">
        <v>0.85</v>
      </c>
      <c r="AG391" s="332" t="n">
        <v>0.85</v>
      </c>
      <c r="AH391" s="332" t="n">
        <v>0.85</v>
      </c>
      <c r="AI391" s="332" t="n">
        <v>0.85</v>
      </c>
      <c r="AJ391" s="332" t="n">
        <v>0.85</v>
      </c>
      <c r="AK391" s="332" t="n">
        <v>0.85</v>
      </c>
      <c r="AL391" s="332" t="n">
        <v>0.85</v>
      </c>
      <c r="AM391" s="332" t="n">
        <v>0.85</v>
      </c>
      <c r="AN391" s="332" t="n">
        <v>0.85</v>
      </c>
      <c r="AO391" s="332" t="n">
        <v>0.85</v>
      </c>
    </row>
    <row r="392">
      <c r="A392" s="532" t="n"/>
      <c r="B392" s="550" t="n"/>
      <c r="C392" s="328" t="inlineStr">
        <is>
          <t>PR</t>
        </is>
      </c>
      <c r="D392" s="332" t="inlineStr">
        <is>
          <t>Ratio of passengers collecting bags (in %)</t>
        </is>
      </c>
      <c r="E392" s="328" t="n"/>
      <c r="F392" s="332" t="n">
        <v>0.5</v>
      </c>
      <c r="G392" s="332" t="n">
        <v>0.5</v>
      </c>
      <c r="H392" s="332" t="n">
        <v>0.5</v>
      </c>
      <c r="I392" s="332" t="n">
        <v>0.5</v>
      </c>
      <c r="J392" s="332" t="n">
        <v>0.5</v>
      </c>
      <c r="K392" s="332" t="n">
        <v>0.5</v>
      </c>
      <c r="L392" s="332" t="n">
        <v>0.5</v>
      </c>
      <c r="M392" s="332" t="n">
        <v>0.5</v>
      </c>
      <c r="N392" s="332" t="n">
        <v>0.5</v>
      </c>
      <c r="O392" s="332" t="n">
        <v>0.5</v>
      </c>
      <c r="P392" s="332" t="n">
        <v>0.5</v>
      </c>
      <c r="Q392" s="332" t="n">
        <v>0.5</v>
      </c>
      <c r="R392" s="332" t="n">
        <v>0.5</v>
      </c>
      <c r="S392" s="332" t="n">
        <v>0.5</v>
      </c>
      <c r="T392" s="332" t="n">
        <v>0.5</v>
      </c>
      <c r="U392" s="332" t="n">
        <v>0.5</v>
      </c>
      <c r="V392" s="332" t="n">
        <v>0.5</v>
      </c>
      <c r="W392" s="332" t="n">
        <v>0.5</v>
      </c>
      <c r="X392" s="332" t="n">
        <v>0.5</v>
      </c>
      <c r="Y392" s="332" t="n">
        <v>0.5</v>
      </c>
      <c r="Z392" s="332" t="n">
        <v>0.5</v>
      </c>
      <c r="AA392" s="332" t="n">
        <v>0.5</v>
      </c>
      <c r="AB392" s="332" t="n">
        <v>0.5</v>
      </c>
      <c r="AC392" s="332" t="n">
        <v>0.5</v>
      </c>
      <c r="AD392" s="332" t="n">
        <v>0.5</v>
      </c>
      <c r="AE392" s="332" t="n">
        <v>0.5</v>
      </c>
      <c r="AF392" s="332" t="n">
        <v>0.5</v>
      </c>
      <c r="AG392" s="332" t="n">
        <v>0.5</v>
      </c>
      <c r="AH392" s="332" t="n">
        <v>0.5</v>
      </c>
      <c r="AI392" s="332" t="n">
        <v>0.5</v>
      </c>
      <c r="AJ392" s="332" t="n">
        <v>0.5</v>
      </c>
      <c r="AK392" s="332" t="n">
        <v>0.5</v>
      </c>
      <c r="AL392" s="332" t="n">
        <v>0.5</v>
      </c>
      <c r="AM392" s="332" t="n">
        <v>0.5</v>
      </c>
      <c r="AN392" s="332" t="n">
        <v>0.5</v>
      </c>
      <c r="AO392" s="332" t="n">
        <v>0.5</v>
      </c>
    </row>
    <row r="393">
      <c r="A393" s="532" t="n"/>
      <c r="B393" s="550" t="n"/>
      <c r="C393" s="328" t="inlineStr">
        <is>
          <t>RR</t>
        </is>
      </c>
      <c r="D393" s="332" t="inlineStr">
        <is>
          <t>Recirculation rate. Percentage of bags that will recirculate on the carousel using up space and preventing other bags from joining the carousel (in%)</t>
        </is>
      </c>
      <c r="E393" s="328" t="n"/>
      <c r="F393" s="332" t="n">
        <v>0.5</v>
      </c>
      <c r="G393" s="332" t="n">
        <v>0.5</v>
      </c>
      <c r="H393" s="332" t="n">
        <v>0.5</v>
      </c>
      <c r="I393" s="332" t="n">
        <v>0.5</v>
      </c>
      <c r="J393" s="332" t="n">
        <v>0.5</v>
      </c>
      <c r="K393" s="332" t="n">
        <v>0.5</v>
      </c>
      <c r="L393" s="332" t="n">
        <v>0.5</v>
      </c>
      <c r="M393" s="332" t="n">
        <v>0.5</v>
      </c>
      <c r="N393" s="332" t="n">
        <v>0.5</v>
      </c>
      <c r="O393" s="332" t="n">
        <v>0.5</v>
      </c>
      <c r="P393" s="332" t="n">
        <v>0.5</v>
      </c>
      <c r="Q393" s="332" t="n">
        <v>0.5</v>
      </c>
      <c r="R393" s="332" t="n">
        <v>0.5</v>
      </c>
      <c r="S393" s="332" t="n">
        <v>0.5</v>
      </c>
      <c r="T393" s="332" t="n">
        <v>0.5</v>
      </c>
      <c r="U393" s="332" t="n">
        <v>0.5</v>
      </c>
      <c r="V393" s="332" t="n">
        <v>0.5</v>
      </c>
      <c r="W393" s="332" t="n">
        <v>0.5</v>
      </c>
      <c r="X393" s="332" t="n">
        <v>0.5</v>
      </c>
      <c r="Y393" s="332" t="n">
        <v>0.5</v>
      </c>
      <c r="Z393" s="332" t="n">
        <v>0.5</v>
      </c>
      <c r="AA393" s="332" t="n">
        <v>0.5</v>
      </c>
      <c r="AB393" s="332" t="n">
        <v>0.5</v>
      </c>
      <c r="AC393" s="332" t="n">
        <v>0.5</v>
      </c>
      <c r="AD393" s="332" t="n">
        <v>0.5</v>
      </c>
      <c r="AE393" s="332" t="n">
        <v>0.5</v>
      </c>
      <c r="AF393" s="332" t="n">
        <v>0.5</v>
      </c>
      <c r="AG393" s="332" t="n">
        <v>0.5</v>
      </c>
      <c r="AH393" s="332" t="n">
        <v>0.5</v>
      </c>
      <c r="AI393" s="332" t="n">
        <v>0.5</v>
      </c>
      <c r="AJ393" s="332" t="n">
        <v>0.5</v>
      </c>
      <c r="AK393" s="332" t="n">
        <v>0.5</v>
      </c>
      <c r="AL393" s="332" t="n">
        <v>0.5</v>
      </c>
      <c r="AM393" s="332" t="n">
        <v>0.5</v>
      </c>
      <c r="AN393" s="332" t="n">
        <v>0.5</v>
      </c>
      <c r="AO393" s="332" t="n">
        <v>0.5</v>
      </c>
    </row>
    <row r="394">
      <c r="A394" s="532" t="n"/>
      <c r="B394" s="550" t="n"/>
      <c r="C394" s="339" t="inlineStr">
        <is>
          <t>PHP(od-arr)</t>
        </is>
      </c>
      <c r="D394" s="340" t="inlineStr">
        <is>
          <t>Peak hour number of terminating passengers, intern ational/domestic transfer passengers, where applicable</t>
        </is>
      </c>
      <c r="E394" s="339" t="n"/>
      <c r="F394" s="340">
        <f>F34</f>
        <v/>
      </c>
      <c r="G394" s="340">
        <f>G34</f>
        <v/>
      </c>
      <c r="H394" s="340">
        <f>H34</f>
        <v/>
      </c>
      <c r="I394" s="340">
        <f>I34</f>
        <v/>
      </c>
      <c r="J394" s="340">
        <f>J34</f>
        <v/>
      </c>
      <c r="K394" s="340">
        <f>K34</f>
        <v/>
      </c>
      <c r="L394" s="340">
        <f>L34</f>
        <v/>
      </c>
      <c r="M394" s="340">
        <f>M34</f>
        <v/>
      </c>
      <c r="N394" s="340">
        <f>N34</f>
        <v/>
      </c>
      <c r="O394" s="340">
        <f>O34</f>
        <v/>
      </c>
      <c r="P394" s="340">
        <f>P34</f>
        <v/>
      </c>
      <c r="Q394" s="340">
        <f>Q34</f>
        <v/>
      </c>
      <c r="R394" s="340">
        <f>R34</f>
        <v/>
      </c>
      <c r="S394" s="340">
        <f>S34</f>
        <v/>
      </c>
      <c r="T394" s="340">
        <f>T34</f>
        <v/>
      </c>
      <c r="U394" s="340">
        <f>U34</f>
        <v/>
      </c>
      <c r="V394" s="340">
        <f>V34</f>
        <v/>
      </c>
      <c r="W394" s="340">
        <f>W34</f>
        <v/>
      </c>
      <c r="X394" s="340">
        <f>X34</f>
        <v/>
      </c>
      <c r="Y394" s="340">
        <f>Y34</f>
        <v/>
      </c>
      <c r="Z394" s="340">
        <f>Z34</f>
        <v/>
      </c>
      <c r="AA394" s="340">
        <f>AA34</f>
        <v/>
      </c>
      <c r="AB394" s="340">
        <f>AB34</f>
        <v/>
      </c>
      <c r="AC394" s="340">
        <f>AC34</f>
        <v/>
      </c>
      <c r="AD394" s="340">
        <f>AD34</f>
        <v/>
      </c>
      <c r="AE394" s="340">
        <f>AE34</f>
        <v/>
      </c>
      <c r="AF394" s="340">
        <f>AF34</f>
        <v/>
      </c>
      <c r="AG394" s="340">
        <f>AG34</f>
        <v/>
      </c>
      <c r="AH394" s="340">
        <f>AH34</f>
        <v/>
      </c>
      <c r="AI394" s="340">
        <f>AI34</f>
        <v/>
      </c>
      <c r="AJ394" s="340">
        <f>AJ34</f>
        <v/>
      </c>
      <c r="AK394" s="340">
        <f>AK34</f>
        <v/>
      </c>
      <c r="AL394" s="340">
        <f>AL34</f>
        <v/>
      </c>
      <c r="AM394" s="340">
        <f>AM34</f>
        <v/>
      </c>
      <c r="AN394" s="340">
        <f>AN34</f>
        <v/>
      </c>
      <c r="AO394" s="340">
        <f>AO34</f>
        <v/>
      </c>
    </row>
    <row r="395">
      <c r="A395" s="532" t="n"/>
      <c r="B395" s="550" t="n"/>
      <c r="C395" s="328" t="inlineStr">
        <is>
          <t>P(wb)</t>
        </is>
      </c>
      <c r="D395" s="332" t="inlineStr">
        <is>
          <t>Proportion of passengers arriving by narrow body/wide body aircraft (in %)</t>
        </is>
      </c>
      <c r="E395" s="328" t="n"/>
      <c r="F395" s="721">
        <f>F86</f>
        <v/>
      </c>
      <c r="G395" s="721">
        <f>G86</f>
        <v/>
      </c>
      <c r="H395" s="721">
        <f>H86</f>
        <v/>
      </c>
      <c r="I395" s="721">
        <f>I86</f>
        <v/>
      </c>
      <c r="J395" s="721">
        <f>J86</f>
        <v/>
      </c>
      <c r="K395" s="721">
        <f>K86</f>
        <v/>
      </c>
      <c r="L395" s="721">
        <f>L86</f>
        <v/>
      </c>
      <c r="M395" s="721">
        <f>M86</f>
        <v/>
      </c>
      <c r="N395" s="721">
        <f>N86</f>
        <v/>
      </c>
      <c r="O395" s="721">
        <f>O86</f>
        <v/>
      </c>
      <c r="P395" s="721">
        <f>P86</f>
        <v/>
      </c>
      <c r="Q395" s="721">
        <f>Q86</f>
        <v/>
      </c>
      <c r="R395" s="721">
        <f>R86</f>
        <v/>
      </c>
      <c r="S395" s="721">
        <f>S86</f>
        <v/>
      </c>
      <c r="T395" s="721">
        <f>T86</f>
        <v/>
      </c>
      <c r="U395" s="721">
        <f>U86</f>
        <v/>
      </c>
      <c r="V395" s="721">
        <f>V86</f>
        <v/>
      </c>
      <c r="W395" s="721">
        <f>W86</f>
        <v/>
      </c>
      <c r="X395" s="721">
        <f>X86</f>
        <v/>
      </c>
      <c r="Y395" s="721">
        <f>Y86</f>
        <v/>
      </c>
      <c r="Z395" s="721">
        <f>Z86</f>
        <v/>
      </c>
      <c r="AA395" s="721">
        <f>AA86</f>
        <v/>
      </c>
      <c r="AB395" s="721">
        <f>AB86</f>
        <v/>
      </c>
      <c r="AC395" s="721">
        <f>AC86</f>
        <v/>
      </c>
      <c r="AD395" s="721">
        <f>AD86</f>
        <v/>
      </c>
      <c r="AE395" s="721">
        <f>AE86</f>
        <v/>
      </c>
      <c r="AF395" s="721">
        <f>AF86</f>
        <v/>
      </c>
      <c r="AG395" s="721">
        <f>AG86</f>
        <v/>
      </c>
      <c r="AH395" s="721">
        <f>AH86</f>
        <v/>
      </c>
      <c r="AI395" s="721">
        <f>AI86</f>
        <v/>
      </c>
      <c r="AJ395" s="721">
        <f>AJ86</f>
        <v/>
      </c>
      <c r="AK395" s="721">
        <f>AK86</f>
        <v/>
      </c>
      <c r="AL395" s="721">
        <f>AL86</f>
        <v/>
      </c>
      <c r="AM395" s="721">
        <f>AM86</f>
        <v/>
      </c>
      <c r="AN395" s="721">
        <f>AN86</f>
        <v/>
      </c>
      <c r="AO395" s="721">
        <f>AO86</f>
        <v/>
      </c>
    </row>
    <row r="396">
      <c r="A396" s="532" t="n"/>
      <c r="B396" s="550" t="n"/>
      <c r="C396" s="328" t="inlineStr">
        <is>
          <t>OT(wb)</t>
        </is>
      </c>
      <c r="D396" s="332" t="inlineStr">
        <is>
          <t>Average claim device occupancy time per narrow body/wide body aircraft (minutes) or assume 20 minutes for narrow body and 45 minutes for wide body</t>
        </is>
      </c>
      <c r="E396" s="328" t="n"/>
      <c r="F396" s="332" t="n">
        <v>45</v>
      </c>
      <c r="G396" s="332" t="n">
        <v>45</v>
      </c>
      <c r="H396" s="332" t="n">
        <v>45</v>
      </c>
      <c r="I396" s="332" t="n">
        <v>45</v>
      </c>
      <c r="J396" s="332" t="n">
        <v>45</v>
      </c>
      <c r="K396" s="332" t="n">
        <v>45</v>
      </c>
      <c r="L396" s="332" t="n">
        <v>45</v>
      </c>
      <c r="M396" s="332" t="n">
        <v>45</v>
      </c>
      <c r="N396" s="332" t="n">
        <v>45</v>
      </c>
      <c r="O396" s="332" t="n">
        <v>45</v>
      </c>
      <c r="P396" s="332" t="n">
        <v>45</v>
      </c>
      <c r="Q396" s="332" t="n">
        <v>45</v>
      </c>
      <c r="R396" s="332" t="n">
        <v>45</v>
      </c>
      <c r="S396" s="332" t="n">
        <v>45</v>
      </c>
      <c r="T396" s="332" t="n">
        <v>45</v>
      </c>
      <c r="U396" s="332" t="n">
        <v>45</v>
      </c>
      <c r="V396" s="332" t="n">
        <v>45</v>
      </c>
      <c r="W396" s="332" t="n">
        <v>45</v>
      </c>
      <c r="X396" s="332" t="n">
        <v>45</v>
      </c>
      <c r="Y396" s="332" t="n">
        <v>45</v>
      </c>
      <c r="Z396" s="332" t="n">
        <v>45</v>
      </c>
      <c r="AA396" s="332" t="n">
        <v>45</v>
      </c>
      <c r="AB396" s="332" t="n">
        <v>45</v>
      </c>
      <c r="AC396" s="332" t="n">
        <v>45</v>
      </c>
      <c r="AD396" s="332" t="n">
        <v>45</v>
      </c>
      <c r="AE396" s="332" t="n">
        <v>45</v>
      </c>
      <c r="AF396" s="332" t="n">
        <v>45</v>
      </c>
      <c r="AG396" s="332" t="n">
        <v>45</v>
      </c>
      <c r="AH396" s="332" t="n">
        <v>45</v>
      </c>
      <c r="AI396" s="332" t="n">
        <v>45</v>
      </c>
      <c r="AJ396" s="332" t="n">
        <v>45</v>
      </c>
      <c r="AK396" s="332" t="n">
        <v>45</v>
      </c>
      <c r="AL396" s="332" t="n">
        <v>45</v>
      </c>
      <c r="AM396" s="332" t="n">
        <v>45</v>
      </c>
      <c r="AN396" s="332" t="n">
        <v>45</v>
      </c>
      <c r="AO396" s="332" t="n">
        <v>45</v>
      </c>
    </row>
    <row r="397">
      <c r="A397" s="532" t="n"/>
      <c r="B397" s="550" t="n"/>
      <c r="C397" s="328" t="inlineStr">
        <is>
          <t>AC(wb)</t>
        </is>
      </c>
      <c r="D397" s="332" t="inlineStr">
        <is>
          <t>Area of a carousel for narrow body/wide body aircraft (in m2)</t>
        </is>
      </c>
      <c r="E397" s="328" t="n"/>
      <c r="F397" s="719">
        <f>(F398+F399)*((F389/2)+F400)</f>
        <v/>
      </c>
      <c r="G397" s="719">
        <f>(G398+G399)*((G389/2)+G400)</f>
        <v/>
      </c>
      <c r="H397" s="719">
        <f>(H398+H399)*((H389/2)+H400)</f>
        <v/>
      </c>
      <c r="I397" s="719">
        <f>(I398+I399)*((I389/2)+I400)</f>
        <v/>
      </c>
      <c r="J397" s="719">
        <f>(J398+J399)*((J389/2)+J400)</f>
        <v/>
      </c>
      <c r="K397" s="719">
        <f>(K398+K399)*((K389/2)+K400)</f>
        <v/>
      </c>
      <c r="L397" s="719">
        <f>(L398+L399)*((L389/2)+L400)</f>
        <v/>
      </c>
      <c r="M397" s="719">
        <f>(M398+M399)*((M389/2)+M400)</f>
        <v/>
      </c>
      <c r="N397" s="719">
        <f>(N398+N399)*((N389/2)+N400)</f>
        <v/>
      </c>
      <c r="O397" s="719">
        <f>(O398+O399)*((O389/2)+O400)</f>
        <v/>
      </c>
      <c r="P397" s="719">
        <f>(P398+P399)*((P389/2)+P400)</f>
        <v/>
      </c>
      <c r="Q397" s="719">
        <f>(Q398+Q399)*((Q389/2)+Q400)</f>
        <v/>
      </c>
      <c r="R397" s="719">
        <f>(R398+R399)*((R389/2)+R400)</f>
        <v/>
      </c>
      <c r="S397" s="719">
        <f>(S398+S399)*((S389/2)+S400)</f>
        <v/>
      </c>
      <c r="T397" s="719">
        <f>(T398+T399)*((T389/2)+T400)</f>
        <v/>
      </c>
      <c r="U397" s="719">
        <f>(U398+U399)*((U389/2)+U400)</f>
        <v/>
      </c>
      <c r="V397" s="719">
        <f>(V398+V399)*((V389/2)+V400)</f>
        <v/>
      </c>
      <c r="W397" s="719">
        <f>(W398+W399)*((W389/2)+W400)</f>
        <v/>
      </c>
      <c r="X397" s="719">
        <f>(X398+X399)*((X389/2)+X400)</f>
        <v/>
      </c>
      <c r="Y397" s="719">
        <f>(Y398+Y399)*((Y389/2)+Y400)</f>
        <v/>
      </c>
      <c r="Z397" s="719">
        <f>(Z398+Z399)*((Z389/2)+Z400)</f>
        <v/>
      </c>
      <c r="AA397" s="719">
        <f>(AA398+AA399)*((AA389/2)+AA400)</f>
        <v/>
      </c>
      <c r="AB397" s="719">
        <f>(AB398+AB399)*((AB389/2)+AB400)</f>
        <v/>
      </c>
      <c r="AC397" s="719">
        <f>(AC398+AC399)*((AC389/2)+AC400)</f>
        <v/>
      </c>
      <c r="AD397" s="719">
        <f>(AD398+AD399)*((AD389/2)+AD400)</f>
        <v/>
      </c>
      <c r="AE397" s="719">
        <f>(AE398+AE399)*((AE389/2)+AE400)</f>
        <v/>
      </c>
      <c r="AF397" s="719">
        <f>(AF398+AF399)*((AF389/2)+AF400)</f>
        <v/>
      </c>
      <c r="AG397" s="719">
        <f>(AG398+AG399)*((AG389/2)+AG400)</f>
        <v/>
      </c>
      <c r="AH397" s="719">
        <f>(AH398+AH399)*((AH389/2)+AH400)</f>
        <v/>
      </c>
      <c r="AI397" s="719">
        <f>(AI398+AI399)*((AI389/2)+AI400)</f>
        <v/>
      </c>
      <c r="AJ397" s="719">
        <f>(AJ398+AJ399)*((AJ389/2)+AJ400)</f>
        <v/>
      </c>
      <c r="AK397" s="719">
        <f>(AK398+AK399)*((AK389/2)+AK400)</f>
        <v/>
      </c>
      <c r="AL397" s="719">
        <f>(AL398+AL399)*((AL389/2)+AL400)</f>
        <v/>
      </c>
      <c r="AM397" s="719">
        <f>(AM398+AM399)*((AM389/2)+AM400)</f>
        <v/>
      </c>
      <c r="AN397" s="719">
        <f>(AN398+AN399)*((AN389/2)+AN400)</f>
        <v/>
      </c>
      <c r="AO397" s="719">
        <f>(AO398+AO399)*((AO389/2)+AO400)</f>
        <v/>
      </c>
    </row>
    <row r="398">
      <c r="A398" s="532" t="n"/>
      <c r="B398" s="550" t="n"/>
      <c r="C398" s="328" t="inlineStr">
        <is>
          <t>Cw</t>
        </is>
      </c>
      <c r="D398" s="332" t="inlineStr">
        <is>
          <t>Carousel width (m)</t>
        </is>
      </c>
      <c r="E398" s="328" t="n"/>
      <c r="F398" s="332" t="n">
        <v>6</v>
      </c>
      <c r="G398" s="332" t="n">
        <v>6</v>
      </c>
      <c r="H398" s="332" t="n">
        <v>6</v>
      </c>
      <c r="I398" s="332" t="n">
        <v>6</v>
      </c>
      <c r="J398" s="332" t="n">
        <v>6</v>
      </c>
      <c r="K398" s="332" t="n">
        <v>6</v>
      </c>
      <c r="L398" s="332" t="n">
        <v>6</v>
      </c>
      <c r="M398" s="332" t="n">
        <v>6</v>
      </c>
      <c r="N398" s="332" t="n">
        <v>6</v>
      </c>
      <c r="O398" s="332" t="n">
        <v>6</v>
      </c>
      <c r="P398" s="332" t="n">
        <v>6</v>
      </c>
      <c r="Q398" s="332" t="n">
        <v>6</v>
      </c>
      <c r="R398" s="332" t="n">
        <v>6</v>
      </c>
      <c r="S398" s="332" t="n">
        <v>6</v>
      </c>
      <c r="T398" s="332" t="n">
        <v>6</v>
      </c>
      <c r="U398" s="332" t="n">
        <v>6</v>
      </c>
      <c r="V398" s="332" t="n">
        <v>6</v>
      </c>
      <c r="W398" s="332" t="n">
        <v>6</v>
      </c>
      <c r="X398" s="332" t="n">
        <v>6</v>
      </c>
      <c r="Y398" s="332" t="n">
        <v>6</v>
      </c>
      <c r="Z398" s="332" t="n">
        <v>6</v>
      </c>
      <c r="AA398" s="332" t="n">
        <v>6</v>
      </c>
      <c r="AB398" s="332" t="n">
        <v>6</v>
      </c>
      <c r="AC398" s="332" t="n">
        <v>6</v>
      </c>
      <c r="AD398" s="332" t="n">
        <v>6</v>
      </c>
      <c r="AE398" s="332" t="n">
        <v>6</v>
      </c>
      <c r="AF398" s="332" t="n">
        <v>6</v>
      </c>
      <c r="AG398" s="332" t="n">
        <v>6</v>
      </c>
      <c r="AH398" s="332" t="n">
        <v>6</v>
      </c>
      <c r="AI398" s="332" t="n">
        <v>6</v>
      </c>
      <c r="AJ398" s="332" t="n">
        <v>6</v>
      </c>
      <c r="AK398" s="332" t="n">
        <v>6</v>
      </c>
      <c r="AL398" s="332" t="n">
        <v>6</v>
      </c>
      <c r="AM398" s="332" t="n">
        <v>6</v>
      </c>
      <c r="AN398" s="332" t="n">
        <v>6</v>
      </c>
      <c r="AO398" s="332" t="n">
        <v>6</v>
      </c>
    </row>
    <row r="399">
      <c r="A399" s="532" t="n"/>
      <c r="B399" s="550" t="n"/>
      <c r="C399" s="328" t="inlineStr">
        <is>
          <t>SB</t>
        </is>
      </c>
      <c r="D399" s="332" t="inlineStr">
        <is>
          <t>Side buffer to allow passenger movement around the reclaim belt (total meters, allowing for both sides)</t>
        </is>
      </c>
      <c r="E399" s="328" t="n"/>
      <c r="F399" s="332" t="n">
        <v>5</v>
      </c>
      <c r="G399" s="332" t="n">
        <v>5</v>
      </c>
      <c r="H399" s="332" t="n">
        <v>5</v>
      </c>
      <c r="I399" s="332" t="n">
        <v>5</v>
      </c>
      <c r="J399" s="332" t="n">
        <v>5</v>
      </c>
      <c r="K399" s="332" t="n">
        <v>5</v>
      </c>
      <c r="L399" s="332" t="n">
        <v>5</v>
      </c>
      <c r="M399" s="332" t="n">
        <v>5</v>
      </c>
      <c r="N399" s="332" t="n">
        <v>5</v>
      </c>
      <c r="O399" s="332" t="n">
        <v>5</v>
      </c>
      <c r="P399" s="332" t="n">
        <v>5</v>
      </c>
      <c r="Q399" s="332" t="n">
        <v>5</v>
      </c>
      <c r="R399" s="332" t="n">
        <v>5</v>
      </c>
      <c r="S399" s="332" t="n">
        <v>5</v>
      </c>
      <c r="T399" s="332" t="n">
        <v>5</v>
      </c>
      <c r="U399" s="332" t="n">
        <v>5</v>
      </c>
      <c r="V399" s="332" t="n">
        <v>5</v>
      </c>
      <c r="W399" s="332" t="n">
        <v>5</v>
      </c>
      <c r="X399" s="332" t="n">
        <v>5</v>
      </c>
      <c r="Y399" s="332" t="n">
        <v>5</v>
      </c>
      <c r="Z399" s="332" t="n">
        <v>5</v>
      </c>
      <c r="AA399" s="332" t="n">
        <v>5</v>
      </c>
      <c r="AB399" s="332" t="n">
        <v>5</v>
      </c>
      <c r="AC399" s="332" t="n">
        <v>5</v>
      </c>
      <c r="AD399" s="332" t="n">
        <v>5</v>
      </c>
      <c r="AE399" s="332" t="n">
        <v>5</v>
      </c>
      <c r="AF399" s="332" t="n">
        <v>5</v>
      </c>
      <c r="AG399" s="332" t="n">
        <v>5</v>
      </c>
      <c r="AH399" s="332" t="n">
        <v>5</v>
      </c>
      <c r="AI399" s="332" t="n">
        <v>5</v>
      </c>
      <c r="AJ399" s="332" t="n">
        <v>5</v>
      </c>
      <c r="AK399" s="332" t="n">
        <v>5</v>
      </c>
      <c r="AL399" s="332" t="n">
        <v>5</v>
      </c>
      <c r="AM399" s="332" t="n">
        <v>5</v>
      </c>
      <c r="AN399" s="332" t="n">
        <v>5</v>
      </c>
      <c r="AO399" s="332" t="n">
        <v>5</v>
      </c>
    </row>
    <row r="400">
      <c r="A400" s="532" t="n"/>
      <c r="B400" s="550" t="n"/>
      <c r="C400" s="328" t="inlineStr">
        <is>
          <t>EB</t>
        </is>
      </c>
      <c r="D400" s="332" t="inlineStr">
        <is>
          <t>End buffer to allow passenger movement around the reclaim belt (total meters, allowing for both sides)</t>
        </is>
      </c>
      <c r="E400" s="328" t="n"/>
      <c r="F400" s="332" t="n">
        <v>10</v>
      </c>
      <c r="G400" s="332" t="n">
        <v>10</v>
      </c>
      <c r="H400" s="332" t="n">
        <v>10</v>
      </c>
      <c r="I400" s="332" t="n">
        <v>10</v>
      </c>
      <c r="J400" s="332" t="n">
        <v>10</v>
      </c>
      <c r="K400" s="332" t="n">
        <v>10</v>
      </c>
      <c r="L400" s="332" t="n">
        <v>10</v>
      </c>
      <c r="M400" s="332" t="n">
        <v>10</v>
      </c>
      <c r="N400" s="332" t="n">
        <v>10</v>
      </c>
      <c r="O400" s="332" t="n">
        <v>10</v>
      </c>
      <c r="P400" s="332" t="n">
        <v>10</v>
      </c>
      <c r="Q400" s="332" t="n">
        <v>10</v>
      </c>
      <c r="R400" s="332" t="n">
        <v>10</v>
      </c>
      <c r="S400" s="332" t="n">
        <v>10</v>
      </c>
      <c r="T400" s="332" t="n">
        <v>10</v>
      </c>
      <c r="U400" s="332" t="n">
        <v>10</v>
      </c>
      <c r="V400" s="332" t="n">
        <v>10</v>
      </c>
      <c r="W400" s="332" t="n">
        <v>10</v>
      </c>
      <c r="X400" s="332" t="n">
        <v>10</v>
      </c>
      <c r="Y400" s="332" t="n">
        <v>10</v>
      </c>
      <c r="Z400" s="332" t="n">
        <v>10</v>
      </c>
      <c r="AA400" s="332" t="n">
        <v>10</v>
      </c>
      <c r="AB400" s="332" t="n">
        <v>10</v>
      </c>
      <c r="AC400" s="332" t="n">
        <v>10</v>
      </c>
      <c r="AD400" s="332" t="n">
        <v>10</v>
      </c>
      <c r="AE400" s="332" t="n">
        <v>10</v>
      </c>
      <c r="AF400" s="332" t="n">
        <v>10</v>
      </c>
      <c r="AG400" s="332" t="n">
        <v>10</v>
      </c>
      <c r="AH400" s="332" t="n">
        <v>10</v>
      </c>
      <c r="AI400" s="332" t="n">
        <v>10</v>
      </c>
      <c r="AJ400" s="332" t="n">
        <v>10</v>
      </c>
      <c r="AK400" s="332" t="n">
        <v>10</v>
      </c>
      <c r="AL400" s="332" t="n">
        <v>10</v>
      </c>
      <c r="AM400" s="332" t="n">
        <v>10</v>
      </c>
      <c r="AN400" s="332" t="n">
        <v>10</v>
      </c>
      <c r="AO400" s="332" t="n">
        <v>10</v>
      </c>
    </row>
    <row r="401">
      <c r="A401" s="532" t="n"/>
      <c r="B401" s="550" t="n"/>
      <c r="C401" s="337" t="inlineStr">
        <is>
          <t>BC(wb)</t>
        </is>
      </c>
      <c r="D401" s="338" t="inlineStr">
        <is>
          <t>Number of Narrow Body/Wide Body baggage claim units</t>
        </is>
      </c>
      <c r="E401" s="337" t="n"/>
      <c r="F401" s="338">
        <f>ROUNDUP((F394*F395*F396)/(60*F390),0)</f>
        <v/>
      </c>
      <c r="G401" s="338">
        <f>ROUNDUP((G394*G395*G396)/(60*G390),0)</f>
        <v/>
      </c>
      <c r="H401" s="338">
        <f>ROUNDUP((H394*H395*H396)/(60*H390),0)</f>
        <v/>
      </c>
      <c r="I401" s="338">
        <f>ROUNDUP((I394*I395*I396)/(60*I390),0)</f>
        <v/>
      </c>
      <c r="J401" s="338">
        <f>ROUNDUP((J394*J395*J396)/(60*J390),0)</f>
        <v/>
      </c>
      <c r="K401" s="338">
        <f>ROUNDUP((K394*K395*K396)/(60*K390),0)</f>
        <v/>
      </c>
      <c r="L401" s="338">
        <f>ROUNDUP((L394*L395*L396)/(60*L390),0)</f>
        <v/>
      </c>
      <c r="M401" s="338">
        <f>ROUNDUP((M394*M395*M396)/(60*M390),0)</f>
        <v/>
      </c>
      <c r="N401" s="338">
        <f>ROUNDUP((N394*N395*N396)/(60*N390),0)</f>
        <v/>
      </c>
      <c r="O401" s="338">
        <f>ROUNDUP((O394*O395*O396)/(60*O390),0)</f>
        <v/>
      </c>
      <c r="P401" s="338">
        <f>ROUNDUP((P394*P395*P396)/(60*P390),0)</f>
        <v/>
      </c>
      <c r="Q401" s="338">
        <f>ROUNDUP((Q394*Q395*Q396)/(60*Q390),0)</f>
        <v/>
      </c>
      <c r="R401" s="338">
        <f>ROUNDUP((R394*R395*R396)/(60*R390),0)</f>
        <v/>
      </c>
      <c r="S401" s="338">
        <f>ROUNDUP((S394*S395*S396)/(60*S390),0)</f>
        <v/>
      </c>
      <c r="T401" s="338">
        <f>ROUNDUP((T394*T395*T396)/(60*T390),0)</f>
        <v/>
      </c>
      <c r="U401" s="338">
        <f>ROUNDUP((U394*U395*U396)/(60*U390),0)</f>
        <v/>
      </c>
      <c r="V401" s="338">
        <f>ROUNDUP((V394*V395*V396)/(60*V390),0)</f>
        <v/>
      </c>
      <c r="W401" s="338">
        <f>ROUNDUP((W394*W395*W396)/(60*W390),0)</f>
        <v/>
      </c>
      <c r="X401" s="338">
        <f>ROUNDUP((X394*X395*X396)/(60*X390),0)</f>
        <v/>
      </c>
      <c r="Y401" s="338">
        <f>ROUNDUP((Y394*Y395*Y396)/(60*Y390),0)</f>
        <v/>
      </c>
      <c r="Z401" s="338">
        <f>ROUNDUP((Z394*Z395*Z396)/(60*Z390),0)</f>
        <v/>
      </c>
      <c r="AA401" s="338">
        <f>ROUNDUP((AA394*AA395*AA396)/(60*AA390),0)</f>
        <v/>
      </c>
      <c r="AB401" s="338">
        <f>ROUNDUP((AB394*AB395*AB396)/(60*AB390),0)</f>
        <v/>
      </c>
      <c r="AC401" s="338">
        <f>ROUNDUP((AC394*AC395*AC396)/(60*AC390),0)</f>
        <v/>
      </c>
      <c r="AD401" s="338">
        <f>ROUNDUP((AD394*AD395*AD396)/(60*AD390),0)</f>
        <v/>
      </c>
      <c r="AE401" s="338">
        <f>ROUNDUP((AE394*AE395*AE396)/(60*AE390),0)</f>
        <v/>
      </c>
      <c r="AF401" s="338">
        <f>ROUNDUP((AF394*AF395*AF396)/(60*AF390),0)</f>
        <v/>
      </c>
      <c r="AG401" s="338">
        <f>ROUNDUP((AG394*AG395*AG396)/(60*AG390),0)</f>
        <v/>
      </c>
      <c r="AH401" s="338">
        <f>ROUNDUP((AH394*AH395*AH396)/(60*AH390),0)</f>
        <v/>
      </c>
      <c r="AI401" s="338">
        <f>ROUNDUP((AI394*AI395*AI396)/(60*AI390),0)</f>
        <v/>
      </c>
      <c r="AJ401" s="338">
        <f>ROUNDUP((AJ394*AJ395*AJ396)/(60*AJ390),0)</f>
        <v/>
      </c>
      <c r="AK401" s="338">
        <f>ROUNDUP((AK394*AK395*AK396)/(60*AK390),0)</f>
        <v/>
      </c>
      <c r="AL401" s="338">
        <f>ROUNDUP((AL394*AL395*AL396)/(60*AL390),0)</f>
        <v/>
      </c>
      <c r="AM401" s="338">
        <f>ROUNDUP((AM394*AM395*AM396)/(60*AM390),0)</f>
        <v/>
      </c>
      <c r="AN401" s="338">
        <f>ROUNDUP((AN394*AN395*AN396)/(60*AN390),0)</f>
        <v/>
      </c>
      <c r="AO401" s="338">
        <f>ROUNDUP((AO394*AO395*AO396)/(60*AO390),0)</f>
        <v/>
      </c>
    </row>
    <row r="402">
      <c r="A402" s="532" t="n"/>
      <c r="B402" s="551" t="n"/>
      <c r="C402" s="337" t="inlineStr">
        <is>
          <t>A</t>
        </is>
      </c>
      <c r="D402" s="338" t="inlineStr">
        <is>
          <t>Widebody area of the baggage reclaim hall (m2)</t>
        </is>
      </c>
      <c r="E402" s="337" t="n"/>
      <c r="F402" s="338">
        <f>F401*F397</f>
        <v/>
      </c>
      <c r="G402" s="338">
        <f>G401*G397</f>
        <v/>
      </c>
      <c r="H402" s="338">
        <f>H401*H397</f>
        <v/>
      </c>
      <c r="I402" s="338">
        <f>I401*I397</f>
        <v/>
      </c>
      <c r="J402" s="338">
        <f>J401*J397</f>
        <v/>
      </c>
      <c r="K402" s="338">
        <f>K401*K397</f>
        <v/>
      </c>
      <c r="L402" s="338">
        <f>L401*L397</f>
        <v/>
      </c>
      <c r="M402" s="338">
        <f>M401*M397</f>
        <v/>
      </c>
      <c r="N402" s="338">
        <f>N401*N397</f>
        <v/>
      </c>
      <c r="O402" s="338">
        <f>O401*O397</f>
        <v/>
      </c>
      <c r="P402" s="338">
        <f>P401*P397</f>
        <v/>
      </c>
      <c r="Q402" s="338">
        <f>Q401*Q397</f>
        <v/>
      </c>
      <c r="R402" s="338">
        <f>R401*R397</f>
        <v/>
      </c>
      <c r="S402" s="338">
        <f>S401*S397</f>
        <v/>
      </c>
      <c r="T402" s="338">
        <f>T401*T397</f>
        <v/>
      </c>
      <c r="U402" s="338">
        <f>U401*U397</f>
        <v/>
      </c>
      <c r="V402" s="338">
        <f>V401*V397</f>
        <v/>
      </c>
      <c r="W402" s="338">
        <f>W401*W397</f>
        <v/>
      </c>
      <c r="X402" s="338">
        <f>X401*X397</f>
        <v/>
      </c>
      <c r="Y402" s="338">
        <f>Y401*Y397</f>
        <v/>
      </c>
      <c r="Z402" s="338">
        <f>Z401*Z397</f>
        <v/>
      </c>
      <c r="AA402" s="338">
        <f>AA401*AA397</f>
        <v/>
      </c>
      <c r="AB402" s="338">
        <f>AB401*AB397</f>
        <v/>
      </c>
      <c r="AC402" s="338">
        <f>AC401*AC397</f>
        <v/>
      </c>
      <c r="AD402" s="338">
        <f>AD401*AD397</f>
        <v/>
      </c>
      <c r="AE402" s="338">
        <f>AE401*AE397</f>
        <v/>
      </c>
      <c r="AF402" s="338">
        <f>AF401*AF397</f>
        <v/>
      </c>
      <c r="AG402" s="338">
        <f>AG401*AG397</f>
        <v/>
      </c>
      <c r="AH402" s="338">
        <f>AH401*AH397</f>
        <v/>
      </c>
      <c r="AI402" s="338">
        <f>AI401*AI397</f>
        <v/>
      </c>
      <c r="AJ402" s="338">
        <f>AJ401*AJ397</f>
        <v/>
      </c>
      <c r="AK402" s="338">
        <f>AK401*AK397</f>
        <v/>
      </c>
      <c r="AL402" s="338">
        <f>AL401*AL397</f>
        <v/>
      </c>
      <c r="AM402" s="338">
        <f>AM401*AM397</f>
        <v/>
      </c>
      <c r="AN402" s="338">
        <f>AN401*AN397</f>
        <v/>
      </c>
      <c r="AO402" s="338">
        <f>AO401*AO397</f>
        <v/>
      </c>
    </row>
    <row r="403">
      <c r="A403" s="532" t="n"/>
      <c r="B403" s="407" t="inlineStr">
        <is>
          <t>start</t>
        </is>
      </c>
      <c r="C403" s="409" t="n"/>
      <c r="D403" s="408" t="n"/>
      <c r="E403" s="410" t="n"/>
      <c r="F403" s="675" t="n"/>
      <c r="G403" s="675" t="n"/>
      <c r="H403" s="675" t="n"/>
      <c r="I403" s="675" t="n"/>
      <c r="J403" s="675" t="n"/>
      <c r="K403" s="675" t="n"/>
      <c r="L403" s="675" t="n"/>
      <c r="M403" s="675" t="n"/>
      <c r="N403" s="675" t="n"/>
      <c r="O403" s="675" t="n"/>
      <c r="P403" s="675" t="n"/>
      <c r="Q403" s="675" t="n"/>
      <c r="R403" s="675" t="n"/>
      <c r="S403" s="675" t="n"/>
      <c r="T403" s="675" t="n"/>
      <c r="U403" s="675" t="n"/>
      <c r="V403" s="675" t="n"/>
      <c r="W403" s="675" t="n"/>
      <c r="X403" s="675" t="n"/>
      <c r="Y403" s="675" t="n"/>
      <c r="Z403" s="675" t="n"/>
      <c r="AA403" s="675" t="n"/>
      <c r="AB403" s="675" t="n"/>
      <c r="AC403" s="675" t="n"/>
      <c r="AD403" s="675" t="n"/>
      <c r="AE403" s="675" t="n"/>
      <c r="AF403" s="675" t="n"/>
      <c r="AG403" s="675" t="n"/>
      <c r="AH403" s="675" t="n"/>
      <c r="AI403" s="675" t="n"/>
      <c r="AJ403" s="675" t="n"/>
      <c r="AK403" s="675" t="n"/>
      <c r="AL403" s="675" t="n"/>
      <c r="AM403" s="675" t="n"/>
      <c r="AN403" s="675" t="n"/>
      <c r="AO403" s="675" t="inlineStr">
        <is>
          <t>end</t>
        </is>
      </c>
    </row>
    <row r="404">
      <c r="A404" s="532" t="n"/>
      <c r="B404" s="336" t="inlineStr">
        <is>
          <t>Category</t>
        </is>
      </c>
      <c r="C404" s="336" t="inlineStr">
        <is>
          <t>Acronym</t>
        </is>
      </c>
      <c r="D404" s="336" t="inlineStr">
        <is>
          <t>Definition</t>
        </is>
      </c>
      <c r="E404" s="336" t="inlineStr">
        <is>
          <t>Reference</t>
        </is>
      </c>
      <c r="F404" s="336">
        <f>F37</f>
        <v/>
      </c>
      <c r="G404" s="336">
        <f>G37</f>
        <v/>
      </c>
      <c r="H404" s="336">
        <f>H37</f>
        <v/>
      </c>
      <c r="I404" s="336">
        <f>I37</f>
        <v/>
      </c>
      <c r="J404" s="336">
        <f>J37</f>
        <v/>
      </c>
      <c r="K404" s="336">
        <f>K37</f>
        <v/>
      </c>
      <c r="L404" s="336">
        <f>L37</f>
        <v/>
      </c>
      <c r="M404" s="336">
        <f>M37</f>
        <v/>
      </c>
      <c r="N404" s="336">
        <f>N37</f>
        <v/>
      </c>
      <c r="O404" s="336">
        <f>O37</f>
        <v/>
      </c>
      <c r="P404" s="336">
        <f>P37</f>
        <v/>
      </c>
      <c r="Q404" s="336">
        <f>Q37</f>
        <v/>
      </c>
      <c r="R404" s="336">
        <f>R37</f>
        <v/>
      </c>
      <c r="S404" s="336">
        <f>S37</f>
        <v/>
      </c>
      <c r="T404" s="336">
        <f>T37</f>
        <v/>
      </c>
      <c r="U404" s="336">
        <f>U37</f>
        <v/>
      </c>
      <c r="V404" s="336">
        <f>V37</f>
        <v/>
      </c>
      <c r="W404" s="336">
        <f>W37</f>
        <v/>
      </c>
      <c r="X404" s="336">
        <f>X37</f>
        <v/>
      </c>
      <c r="Y404" s="336">
        <f>Y37</f>
        <v/>
      </c>
      <c r="Z404" s="336">
        <f>Z37</f>
        <v/>
      </c>
      <c r="AA404" s="336">
        <f>AA37</f>
        <v/>
      </c>
      <c r="AB404" s="336">
        <f>AB37</f>
        <v/>
      </c>
      <c r="AC404" s="336">
        <f>AC37</f>
        <v/>
      </c>
      <c r="AD404" s="336">
        <f>AD37</f>
        <v/>
      </c>
      <c r="AE404" s="336">
        <f>AE37</f>
        <v/>
      </c>
      <c r="AF404" s="336">
        <f>AF37</f>
        <v/>
      </c>
      <c r="AG404" s="336">
        <f>AG37</f>
        <v/>
      </c>
      <c r="AH404" s="336">
        <f>AH37</f>
        <v/>
      </c>
      <c r="AI404" s="336">
        <f>AI37</f>
        <v/>
      </c>
      <c r="AJ404" s="336">
        <f>AJ37</f>
        <v/>
      </c>
      <c r="AK404" s="336">
        <f>AK37</f>
        <v/>
      </c>
      <c r="AL404" s="336">
        <f>AL37</f>
        <v/>
      </c>
      <c r="AM404" s="336">
        <f>AM37</f>
        <v/>
      </c>
      <c r="AN404" s="336">
        <f>AN37</f>
        <v/>
      </c>
      <c r="AO404" s="336">
        <f>AO37</f>
        <v/>
      </c>
    </row>
    <row r="405">
      <c r="A405" s="532" t="n"/>
      <c r="B405" s="722" t="inlineStr">
        <is>
          <t>Customs</t>
        </is>
      </c>
      <c r="C405" s="332" t="inlineStr">
        <is>
          <t>PI</t>
        </is>
      </c>
      <c r="D405" s="332" t="inlineStr">
        <is>
          <t>Number of Primary Inspection Booths (single units)</t>
        </is>
      </c>
      <c r="E405" s="328" t="n"/>
      <c r="F405" s="332" t="n"/>
      <c r="G405" s="332" t="n"/>
      <c r="H405" s="332" t="n"/>
      <c r="I405" s="332" t="n"/>
      <c r="J405" s="332" t="n"/>
      <c r="K405" s="332" t="n"/>
      <c r="L405" s="332" t="n"/>
      <c r="M405" s="332" t="n"/>
      <c r="N405" s="332" t="n"/>
      <c r="O405" s="332" t="n"/>
      <c r="P405" s="332" t="n"/>
      <c r="Q405" s="332" t="n"/>
      <c r="R405" s="332" t="n"/>
      <c r="S405" s="332" t="n"/>
      <c r="T405" s="332" t="n"/>
      <c r="U405" s="332" t="n"/>
      <c r="V405" s="332" t="n"/>
      <c r="W405" s="332" t="n"/>
      <c r="X405" s="332" t="n"/>
      <c r="Y405" s="332" t="n"/>
      <c r="Z405" s="332" t="n"/>
      <c r="AA405" s="332" t="n"/>
      <c r="AB405" s="332" t="n"/>
      <c r="AC405" s="332" t="n"/>
      <c r="AD405" s="332" t="n"/>
      <c r="AE405" s="332" t="n"/>
      <c r="AF405" s="332" t="n"/>
      <c r="AG405" s="332" t="n"/>
      <c r="AH405" s="332" t="n"/>
      <c r="AI405" s="332" t="n"/>
      <c r="AJ405" s="332" t="n"/>
      <c r="AK405" s="332" t="n"/>
      <c r="AL405" s="332" t="n"/>
      <c r="AM405" s="332" t="n"/>
      <c r="AN405" s="332" t="n"/>
      <c r="AO405" s="332" t="n"/>
    </row>
    <row r="406">
      <c r="A406" s="532" t="n"/>
      <c r="B406" s="532" t="n"/>
      <c r="C406" s="332" t="inlineStr">
        <is>
          <t>PHP(od-arr)</t>
        </is>
      </c>
      <c r="D406" s="332" t="inlineStr">
        <is>
          <t>Terminating Peak Hour Passengers</t>
        </is>
      </c>
      <c r="E406" s="328" t="n"/>
      <c r="F406" s="332" t="n"/>
      <c r="G406" s="332" t="n"/>
      <c r="H406" s="332" t="n"/>
      <c r="I406" s="332" t="n"/>
      <c r="J406" s="332" t="n"/>
      <c r="K406" s="332" t="n"/>
      <c r="L406" s="332" t="n"/>
      <c r="M406" s="332" t="n"/>
      <c r="N406" s="332" t="n"/>
      <c r="O406" s="332" t="n"/>
      <c r="P406" s="332" t="n"/>
      <c r="Q406" s="332" t="n"/>
      <c r="R406" s="332" t="n"/>
      <c r="S406" s="332" t="n"/>
      <c r="T406" s="332" t="n"/>
      <c r="U406" s="332" t="n"/>
      <c r="V406" s="332" t="n"/>
      <c r="W406" s="332" t="n"/>
      <c r="X406" s="332" t="n"/>
      <c r="Y406" s="332" t="n"/>
      <c r="Z406" s="332" t="n"/>
      <c r="AA406" s="332" t="n"/>
      <c r="AB406" s="332" t="n"/>
      <c r="AC406" s="332" t="n"/>
      <c r="AD406" s="332" t="n"/>
      <c r="AE406" s="332" t="n"/>
      <c r="AF406" s="332" t="n"/>
      <c r="AG406" s="332" t="n"/>
      <c r="AH406" s="332" t="n"/>
      <c r="AI406" s="332" t="n"/>
      <c r="AJ406" s="332" t="n"/>
      <c r="AK406" s="332" t="n"/>
      <c r="AL406" s="332" t="n"/>
      <c r="AM406" s="332" t="n"/>
      <c r="AN406" s="332" t="n"/>
      <c r="AO406" s="332" t="n"/>
    </row>
    <row r="407">
      <c r="A407" s="532" t="n"/>
      <c r="B407" s="532" t="n"/>
      <c r="C407" s="332" t="inlineStr">
        <is>
          <t>PK</t>
        </is>
      </c>
      <c r="D407" s="332" t="inlineStr">
        <is>
          <t>Peak 30-minute Factor (in % of PHP)</t>
        </is>
      </c>
      <c r="E407" s="328" t="n"/>
      <c r="F407" s="332" t="n"/>
      <c r="G407" s="332" t="n"/>
      <c r="H407" s="332" t="n"/>
      <c r="I407" s="332" t="n"/>
      <c r="J407" s="332" t="n"/>
      <c r="K407" s="332" t="n"/>
      <c r="L407" s="332" t="n"/>
      <c r="M407" s="332" t="n"/>
      <c r="N407" s="332" t="n"/>
      <c r="O407" s="332" t="n"/>
      <c r="P407" s="332" t="n"/>
      <c r="Q407" s="332" t="n"/>
      <c r="R407" s="332" t="n"/>
      <c r="S407" s="332" t="n"/>
      <c r="T407" s="332" t="n"/>
      <c r="U407" s="332" t="n"/>
      <c r="V407" s="332" t="n"/>
      <c r="W407" s="332" t="n"/>
      <c r="X407" s="332" t="n"/>
      <c r="Y407" s="332" t="n"/>
      <c r="Z407" s="332" t="n"/>
      <c r="AA407" s="332" t="n"/>
      <c r="AB407" s="332" t="n"/>
      <c r="AC407" s="332" t="n"/>
      <c r="AD407" s="332" t="n"/>
      <c r="AE407" s="332" t="n"/>
      <c r="AF407" s="332" t="n"/>
      <c r="AG407" s="332" t="n"/>
      <c r="AH407" s="332" t="n"/>
      <c r="AI407" s="332" t="n"/>
      <c r="AJ407" s="332" t="n"/>
      <c r="AK407" s="332" t="n"/>
      <c r="AL407" s="332" t="n"/>
      <c r="AM407" s="332" t="n"/>
      <c r="AN407" s="332" t="n"/>
      <c r="AO407" s="332" t="n"/>
    </row>
    <row r="408">
      <c r="A408" s="532" t="n"/>
      <c r="B408" s="532" t="n"/>
      <c r="C408" s="332" t="inlineStr">
        <is>
          <t>PT(pi)</t>
        </is>
      </c>
      <c r="D408" s="332" t="inlineStr">
        <is>
          <t>Process (throughput) Time per Passenger at Primary Inspection Booth/X-ray Facility(in seconds)</t>
        </is>
      </c>
      <c r="E408" s="328" t="n"/>
      <c r="F408" s="332" t="n"/>
      <c r="G408" s="332" t="n"/>
      <c r="H408" s="332" t="n"/>
      <c r="I408" s="332" t="n"/>
      <c r="J408" s="332" t="n"/>
      <c r="K408" s="332" t="n"/>
      <c r="L408" s="332" t="n"/>
      <c r="M408" s="332" t="n"/>
      <c r="N408" s="332" t="n"/>
      <c r="O408" s="332" t="n"/>
      <c r="P408" s="332" t="n"/>
      <c r="Q408" s="332" t="n"/>
      <c r="R408" s="332" t="n"/>
      <c r="S408" s="332" t="n"/>
      <c r="T408" s="332" t="n"/>
      <c r="U408" s="332" t="n"/>
      <c r="V408" s="332" t="n"/>
      <c r="W408" s="332" t="n"/>
      <c r="X408" s="332" t="n"/>
      <c r="Y408" s="332" t="n"/>
      <c r="Z408" s="332" t="n"/>
      <c r="AA408" s="332" t="n"/>
      <c r="AB408" s="332" t="n"/>
      <c r="AC408" s="332" t="n"/>
      <c r="AD408" s="332" t="n"/>
      <c r="AE408" s="332" t="n"/>
      <c r="AF408" s="332" t="n"/>
      <c r="AG408" s="332" t="n"/>
      <c r="AH408" s="332" t="n"/>
      <c r="AI408" s="332" t="n"/>
      <c r="AJ408" s="332" t="n"/>
      <c r="AK408" s="332" t="n"/>
      <c r="AL408" s="332" t="n"/>
      <c r="AM408" s="332" t="n"/>
      <c r="AN408" s="332" t="n"/>
      <c r="AO408" s="332" t="n"/>
    </row>
    <row r="409">
      <c r="A409" s="532" t="n"/>
      <c r="B409" s="532" t="n"/>
      <c r="C409" s="332" t="inlineStr">
        <is>
          <t>XR</t>
        </is>
      </c>
      <c r="D409" s="332" t="inlineStr">
        <is>
          <t>Number of X-ray units</t>
        </is>
      </c>
      <c r="E409" s="328" t="n"/>
      <c r="F409" s="332" t="n"/>
      <c r="G409" s="332" t="n"/>
      <c r="H409" s="332" t="n"/>
      <c r="I409" s="332" t="n"/>
      <c r="J409" s="332" t="n"/>
      <c r="K409" s="332" t="n"/>
      <c r="L409" s="332" t="n"/>
      <c r="M409" s="332" t="n"/>
      <c r="N409" s="332" t="n"/>
      <c r="O409" s="332" t="n"/>
      <c r="P409" s="332" t="n"/>
      <c r="Q409" s="332" t="n"/>
      <c r="R409" s="332" t="n"/>
      <c r="S409" s="332" t="n"/>
      <c r="T409" s="332" t="n"/>
      <c r="U409" s="332" t="n"/>
      <c r="V409" s="332" t="n"/>
      <c r="W409" s="332" t="n"/>
      <c r="X409" s="332" t="n"/>
      <c r="Y409" s="332" t="n"/>
      <c r="Z409" s="332" t="n"/>
      <c r="AA409" s="332" t="n"/>
      <c r="AB409" s="332" t="n"/>
      <c r="AC409" s="332" t="n"/>
      <c r="AD409" s="332" t="n"/>
      <c r="AE409" s="332" t="n"/>
      <c r="AF409" s="332" t="n"/>
      <c r="AG409" s="332" t="n"/>
      <c r="AH409" s="332" t="n"/>
      <c r="AI409" s="332" t="n"/>
      <c r="AJ409" s="332" t="n"/>
      <c r="AK409" s="332" t="n"/>
      <c r="AL409" s="332" t="n"/>
      <c r="AM409" s="332" t="n"/>
      <c r="AN409" s="332" t="n"/>
      <c r="AO409" s="332" t="n"/>
    </row>
    <row r="410">
      <c r="A410" s="532" t="n"/>
      <c r="B410" s="532" t="n"/>
      <c r="C410" s="332" t="inlineStr">
        <is>
          <t>IR</t>
        </is>
      </c>
      <c r="D410" s="332" t="inlineStr">
        <is>
          <t>Ratio of passengers to be inspected (in %)</t>
        </is>
      </c>
      <c r="E410" s="328" t="n"/>
      <c r="F410" s="332" t="n"/>
      <c r="G410" s="332" t="n"/>
      <c r="H410" s="332" t="n"/>
      <c r="I410" s="332" t="n"/>
      <c r="J410" s="332" t="n"/>
      <c r="K410" s="332" t="n"/>
      <c r="L410" s="332" t="n"/>
      <c r="M410" s="332" t="n"/>
      <c r="N410" s="332" t="n"/>
      <c r="O410" s="332" t="n"/>
      <c r="P410" s="332" t="n"/>
      <c r="Q410" s="332" t="n"/>
      <c r="R410" s="332" t="n"/>
      <c r="S410" s="332" t="n"/>
      <c r="T410" s="332" t="n"/>
      <c r="U410" s="332" t="n"/>
      <c r="V410" s="332" t="n"/>
      <c r="W410" s="332" t="n"/>
      <c r="X410" s="332" t="n"/>
      <c r="Y410" s="332" t="n"/>
      <c r="Z410" s="332" t="n"/>
      <c r="AA410" s="332" t="n"/>
      <c r="AB410" s="332" t="n"/>
      <c r="AC410" s="332" t="n"/>
      <c r="AD410" s="332" t="n"/>
      <c r="AE410" s="332" t="n"/>
      <c r="AF410" s="332" t="n"/>
      <c r="AG410" s="332" t="n"/>
      <c r="AH410" s="332" t="n"/>
      <c r="AI410" s="332" t="n"/>
      <c r="AJ410" s="332" t="n"/>
      <c r="AK410" s="332" t="n"/>
      <c r="AL410" s="332" t="n"/>
      <c r="AM410" s="332" t="n"/>
      <c r="AN410" s="332" t="n"/>
      <c r="AO410" s="332" t="n"/>
    </row>
    <row r="411">
      <c r="A411" s="532" t="n"/>
      <c r="B411" s="532" t="n"/>
      <c r="C411" s="332" t="inlineStr">
        <is>
          <t>Pid</t>
        </is>
      </c>
      <c r="D411" s="332" t="inlineStr">
        <is>
          <t>Depth of One Primary Inspection Booth Lane (in meters)**</t>
        </is>
      </c>
      <c r="E411" s="328" t="n"/>
      <c r="F411" s="332" t="n"/>
      <c r="G411" s="332" t="n"/>
      <c r="H411" s="332" t="n"/>
      <c r="I411" s="332" t="n"/>
      <c r="J411" s="332" t="n"/>
      <c r="K411" s="332" t="n"/>
      <c r="L411" s="332" t="n"/>
      <c r="M411" s="332" t="n"/>
      <c r="N411" s="332" t="n"/>
      <c r="O411" s="332" t="n"/>
      <c r="P411" s="332" t="n"/>
      <c r="Q411" s="332" t="n"/>
      <c r="R411" s="332" t="n"/>
      <c r="S411" s="332" t="n"/>
      <c r="T411" s="332" t="n"/>
      <c r="U411" s="332" t="n"/>
      <c r="V411" s="332" t="n"/>
      <c r="W411" s="332" t="n"/>
      <c r="X411" s="332" t="n"/>
      <c r="Y411" s="332" t="n"/>
      <c r="Z411" s="332" t="n"/>
      <c r="AA411" s="332" t="n"/>
      <c r="AB411" s="332" t="n"/>
      <c r="AC411" s="332" t="n"/>
      <c r="AD411" s="332" t="n"/>
      <c r="AE411" s="332" t="n"/>
      <c r="AF411" s="332" t="n"/>
      <c r="AG411" s="332" t="n"/>
      <c r="AH411" s="332" t="n"/>
      <c r="AI411" s="332" t="n"/>
      <c r="AJ411" s="332" t="n"/>
      <c r="AK411" s="332" t="n"/>
      <c r="AL411" s="332" t="n"/>
      <c r="AM411" s="332" t="n"/>
      <c r="AN411" s="332" t="n"/>
      <c r="AO411" s="332" t="n"/>
    </row>
    <row r="412">
      <c r="A412" s="532" t="n"/>
      <c r="B412" s="532" t="n"/>
      <c r="C412" s="332" t="inlineStr">
        <is>
          <t>Piw</t>
        </is>
      </c>
      <c r="D412" s="332" t="inlineStr">
        <is>
          <t>Width of One Primary Inspection Booth Lane (in meters)**</t>
        </is>
      </c>
      <c r="E412" s="328" t="n"/>
      <c r="F412" s="332" t="n"/>
      <c r="G412" s="332" t="n"/>
      <c r="H412" s="332" t="n"/>
      <c r="I412" s="332" t="n"/>
      <c r="J412" s="332" t="n"/>
      <c r="K412" s="332" t="n"/>
      <c r="L412" s="332" t="n"/>
      <c r="M412" s="332" t="n"/>
      <c r="N412" s="332" t="n"/>
      <c r="O412" s="332" t="n"/>
      <c r="P412" s="332" t="n"/>
      <c r="Q412" s="332" t="n"/>
      <c r="R412" s="332" t="n"/>
      <c r="S412" s="332" t="n"/>
      <c r="T412" s="332" t="n"/>
      <c r="U412" s="332" t="n"/>
      <c r="V412" s="332" t="n"/>
      <c r="W412" s="332" t="n"/>
      <c r="X412" s="332" t="n"/>
      <c r="Y412" s="332" t="n"/>
      <c r="Z412" s="332" t="n"/>
      <c r="AA412" s="332" t="n"/>
      <c r="AB412" s="332" t="n"/>
      <c r="AC412" s="332" t="n"/>
      <c r="AD412" s="332" t="n"/>
      <c r="AE412" s="332" t="n"/>
      <c r="AF412" s="332" t="n"/>
      <c r="AG412" s="332" t="n"/>
      <c r="AH412" s="332" t="n"/>
      <c r="AI412" s="332" t="n"/>
      <c r="AJ412" s="332" t="n"/>
      <c r="AK412" s="332" t="n"/>
      <c r="AL412" s="332" t="n"/>
      <c r="AM412" s="332" t="n"/>
      <c r="AN412" s="332" t="n"/>
      <c r="AO412" s="332" t="n"/>
    </row>
    <row r="413">
      <c r="A413" s="532" t="n"/>
      <c r="B413" s="532" t="n"/>
      <c r="C413" s="332" t="inlineStr">
        <is>
          <t>MQT(pi)</t>
        </is>
      </c>
      <c r="D413" s="332" t="inlineStr">
        <is>
          <t>Maximum Queuing Time at Primary Inspection Booth/X-ray Facility (in minutes)</t>
        </is>
      </c>
      <c r="E413" s="328" t="n"/>
      <c r="F413" s="332" t="n"/>
      <c r="G413" s="332" t="n"/>
      <c r="H413" s="332" t="n"/>
      <c r="I413" s="332" t="n"/>
      <c r="J413" s="332" t="n"/>
      <c r="K413" s="332" t="n"/>
      <c r="L413" s="332" t="n"/>
      <c r="M413" s="332" t="n"/>
      <c r="N413" s="332" t="n"/>
      <c r="O413" s="332" t="n"/>
      <c r="P413" s="332" t="n"/>
      <c r="Q413" s="332" t="n"/>
      <c r="R413" s="332" t="n"/>
      <c r="S413" s="332" t="n"/>
      <c r="T413" s="332" t="n"/>
      <c r="U413" s="332" t="n"/>
      <c r="V413" s="332" t="n"/>
      <c r="W413" s="332" t="n"/>
      <c r="X413" s="332" t="n"/>
      <c r="Y413" s="332" t="n"/>
      <c r="Z413" s="332" t="n"/>
      <c r="AA413" s="332" t="n"/>
      <c r="AB413" s="332" t="n"/>
      <c r="AC413" s="332" t="n"/>
      <c r="AD413" s="332" t="n"/>
      <c r="AE413" s="332" t="n"/>
      <c r="AF413" s="332" t="n"/>
      <c r="AG413" s="332" t="n"/>
      <c r="AH413" s="332" t="n"/>
      <c r="AI413" s="332" t="n"/>
      <c r="AJ413" s="332" t="n"/>
      <c r="AK413" s="332" t="n"/>
      <c r="AL413" s="332" t="n"/>
      <c r="AM413" s="332" t="n"/>
      <c r="AN413" s="332" t="n"/>
      <c r="AO413" s="332" t="n"/>
    </row>
    <row r="414">
      <c r="A414" s="532" t="n"/>
      <c r="B414" s="532" t="n"/>
      <c r="C414" s="332" t="inlineStr">
        <is>
          <t>A(pi)</t>
        </is>
      </c>
      <c r="D414" s="332" t="inlineStr">
        <is>
          <t>Area Required for the Primary Inspection Booth/X-ray Facility</t>
        </is>
      </c>
      <c r="E414" s="328" t="n"/>
      <c r="F414" s="332" t="n"/>
      <c r="G414" s="332" t="n"/>
      <c r="H414" s="332" t="n"/>
      <c r="I414" s="332" t="n"/>
      <c r="J414" s="332" t="n"/>
      <c r="K414" s="332" t="n"/>
      <c r="L414" s="332" t="n"/>
      <c r="M414" s="332" t="n"/>
      <c r="N414" s="332" t="n"/>
      <c r="O414" s="332" t="n"/>
      <c r="P414" s="332" t="n"/>
      <c r="Q414" s="332" t="n"/>
      <c r="R414" s="332" t="n"/>
      <c r="S414" s="332" t="n"/>
      <c r="T414" s="332" t="n"/>
      <c r="U414" s="332" t="n"/>
      <c r="V414" s="332" t="n"/>
      <c r="W414" s="332" t="n"/>
      <c r="X414" s="332" t="n"/>
      <c r="Y414" s="332" t="n"/>
      <c r="Z414" s="332" t="n"/>
      <c r="AA414" s="332" t="n"/>
      <c r="AB414" s="332" t="n"/>
      <c r="AC414" s="332" t="n"/>
      <c r="AD414" s="332" t="n"/>
      <c r="AE414" s="332" t="n"/>
      <c r="AF414" s="332" t="n"/>
      <c r="AG414" s="332" t="n"/>
      <c r="AH414" s="332" t="n"/>
      <c r="AI414" s="332" t="n"/>
      <c r="AJ414" s="332" t="n"/>
      <c r="AK414" s="332" t="n"/>
      <c r="AL414" s="332" t="n"/>
      <c r="AM414" s="332" t="n"/>
      <c r="AN414" s="332" t="n"/>
      <c r="AO414" s="332" t="n"/>
    </row>
    <row r="415">
      <c r="A415" s="532" t="n"/>
      <c r="B415" s="532" t="n"/>
      <c r="C415" s="332" t="inlineStr">
        <is>
          <t>XRd</t>
        </is>
      </c>
      <c r="D415" s="332" t="inlineStr">
        <is>
          <t>Depth of One X-ray Lane (in meters).**</t>
        </is>
      </c>
      <c r="E415" s="328" t="n"/>
      <c r="F415" s="332" t="n"/>
      <c r="G415" s="332" t="n"/>
      <c r="H415" s="332" t="n"/>
      <c r="I415" s="332" t="n"/>
      <c r="J415" s="332" t="n"/>
      <c r="K415" s="332" t="n"/>
      <c r="L415" s="332" t="n"/>
      <c r="M415" s="332" t="n"/>
      <c r="N415" s="332" t="n"/>
      <c r="O415" s="332" t="n"/>
      <c r="P415" s="332" t="n"/>
      <c r="Q415" s="332" t="n"/>
      <c r="R415" s="332" t="n"/>
      <c r="S415" s="332" t="n"/>
      <c r="T415" s="332" t="n"/>
      <c r="U415" s="332" t="n"/>
      <c r="V415" s="332" t="n"/>
      <c r="W415" s="332" t="n"/>
      <c r="X415" s="332" t="n"/>
      <c r="Y415" s="332" t="n"/>
      <c r="Z415" s="332" t="n"/>
      <c r="AA415" s="332" t="n"/>
      <c r="AB415" s="332" t="n"/>
      <c r="AC415" s="332" t="n"/>
      <c r="AD415" s="332" t="n"/>
      <c r="AE415" s="332" t="n"/>
      <c r="AF415" s="332" t="n"/>
      <c r="AG415" s="332" t="n"/>
      <c r="AH415" s="332" t="n"/>
      <c r="AI415" s="332" t="n"/>
      <c r="AJ415" s="332" t="n"/>
      <c r="AK415" s="332" t="n"/>
      <c r="AL415" s="332" t="n"/>
      <c r="AM415" s="332" t="n"/>
      <c r="AN415" s="332" t="n"/>
      <c r="AO415" s="332" t="n"/>
    </row>
    <row r="416">
      <c r="A416" s="532" t="n"/>
      <c r="B416" s="532" t="n"/>
      <c r="C416" s="332" t="inlineStr">
        <is>
          <t>XRw</t>
        </is>
      </c>
      <c r="D416" s="332" t="inlineStr">
        <is>
          <t>Width of One X-ray Lane (in meters). Includes X-ray Equipment, Circulation and Operator Position**</t>
        </is>
      </c>
      <c r="E416" s="328" t="n"/>
      <c r="F416" s="332" t="n"/>
      <c r="G416" s="332" t="n"/>
      <c r="H416" s="332" t="n"/>
      <c r="I416" s="332" t="n"/>
      <c r="J416" s="332" t="n"/>
      <c r="K416" s="332" t="n"/>
      <c r="L416" s="332" t="n"/>
      <c r="M416" s="332" t="n"/>
      <c r="N416" s="332" t="n"/>
      <c r="O416" s="332" t="n"/>
      <c r="P416" s="332" t="n"/>
      <c r="Q416" s="332" t="n"/>
      <c r="R416" s="332" t="n"/>
      <c r="S416" s="332" t="n"/>
      <c r="T416" s="332" t="n"/>
      <c r="U416" s="332" t="n"/>
      <c r="V416" s="332" t="n"/>
      <c r="W416" s="332" t="n"/>
      <c r="X416" s="332" t="n"/>
      <c r="Y416" s="332" t="n"/>
      <c r="Z416" s="332" t="n"/>
      <c r="AA416" s="332" t="n"/>
      <c r="AB416" s="332" t="n"/>
      <c r="AC416" s="332" t="n"/>
      <c r="AD416" s="332" t="n"/>
      <c r="AE416" s="332" t="n"/>
      <c r="AF416" s="332" t="n"/>
      <c r="AG416" s="332" t="n"/>
      <c r="AH416" s="332" t="n"/>
      <c r="AI416" s="332" t="n"/>
      <c r="AJ416" s="332" t="n"/>
      <c r="AK416" s="332" t="n"/>
      <c r="AL416" s="332" t="n"/>
      <c r="AM416" s="332" t="n"/>
      <c r="AN416" s="332" t="n"/>
      <c r="AO416" s="332" t="n"/>
    </row>
    <row r="417">
      <c r="A417" s="532" t="n"/>
      <c r="B417" s="532" t="n"/>
      <c r="C417" s="332" t="inlineStr">
        <is>
          <t>QMAX</t>
        </is>
      </c>
      <c r="D417" s="332" t="inlineStr">
        <is>
          <t>Maximum Number of Passengers Waiting in Queue</t>
        </is>
      </c>
      <c r="E417" s="328" t="n"/>
      <c r="F417" s="332" t="n"/>
      <c r="G417" s="332" t="n"/>
      <c r="H417" s="332" t="n"/>
      <c r="I417" s="332" t="n"/>
      <c r="J417" s="332" t="n"/>
      <c r="K417" s="332" t="n"/>
      <c r="L417" s="332" t="n"/>
      <c r="M417" s="332" t="n"/>
      <c r="N417" s="332" t="n"/>
      <c r="O417" s="332" t="n"/>
      <c r="P417" s="332" t="n"/>
      <c r="Q417" s="332" t="n"/>
      <c r="R417" s="332" t="n"/>
      <c r="S417" s="332" t="n"/>
      <c r="T417" s="332" t="n"/>
      <c r="U417" s="332" t="n"/>
      <c r="V417" s="332" t="n"/>
      <c r="W417" s="332" t="n"/>
      <c r="X417" s="332" t="n"/>
      <c r="Y417" s="332" t="n"/>
      <c r="Z417" s="332" t="n"/>
      <c r="AA417" s="332" t="n"/>
      <c r="AB417" s="332" t="n"/>
      <c r="AC417" s="332" t="n"/>
      <c r="AD417" s="332" t="n"/>
      <c r="AE417" s="332" t="n"/>
      <c r="AF417" s="332" t="n"/>
      <c r="AG417" s="332" t="n"/>
      <c r="AH417" s="332" t="n"/>
      <c r="AI417" s="332" t="n"/>
      <c r="AJ417" s="332" t="n"/>
      <c r="AK417" s="332" t="n"/>
      <c r="AL417" s="332" t="n"/>
      <c r="AM417" s="332" t="n"/>
      <c r="AN417" s="332" t="n"/>
      <c r="AO417" s="332" t="n"/>
    </row>
    <row r="418">
      <c r="A418" s="532" t="n"/>
      <c r="B418" s="532" t="n"/>
      <c r="C418" s="332" t="inlineStr">
        <is>
          <t>Qf</t>
        </is>
      </c>
      <c r="D418" s="332" t="inlineStr">
        <is>
          <t>QMAX Correction Factor (see reference table)</t>
        </is>
      </c>
      <c r="E418" s="328" t="n"/>
      <c r="F418" s="332" t="n"/>
      <c r="G418" s="332" t="n"/>
      <c r="H418" s="332" t="n"/>
      <c r="I418" s="332" t="n"/>
      <c r="J418" s="332" t="n"/>
      <c r="K418" s="332" t="n"/>
      <c r="L418" s="332" t="n"/>
      <c r="M418" s="332" t="n"/>
      <c r="N418" s="332" t="n"/>
      <c r="O418" s="332" t="n"/>
      <c r="P418" s="332" t="n"/>
      <c r="Q418" s="332" t="n"/>
      <c r="R418" s="332" t="n"/>
      <c r="S418" s="332" t="n"/>
      <c r="T418" s="332" t="n"/>
      <c r="U418" s="332" t="n"/>
      <c r="V418" s="332" t="n"/>
      <c r="W418" s="332" t="n"/>
      <c r="X418" s="332" t="n"/>
      <c r="Y418" s="332" t="n"/>
      <c r="Z418" s="332" t="n"/>
      <c r="AA418" s="332" t="n"/>
      <c r="AB418" s="332" t="n"/>
      <c r="AC418" s="332" t="n"/>
      <c r="AD418" s="332" t="n"/>
      <c r="AE418" s="332" t="n"/>
      <c r="AF418" s="332" t="n"/>
      <c r="AG418" s="332" t="n"/>
      <c r="AH418" s="332" t="n"/>
      <c r="AI418" s="332" t="n"/>
      <c r="AJ418" s="332" t="n"/>
      <c r="AK418" s="332" t="n"/>
      <c r="AL418" s="332" t="n"/>
      <c r="AM418" s="332" t="n"/>
      <c r="AN418" s="332" t="n"/>
      <c r="AO418" s="332" t="n"/>
    </row>
    <row r="419">
      <c r="A419" s="532" t="n"/>
      <c r="B419" s="532" t="n"/>
      <c r="C419" s="332" t="inlineStr">
        <is>
          <t>SP</t>
        </is>
      </c>
      <c r="D419" s="332" t="inlineStr">
        <is>
          <t>Space per Person (in m2)</t>
        </is>
      </c>
      <c r="E419" s="328" t="n"/>
      <c r="F419" s="332" t="n"/>
      <c r="G419" s="332" t="n"/>
      <c r="H419" s="332" t="n"/>
      <c r="I419" s="332" t="n"/>
      <c r="J419" s="332" t="n"/>
      <c r="K419" s="332" t="n"/>
      <c r="L419" s="332" t="n"/>
      <c r="M419" s="332" t="n"/>
      <c r="N419" s="332" t="n"/>
      <c r="O419" s="332" t="n"/>
      <c r="P419" s="332" t="n"/>
      <c r="Q419" s="332" t="n"/>
      <c r="R419" s="332" t="n"/>
      <c r="S419" s="332" t="n"/>
      <c r="T419" s="332" t="n"/>
      <c r="U419" s="332" t="n"/>
      <c r="V419" s="332" t="n"/>
      <c r="W419" s="332" t="n"/>
      <c r="X419" s="332" t="n"/>
      <c r="Y419" s="332" t="n"/>
      <c r="Z419" s="332" t="n"/>
      <c r="AA419" s="332" t="n"/>
      <c r="AB419" s="332" t="n"/>
      <c r="AC419" s="332" t="n"/>
      <c r="AD419" s="332" t="n"/>
      <c r="AE419" s="332" t="n"/>
      <c r="AF419" s="332" t="n"/>
      <c r="AG419" s="332" t="n"/>
      <c r="AH419" s="332" t="n"/>
      <c r="AI419" s="332" t="n"/>
      <c r="AJ419" s="332" t="n"/>
      <c r="AK419" s="332" t="n"/>
      <c r="AL419" s="332" t="n"/>
      <c r="AM419" s="332" t="n"/>
      <c r="AN419" s="332" t="n"/>
      <c r="AO419" s="332" t="n"/>
    </row>
    <row r="420">
      <c r="A420" s="533" t="n"/>
      <c r="B420" s="533" t="n"/>
      <c r="C420" s="332" t="inlineStr">
        <is>
          <t>W</t>
        </is>
      </c>
      <c r="D420" s="332" t="inlineStr">
        <is>
          <t>Corridor Width Before/Behind Desks (in meters)*</t>
        </is>
      </c>
      <c r="E420" s="328" t="n"/>
      <c r="F420" s="332" t="n"/>
      <c r="G420" s="332" t="n"/>
      <c r="H420" s="332" t="n"/>
      <c r="I420" s="332" t="n"/>
      <c r="J420" s="332" t="n"/>
      <c r="K420" s="332" t="n"/>
      <c r="L420" s="332" t="n"/>
      <c r="M420" s="332" t="n"/>
      <c r="N420" s="332" t="n"/>
      <c r="O420" s="332" t="n"/>
      <c r="P420" s="332" t="n"/>
      <c r="Q420" s="332" t="n"/>
      <c r="R420" s="332" t="n"/>
      <c r="S420" s="332" t="n"/>
      <c r="T420" s="332" t="n"/>
      <c r="U420" s="332" t="n"/>
      <c r="V420" s="332" t="n"/>
      <c r="W420" s="332" t="n"/>
      <c r="X420" s="332" t="n"/>
      <c r="Y420" s="332" t="n"/>
      <c r="Z420" s="332" t="n"/>
      <c r="AA420" s="332" t="n"/>
      <c r="AB420" s="332" t="n"/>
      <c r="AC420" s="332" t="n"/>
      <c r="AD420" s="332" t="n"/>
      <c r="AE420" s="332" t="n"/>
      <c r="AF420" s="332" t="n"/>
      <c r="AG420" s="332" t="n"/>
      <c r="AH420" s="332" t="n"/>
      <c r="AI420" s="332" t="n"/>
      <c r="AJ420" s="332" t="n"/>
      <c r="AK420" s="332" t="n"/>
      <c r="AL420" s="332" t="n"/>
      <c r="AM420" s="332" t="n"/>
      <c r="AN420" s="332" t="n"/>
      <c r="AO420" s="332" t="n"/>
    </row>
    <row r="421">
      <c r="C421" s="327" t="n"/>
    </row>
    <row r="422">
      <c r="C422" s="327" t="n"/>
    </row>
    <row r="423">
      <c r="B423" s="359" t="inlineStr">
        <is>
          <t>Correction Factor (Cf) for Demand Variability (when less than 30 minute peak)</t>
        </is>
      </c>
      <c r="C423" s="360" t="n"/>
      <c r="E423" s="327" t="inlineStr">
        <is>
          <t>FAA</t>
        </is>
      </c>
      <c r="H423" s="327" t="inlineStr">
        <is>
          <t>La_MAGNA</t>
        </is>
      </c>
    </row>
    <row r="424">
      <c r="B424" s="328" t="inlineStr">
        <is>
          <t>For MQT</t>
        </is>
      </c>
      <c r="C424" s="328" t="inlineStr">
        <is>
          <t>CF</t>
        </is>
      </c>
      <c r="E424" s="445" t="inlineStr">
        <is>
          <t>OD-Passengers</t>
        </is>
      </c>
      <c r="F424" s="445" t="inlineStr">
        <is>
          <t>Public Auto Parking Space</t>
        </is>
      </c>
      <c r="H424" s="500" t="inlineStr">
        <is>
          <t>Annual_OD_DEP</t>
        </is>
      </c>
      <c r="I424" s="500" t="inlineStr">
        <is>
          <t>Long-Term</t>
        </is>
      </c>
      <c r="J424" s="500" t="inlineStr">
        <is>
          <t>Peak_hour_od_dep</t>
        </is>
      </c>
      <c r="K424" s="500" t="inlineStr">
        <is>
          <t>Short-Term</t>
        </is>
      </c>
    </row>
    <row r="425">
      <c r="B425" s="328" t="n">
        <v>3</v>
      </c>
      <c r="C425" s="328" t="n">
        <v>1.22</v>
      </c>
      <c r="E425" s="332" t="n">
        <v>10000</v>
      </c>
      <c r="F425" s="332" t="n">
        <v>50</v>
      </c>
      <c r="H425" s="501" t="n">
        <v>10000</v>
      </c>
      <c r="I425" s="501" t="n">
        <v>50</v>
      </c>
      <c r="J425" s="501" t="n">
        <v>20</v>
      </c>
      <c r="K425" s="502">
        <f>J425/2.9</f>
        <v/>
      </c>
    </row>
    <row r="426">
      <c r="B426" s="328" t="n">
        <v>4</v>
      </c>
      <c r="C426" s="328" t="n">
        <v>1.21</v>
      </c>
      <c r="E426" s="332" t="n">
        <v>20000</v>
      </c>
      <c r="F426" s="332" t="n">
        <v>100</v>
      </c>
      <c r="H426" s="501" t="n">
        <v>50000</v>
      </c>
      <c r="I426" s="501" t="n">
        <v>50</v>
      </c>
      <c r="J426" s="501" t="n">
        <v>20</v>
      </c>
      <c r="K426" s="502">
        <f>J426/2.9</f>
        <v/>
      </c>
    </row>
    <row r="427">
      <c r="B427" s="328" t="n">
        <v>5</v>
      </c>
      <c r="C427" s="328" t="n">
        <v>1.15</v>
      </c>
      <c r="E427" s="332" t="n">
        <v>40000</v>
      </c>
      <c r="F427" s="332" t="n">
        <v>100</v>
      </c>
      <c r="H427" s="501" t="n">
        <v>100000</v>
      </c>
      <c r="I427" s="502" t="n">
        <v>60</v>
      </c>
      <c r="J427" s="501" t="n">
        <v>20</v>
      </c>
      <c r="K427" s="502">
        <f>J427/2.9</f>
        <v/>
      </c>
    </row>
    <row r="428">
      <c r="B428" s="328" t="n">
        <v>10</v>
      </c>
      <c r="C428" s="328" t="n">
        <v>1.06</v>
      </c>
      <c r="E428" s="332" t="n">
        <v>60000</v>
      </c>
      <c r="F428" s="332" t="n">
        <v>150</v>
      </c>
      <c r="H428" s="501" t="n">
        <v>200000</v>
      </c>
      <c r="I428" s="502">
        <f>H428/1500</f>
        <v/>
      </c>
      <c r="J428" s="501">
        <f>J427+20</f>
        <v/>
      </c>
      <c r="K428" s="502">
        <f>J428/2.9</f>
        <v/>
      </c>
    </row>
    <row r="429">
      <c r="B429" s="328" t="n">
        <v>15</v>
      </c>
      <c r="C429" s="328" t="n">
        <v>1.01</v>
      </c>
      <c r="E429" s="332" t="n">
        <v>80000</v>
      </c>
      <c r="F429" s="332" t="n">
        <v>200</v>
      </c>
      <c r="H429" s="501">
        <f>H428+200000</f>
        <v/>
      </c>
      <c r="I429" s="502">
        <f>H429/3000</f>
        <v/>
      </c>
      <c r="J429" s="501">
        <f>J428+20</f>
        <v/>
      </c>
      <c r="K429" s="502">
        <f>J429/2.9</f>
        <v/>
      </c>
    </row>
    <row r="430">
      <c r="B430" s="328" t="n">
        <v>20</v>
      </c>
      <c r="C430" s="328" t="n">
        <v>1</v>
      </c>
      <c r="E430" s="332" t="n">
        <v>100000</v>
      </c>
      <c r="F430" s="332" t="n">
        <v>250</v>
      </c>
      <c r="H430" s="501">
        <f>H429+200000</f>
        <v/>
      </c>
      <c r="I430" s="502">
        <f>H430/3000</f>
        <v/>
      </c>
      <c r="J430" s="501">
        <f>J429+20</f>
        <v/>
      </c>
      <c r="K430" s="502">
        <f>J430/2.9</f>
        <v/>
      </c>
    </row>
    <row r="431">
      <c r="B431" s="328" t="n">
        <v>25</v>
      </c>
      <c r="C431" s="328" t="n">
        <v>1</v>
      </c>
      <c r="E431" s="332" t="n">
        <v>120000</v>
      </c>
      <c r="F431" s="332" t="n">
        <v>300</v>
      </c>
      <c r="H431" s="501">
        <f>H430+200000</f>
        <v/>
      </c>
      <c r="I431" s="502">
        <f>H431/3000</f>
        <v/>
      </c>
      <c r="J431" s="501">
        <f>J430+20</f>
        <v/>
      </c>
      <c r="K431" s="502">
        <f>J431/2.9</f>
        <v/>
      </c>
    </row>
    <row r="432">
      <c r="B432" s="328" t="n">
        <v>30</v>
      </c>
      <c r="C432" s="328" t="n">
        <v>1</v>
      </c>
      <c r="E432" s="332" t="n">
        <v>140000</v>
      </c>
      <c r="F432" s="332" t="n">
        <v>350</v>
      </c>
      <c r="H432" s="501">
        <f>H431+200000</f>
        <v/>
      </c>
      <c r="I432" s="502">
        <f>H432/3000</f>
        <v/>
      </c>
      <c r="J432" s="501">
        <f>J431+20</f>
        <v/>
      </c>
      <c r="K432" s="502">
        <f>J432/2.9</f>
        <v/>
      </c>
    </row>
    <row r="433">
      <c r="E433" s="332" t="n">
        <v>160000</v>
      </c>
      <c r="F433" s="332" t="n">
        <v>400</v>
      </c>
      <c r="H433" s="501">
        <f>H432+200000</f>
        <v/>
      </c>
      <c r="I433" s="502">
        <f>H433/3000</f>
        <v/>
      </c>
      <c r="J433" s="501">
        <f>J432+20</f>
        <v/>
      </c>
      <c r="K433" s="502">
        <f>J433/2.9</f>
        <v/>
      </c>
    </row>
    <row r="434">
      <c r="E434" s="332" t="n">
        <v>180000</v>
      </c>
      <c r="F434" s="332" t="n">
        <v>450</v>
      </c>
      <c r="H434" s="501">
        <f>H433+200000</f>
        <v/>
      </c>
      <c r="I434" s="502">
        <f>H434/3000</f>
        <v/>
      </c>
      <c r="J434" s="501">
        <f>J433+20</f>
        <v/>
      </c>
      <c r="K434" s="502">
        <f>J434/2.9</f>
        <v/>
      </c>
    </row>
    <row r="435">
      <c r="B435" s="359" t="inlineStr">
        <is>
          <t>QMAX Calculation Factor (Qf)</t>
        </is>
      </c>
      <c r="C435" s="361" t="n"/>
      <c r="E435" s="332" t="n">
        <v>200000</v>
      </c>
      <c r="F435" s="332" t="n">
        <v>500</v>
      </c>
      <c r="H435" s="501">
        <f>H434+200000</f>
        <v/>
      </c>
      <c r="I435" s="502">
        <f>H435/3000</f>
        <v/>
      </c>
      <c r="J435" s="501">
        <f>J434+20</f>
        <v/>
      </c>
      <c r="K435" s="502">
        <f>J435/2.9</f>
        <v/>
      </c>
    </row>
    <row r="436">
      <c r="B436" s="328" t="inlineStr">
        <is>
          <t>MQT</t>
        </is>
      </c>
      <c r="C436" s="328" t="inlineStr">
        <is>
          <t>Qf</t>
        </is>
      </c>
      <c r="E436" s="332">
        <f>E435+200000</f>
        <v/>
      </c>
      <c r="F436" s="332" t="n">
        <v>750</v>
      </c>
      <c r="H436" s="501">
        <f>H435+200000</f>
        <v/>
      </c>
      <c r="I436" s="502">
        <f>H436/3000</f>
        <v/>
      </c>
      <c r="J436" s="501">
        <f>J435+20</f>
        <v/>
      </c>
      <c r="K436" s="502">
        <f>J436/2.9</f>
        <v/>
      </c>
    </row>
    <row r="437">
      <c r="B437" s="328" t="n">
        <v>3</v>
      </c>
      <c r="C437" s="328" t="n">
        <v>0.12</v>
      </c>
      <c r="E437" s="332">
        <f>E436+200000</f>
        <v/>
      </c>
      <c r="F437" s="332" t="n">
        <v>1200</v>
      </c>
      <c r="H437" s="501">
        <f>H436+200000</f>
        <v/>
      </c>
      <c r="I437" s="502">
        <f>H437/3000</f>
        <v/>
      </c>
      <c r="J437" s="501">
        <f>J436+20</f>
        <v/>
      </c>
      <c r="K437" s="502">
        <f>J437/2.9</f>
        <v/>
      </c>
    </row>
    <row r="438">
      <c r="B438" s="328" t="n">
        <v>4</v>
      </c>
      <c r="C438" s="328" t="n">
        <v>0.151</v>
      </c>
      <c r="E438" s="332">
        <f>E437+200000</f>
        <v/>
      </c>
      <c r="F438" s="332" t="n">
        <v>1500</v>
      </c>
      <c r="H438" s="501">
        <f>H437+200000</f>
        <v/>
      </c>
      <c r="I438" s="502">
        <f>H438/3000</f>
        <v/>
      </c>
      <c r="J438" s="501">
        <f>J437+20</f>
        <v/>
      </c>
      <c r="K438" s="502">
        <f>J438/2.9</f>
        <v/>
      </c>
    </row>
    <row r="439">
      <c r="B439" s="328" t="n">
        <v>5</v>
      </c>
      <c r="C439" s="328" t="n">
        <v>0.183</v>
      </c>
      <c r="E439" s="332">
        <f>E438+200000</f>
        <v/>
      </c>
      <c r="F439" s="332" t="n">
        <v>1800</v>
      </c>
      <c r="H439" s="501">
        <f>H438+200000</f>
        <v/>
      </c>
      <c r="I439" s="502">
        <f>H439/3000</f>
        <v/>
      </c>
      <c r="J439" s="501">
        <f>J438+20</f>
        <v/>
      </c>
      <c r="K439" s="502">
        <f>J439/2.9</f>
        <v/>
      </c>
    </row>
    <row r="440">
      <c r="B440" s="328" t="n">
        <v>10</v>
      </c>
      <c r="C440" s="328" t="n">
        <v>0.289</v>
      </c>
      <c r="E440" s="332">
        <f>E439+200000</f>
        <v/>
      </c>
      <c r="F440" s="332" t="n">
        <v>2100</v>
      </c>
      <c r="H440" s="501">
        <f>H439+200000</f>
        <v/>
      </c>
      <c r="I440" s="502">
        <f>H440/3000</f>
        <v/>
      </c>
      <c r="J440" s="501">
        <f>J439+20</f>
        <v/>
      </c>
      <c r="K440" s="502">
        <f>J440/2.9</f>
        <v/>
      </c>
    </row>
    <row r="441">
      <c r="B441" s="328" t="n">
        <v>15</v>
      </c>
      <c r="C441" s="328" t="n">
        <v>0.364</v>
      </c>
      <c r="E441" s="332">
        <f>E440+200000</f>
        <v/>
      </c>
      <c r="F441" s="332" t="n">
        <v>2400</v>
      </c>
      <c r="H441" s="501">
        <f>H440+200000</f>
        <v/>
      </c>
      <c r="I441" s="502">
        <f>H441/3000</f>
        <v/>
      </c>
      <c r="J441" s="501">
        <f>J440+20</f>
        <v/>
      </c>
      <c r="K441" s="502">
        <f>J441/2.9</f>
        <v/>
      </c>
    </row>
    <row r="442">
      <c r="B442" s="328" t="n">
        <v>20</v>
      </c>
      <c r="C442" s="328" t="n">
        <v>0.416</v>
      </c>
      <c r="E442" s="332">
        <f>E441+200000</f>
        <v/>
      </c>
      <c r="F442" s="332" t="n">
        <v>2600</v>
      </c>
      <c r="H442" s="501">
        <f>H441+200000</f>
        <v/>
      </c>
      <c r="I442" s="502">
        <f>H442/3000</f>
        <v/>
      </c>
      <c r="J442" s="501">
        <f>J441+20</f>
        <v/>
      </c>
      <c r="K442" s="502">
        <f>J442/2.9</f>
        <v/>
      </c>
    </row>
    <row r="443">
      <c r="E443" s="332">
        <f>E442+200000</f>
        <v/>
      </c>
      <c r="F443" s="332" t="n">
        <v>2800</v>
      </c>
      <c r="H443" s="501">
        <f>H442+200000</f>
        <v/>
      </c>
      <c r="I443" s="502">
        <f>H443/3000</f>
        <v/>
      </c>
      <c r="J443" s="501">
        <f>J442+20</f>
        <v/>
      </c>
      <c r="K443" s="502">
        <f>J443/2.9</f>
        <v/>
      </c>
    </row>
    <row r="444">
      <c r="E444" s="332">
        <f>E443+200000</f>
        <v/>
      </c>
      <c r="F444" s="332" t="n">
        <v>3000</v>
      </c>
      <c r="H444" s="501">
        <f>H443+200000</f>
        <v/>
      </c>
      <c r="I444" s="502">
        <f>H444/3000</f>
        <v/>
      </c>
      <c r="J444" s="501">
        <f>J443+20</f>
        <v/>
      </c>
      <c r="K444" s="502">
        <f>J444/2.9</f>
        <v/>
      </c>
    </row>
    <row r="445">
      <c r="E445" s="332">
        <f>E444+200000</f>
        <v/>
      </c>
      <c r="F445" s="332" t="n">
        <v>3200</v>
      </c>
      <c r="H445" s="501">
        <f>H444+200000</f>
        <v/>
      </c>
      <c r="I445" s="502">
        <f>H445/3000</f>
        <v/>
      </c>
      <c r="J445" s="501">
        <f>J444+20</f>
        <v/>
      </c>
      <c r="K445" s="502">
        <f>J445/2.9</f>
        <v/>
      </c>
    </row>
    <row r="446">
      <c r="E446" s="332">
        <f>E445+200000</f>
        <v/>
      </c>
      <c r="F446" s="332" t="n">
        <v>3400</v>
      </c>
      <c r="H446" s="501">
        <f>H445+200000</f>
        <v/>
      </c>
      <c r="I446" s="502">
        <f>H446/3000</f>
        <v/>
      </c>
      <c r="J446" s="501">
        <f>J445+20</f>
        <v/>
      </c>
      <c r="K446" s="502">
        <f>J446/2.9</f>
        <v/>
      </c>
    </row>
    <row r="447">
      <c r="E447" s="332">
        <f>E446+200000</f>
        <v/>
      </c>
      <c r="F447" s="332" t="n">
        <v>3600</v>
      </c>
      <c r="H447" s="501">
        <f>H446+200000</f>
        <v/>
      </c>
      <c r="I447" s="502">
        <f>H447/3000</f>
        <v/>
      </c>
      <c r="J447" s="501">
        <f>J446+20</f>
        <v/>
      </c>
      <c r="K447" s="502">
        <f>J447/2.9</f>
        <v/>
      </c>
    </row>
    <row r="448">
      <c r="E448" s="332">
        <f>E447+200000</f>
        <v/>
      </c>
      <c r="F448" s="332" t="n">
        <v>3700</v>
      </c>
      <c r="H448" s="501">
        <f>H447+200000</f>
        <v/>
      </c>
      <c r="I448" s="502">
        <f>H448/3000</f>
        <v/>
      </c>
      <c r="J448" s="501">
        <f>J447+20</f>
        <v/>
      </c>
      <c r="K448" s="502">
        <f>J448/2.9</f>
        <v/>
      </c>
    </row>
    <row r="449">
      <c r="E449" s="332">
        <f>E448+200000</f>
        <v/>
      </c>
      <c r="F449" s="332" t="n">
        <v>3900</v>
      </c>
      <c r="H449" s="501">
        <f>H448+200000</f>
        <v/>
      </c>
      <c r="I449" s="502">
        <f>H449/3000</f>
        <v/>
      </c>
      <c r="J449" s="501">
        <f>J448+20</f>
        <v/>
      </c>
      <c r="K449" s="502">
        <f>J449/2.9</f>
        <v/>
      </c>
    </row>
    <row r="450">
      <c r="E450" s="332">
        <f>E449+200000</f>
        <v/>
      </c>
      <c r="F450" s="332" t="n">
        <v>4000</v>
      </c>
      <c r="H450" s="501">
        <f>H449+200000</f>
        <v/>
      </c>
      <c r="I450" s="502">
        <f>H450/3000</f>
        <v/>
      </c>
      <c r="J450" s="501">
        <f>J449+20</f>
        <v/>
      </c>
      <c r="K450" s="502">
        <f>J450/2.9</f>
        <v/>
      </c>
    </row>
    <row r="451">
      <c r="E451" s="332">
        <f>E450+200000</f>
        <v/>
      </c>
      <c r="F451" s="332" t="n">
        <v>4100</v>
      </c>
      <c r="H451" s="501">
        <f>H450+200000</f>
        <v/>
      </c>
      <c r="I451" s="502">
        <f>H451/3000</f>
        <v/>
      </c>
      <c r="J451" s="501">
        <f>J450+20</f>
        <v/>
      </c>
      <c r="K451" s="502">
        <f>J451/2.9</f>
        <v/>
      </c>
    </row>
    <row r="452">
      <c r="E452" s="332">
        <f>E451+200000</f>
        <v/>
      </c>
      <c r="F452" s="332" t="n">
        <v>4200</v>
      </c>
      <c r="H452" s="501">
        <f>H451+200000</f>
        <v/>
      </c>
      <c r="I452" s="502">
        <f>H452/3000</f>
        <v/>
      </c>
      <c r="J452" s="501">
        <f>J451+20</f>
        <v/>
      </c>
      <c r="K452" s="502">
        <f>J452/2.9</f>
        <v/>
      </c>
    </row>
    <row r="453">
      <c r="E453" s="332">
        <f>E452+200000</f>
        <v/>
      </c>
      <c r="F453" s="332" t="n">
        <v>4300</v>
      </c>
      <c r="H453" s="501">
        <f>H452+200000</f>
        <v/>
      </c>
      <c r="I453" s="502">
        <f>H453/3000</f>
        <v/>
      </c>
      <c r="J453" s="501">
        <f>J452+20</f>
        <v/>
      </c>
      <c r="K453" s="502">
        <f>J453/2.9</f>
        <v/>
      </c>
    </row>
    <row r="454">
      <c r="E454" s="332">
        <f>E453+200000</f>
        <v/>
      </c>
      <c r="F454" s="332" t="n">
        <v>4400</v>
      </c>
      <c r="H454" s="501">
        <f>H453+200000</f>
        <v/>
      </c>
      <c r="I454" s="502">
        <f>H454/3000</f>
        <v/>
      </c>
      <c r="J454" s="501">
        <f>J453+20</f>
        <v/>
      </c>
      <c r="K454" s="502">
        <f>J454/2.9</f>
        <v/>
      </c>
    </row>
    <row r="455">
      <c r="E455" s="332">
        <f>E454+1000000</f>
        <v/>
      </c>
      <c r="F455" s="450">
        <f>F454+400</f>
        <v/>
      </c>
      <c r="H455" s="501">
        <f>H454+200000</f>
        <v/>
      </c>
      <c r="I455" s="502">
        <f>H455/3000</f>
        <v/>
      </c>
      <c r="J455" s="501">
        <f>J454+20</f>
        <v/>
      </c>
      <c r="K455" s="502">
        <f>J455/2.9</f>
        <v/>
      </c>
    </row>
    <row r="456">
      <c r="E456" s="332">
        <f>E455+1000000</f>
        <v/>
      </c>
      <c r="F456" s="450">
        <f>F455+400</f>
        <v/>
      </c>
      <c r="H456" s="501">
        <f>H455+200000</f>
        <v/>
      </c>
      <c r="I456" s="502">
        <f>H456/3000</f>
        <v/>
      </c>
      <c r="J456" s="501">
        <f>J455+20</f>
        <v/>
      </c>
      <c r="K456" s="502">
        <f>J456/2.9</f>
        <v/>
      </c>
    </row>
    <row r="457">
      <c r="E457" s="332">
        <f>E456+1000000</f>
        <v/>
      </c>
      <c r="F457" s="450">
        <f>F456+400</f>
        <v/>
      </c>
      <c r="H457" s="501">
        <f>H456+200000</f>
        <v/>
      </c>
      <c r="I457" s="502">
        <f>H457/3000</f>
        <v/>
      </c>
      <c r="J457" s="501">
        <f>J456+20</f>
        <v/>
      </c>
      <c r="K457" s="502">
        <f>J457/2.9</f>
        <v/>
      </c>
    </row>
    <row r="458">
      <c r="E458" s="332">
        <f>E457+1000000</f>
        <v/>
      </c>
      <c r="F458" s="450">
        <f>F457+400</f>
        <v/>
      </c>
      <c r="H458" s="501">
        <f>H457+200000</f>
        <v/>
      </c>
      <c r="I458" s="502">
        <f>H458/3000</f>
        <v/>
      </c>
      <c r="J458" s="501">
        <f>J457+20</f>
        <v/>
      </c>
      <c r="K458" s="502">
        <f>J458/2.9</f>
        <v/>
      </c>
    </row>
    <row r="459">
      <c r="E459" s="332">
        <f>E458+1000000</f>
        <v/>
      </c>
      <c r="F459" s="450">
        <f>F458+400</f>
        <v/>
      </c>
      <c r="H459" s="501">
        <f>H458+200000</f>
        <v/>
      </c>
      <c r="I459" s="502">
        <f>H459/3000</f>
        <v/>
      </c>
      <c r="J459" s="501">
        <f>J458+20</f>
        <v/>
      </c>
      <c r="K459" s="502">
        <f>J459/2.9</f>
        <v/>
      </c>
    </row>
    <row r="460">
      <c r="E460" s="332">
        <f>E459+1000000</f>
        <v/>
      </c>
      <c r="F460" s="450">
        <f>F459+400</f>
        <v/>
      </c>
      <c r="H460" s="501">
        <f>H459+200000</f>
        <v/>
      </c>
      <c r="I460" s="502">
        <f>H460/3000</f>
        <v/>
      </c>
      <c r="J460" s="501">
        <f>J459+20</f>
        <v/>
      </c>
      <c r="K460" s="502">
        <f>J460/2.9</f>
        <v/>
      </c>
    </row>
    <row r="461">
      <c r="E461" s="332">
        <f>E460+1000000</f>
        <v/>
      </c>
      <c r="F461" s="450">
        <f>F460+400</f>
        <v/>
      </c>
      <c r="H461" s="501">
        <f>H460+200000</f>
        <v/>
      </c>
      <c r="I461" s="502">
        <f>H461/3000</f>
        <v/>
      </c>
      <c r="J461" s="501">
        <f>J460+20</f>
        <v/>
      </c>
      <c r="K461" s="502">
        <f>J461/2.9</f>
        <v/>
      </c>
    </row>
    <row r="462">
      <c r="E462" s="332">
        <f>E461+1000000</f>
        <v/>
      </c>
      <c r="F462" s="450">
        <f>F461+400</f>
        <v/>
      </c>
      <c r="H462" s="501">
        <f>H461+200000</f>
        <v/>
      </c>
      <c r="I462" s="502">
        <f>H462/3000</f>
        <v/>
      </c>
      <c r="J462" s="501">
        <f>J461+20</f>
        <v/>
      </c>
      <c r="K462" s="502">
        <f>J462/2.9</f>
        <v/>
      </c>
    </row>
    <row r="463">
      <c r="B463" s="327" t="n"/>
      <c r="E463" s="332">
        <f>E462+1000000</f>
        <v/>
      </c>
      <c r="F463" s="450">
        <f>F462+400</f>
        <v/>
      </c>
      <c r="H463" s="501">
        <f>H462+200000</f>
        <v/>
      </c>
      <c r="I463" s="502">
        <f>H463/3000</f>
        <v/>
      </c>
      <c r="J463" s="501">
        <f>J462+20</f>
        <v/>
      </c>
      <c r="K463" s="502">
        <f>J463/2.9</f>
        <v/>
      </c>
    </row>
    <row r="464">
      <c r="E464" s="332">
        <f>E463+1000000</f>
        <v/>
      </c>
      <c r="F464" s="450">
        <f>F463+400</f>
        <v/>
      </c>
      <c r="H464" s="501">
        <f>H463+200000</f>
        <v/>
      </c>
      <c r="I464" s="502">
        <f>H464/3000</f>
        <v/>
      </c>
      <c r="J464" s="501">
        <f>J463+20</f>
        <v/>
      </c>
      <c r="K464" s="502">
        <f>J464/2.9</f>
        <v/>
      </c>
    </row>
    <row r="465">
      <c r="E465" s="332">
        <f>E464+1000000</f>
        <v/>
      </c>
      <c r="F465" s="450">
        <f>F464+400</f>
        <v/>
      </c>
      <c r="H465" s="501">
        <f>H464+200000</f>
        <v/>
      </c>
      <c r="I465" s="502">
        <f>H465/3000</f>
        <v/>
      </c>
      <c r="J465" s="501">
        <f>J464+20</f>
        <v/>
      </c>
      <c r="K465" s="502">
        <f>J465/2.9</f>
        <v/>
      </c>
    </row>
    <row r="466">
      <c r="E466" s="332">
        <f>E465+1000000</f>
        <v/>
      </c>
      <c r="F466" s="450">
        <f>F465+350</f>
        <v/>
      </c>
      <c r="H466" s="501">
        <f>H465+200000</f>
        <v/>
      </c>
      <c r="I466" s="502">
        <f>H466/3000</f>
        <v/>
      </c>
      <c r="J466" s="501">
        <f>J465+20</f>
        <v/>
      </c>
      <c r="K466" s="502">
        <f>J466/2.9</f>
        <v/>
      </c>
    </row>
    <row r="467">
      <c r="E467" s="332">
        <f>E466+1000000</f>
        <v/>
      </c>
      <c r="F467" s="450">
        <f>F466+350</f>
        <v/>
      </c>
      <c r="H467" s="501">
        <f>H466+200000</f>
        <v/>
      </c>
      <c r="I467" s="502">
        <f>H467/3000</f>
        <v/>
      </c>
      <c r="J467" s="501">
        <f>J466+20</f>
        <v/>
      </c>
      <c r="K467" s="502">
        <f>J467/2.9</f>
        <v/>
      </c>
    </row>
    <row r="468">
      <c r="E468" s="332">
        <f>E467+1000000</f>
        <v/>
      </c>
      <c r="F468" s="450">
        <f>F467+350</f>
        <v/>
      </c>
      <c r="H468" s="501">
        <f>H467+200000</f>
        <v/>
      </c>
      <c r="I468" s="502">
        <f>H468/3000</f>
        <v/>
      </c>
      <c r="J468" s="501">
        <f>J467+20</f>
        <v/>
      </c>
      <c r="K468" s="502">
        <f>J468/2.9</f>
        <v/>
      </c>
    </row>
    <row r="469">
      <c r="E469" s="332">
        <f>E468+1000000</f>
        <v/>
      </c>
      <c r="F469" s="450">
        <f>F468+350</f>
        <v/>
      </c>
      <c r="H469" s="501">
        <f>H468+200000</f>
        <v/>
      </c>
      <c r="I469" s="502">
        <f>H469/3000</f>
        <v/>
      </c>
      <c r="J469" s="501">
        <f>J468+20</f>
        <v/>
      </c>
      <c r="K469" s="502">
        <f>J469/2.9</f>
        <v/>
      </c>
    </row>
    <row r="470">
      <c r="E470" s="332">
        <f>E469+1000000</f>
        <v/>
      </c>
      <c r="F470" s="450">
        <f>F469+350</f>
        <v/>
      </c>
      <c r="H470" s="501">
        <f>H469+200000</f>
        <v/>
      </c>
      <c r="I470" s="502">
        <f>H470/3000</f>
        <v/>
      </c>
      <c r="J470" s="501">
        <f>J469+20</f>
        <v/>
      </c>
      <c r="K470" s="502">
        <f>J470/2.9</f>
        <v/>
      </c>
    </row>
    <row r="471">
      <c r="E471" s="332">
        <f>E470+1000000</f>
        <v/>
      </c>
      <c r="F471" s="450">
        <f>F470+350</f>
        <v/>
      </c>
      <c r="H471" s="501">
        <f>H470+200000</f>
        <v/>
      </c>
      <c r="I471" s="502">
        <f>H471/3000</f>
        <v/>
      </c>
      <c r="J471" s="501">
        <f>J470+20</f>
        <v/>
      </c>
      <c r="K471" s="502">
        <f>J471/2.9</f>
        <v/>
      </c>
    </row>
    <row r="472">
      <c r="E472" s="332">
        <f>E471+1000000</f>
        <v/>
      </c>
      <c r="F472" s="450">
        <f>F471+350</f>
        <v/>
      </c>
      <c r="H472" s="501">
        <f>H471+200000</f>
        <v/>
      </c>
      <c r="I472" s="502">
        <f>H472/3000</f>
        <v/>
      </c>
      <c r="J472" s="501">
        <f>J471+20</f>
        <v/>
      </c>
      <c r="K472" s="502">
        <f>J472/2.9</f>
        <v/>
      </c>
    </row>
    <row r="473">
      <c r="E473" s="332">
        <f>E472+1000000</f>
        <v/>
      </c>
      <c r="F473" s="450">
        <f>F472+350</f>
        <v/>
      </c>
      <c r="H473" s="501">
        <f>H472+200000</f>
        <v/>
      </c>
      <c r="I473" s="502">
        <f>H473/3000</f>
        <v/>
      </c>
      <c r="J473" s="501">
        <f>J472+20</f>
        <v/>
      </c>
      <c r="K473" s="502">
        <f>J473/2.9</f>
        <v/>
      </c>
    </row>
    <row r="474">
      <c r="E474" s="332">
        <f>E473+1000000</f>
        <v/>
      </c>
      <c r="F474" s="450">
        <f>F473+350</f>
        <v/>
      </c>
      <c r="H474" s="501">
        <f>H473+200000</f>
        <v/>
      </c>
      <c r="I474" s="502">
        <f>H474/3000</f>
        <v/>
      </c>
      <c r="J474" s="501">
        <f>J473+20</f>
        <v/>
      </c>
      <c r="K474" s="502">
        <f>J474/2.9</f>
        <v/>
      </c>
    </row>
    <row r="475">
      <c r="E475" s="332">
        <f>E474+1000000</f>
        <v/>
      </c>
      <c r="F475" s="450">
        <f>F474+350</f>
        <v/>
      </c>
      <c r="H475" s="501">
        <f>H474+200000</f>
        <v/>
      </c>
      <c r="I475" s="502">
        <f>H475/3000</f>
        <v/>
      </c>
      <c r="J475" s="501">
        <f>J474+20</f>
        <v/>
      </c>
      <c r="K475" s="502">
        <f>J475/2.9</f>
        <v/>
      </c>
    </row>
    <row r="476">
      <c r="E476" s="332">
        <f>E475+1000000</f>
        <v/>
      </c>
      <c r="F476" s="450">
        <f>F475+350</f>
        <v/>
      </c>
      <c r="H476" s="501">
        <f>H475+200000</f>
        <v/>
      </c>
      <c r="I476" s="502">
        <f>H476/3000</f>
        <v/>
      </c>
      <c r="J476" s="501">
        <f>J475+20</f>
        <v/>
      </c>
      <c r="K476" s="502">
        <f>J476/2.9</f>
        <v/>
      </c>
    </row>
    <row r="477">
      <c r="E477" s="332">
        <f>E476+1000000</f>
        <v/>
      </c>
      <c r="F477" s="450">
        <f>F476+350</f>
        <v/>
      </c>
      <c r="H477" s="501">
        <f>H476+200000</f>
        <v/>
      </c>
      <c r="I477" s="502">
        <f>H477/3000</f>
        <v/>
      </c>
      <c r="J477" s="501">
        <f>J476+20</f>
        <v/>
      </c>
      <c r="K477" s="502">
        <f>J477/2.9</f>
        <v/>
      </c>
    </row>
    <row r="478">
      <c r="E478" s="332">
        <f>E477+1000000</f>
        <v/>
      </c>
      <c r="F478" s="450">
        <f>F477+350</f>
        <v/>
      </c>
      <c r="H478" s="501">
        <f>H477+200000</f>
        <v/>
      </c>
      <c r="I478" s="502">
        <f>H478/3000</f>
        <v/>
      </c>
      <c r="J478" s="501">
        <f>J477+20</f>
        <v/>
      </c>
      <c r="K478" s="502">
        <f>J478/2.9</f>
        <v/>
      </c>
    </row>
    <row r="479">
      <c r="E479" s="332">
        <f>E478+1000000</f>
        <v/>
      </c>
      <c r="F479" s="450">
        <f>F478+350</f>
        <v/>
      </c>
      <c r="H479" s="501">
        <f>H478+200000</f>
        <v/>
      </c>
      <c r="I479" s="502">
        <f>H479/3000</f>
        <v/>
      </c>
      <c r="J479" s="501">
        <f>J478+20</f>
        <v/>
      </c>
      <c r="K479" s="502">
        <f>J479/2.9</f>
        <v/>
      </c>
    </row>
    <row r="480">
      <c r="E480" s="332">
        <f>E479+1000000</f>
        <v/>
      </c>
      <c r="F480" s="450">
        <f>F479+350</f>
        <v/>
      </c>
      <c r="H480" s="501">
        <f>H479+200000</f>
        <v/>
      </c>
      <c r="I480" s="502">
        <f>H480/3000</f>
        <v/>
      </c>
      <c r="J480" s="501">
        <f>J479+20</f>
        <v/>
      </c>
      <c r="K480" s="502">
        <f>J480/2.9</f>
        <v/>
      </c>
    </row>
    <row r="481">
      <c r="E481" s="332">
        <f>E480+1000000</f>
        <v/>
      </c>
      <c r="F481" s="450">
        <f>F480+350</f>
        <v/>
      </c>
      <c r="H481" s="501">
        <f>H480+200000</f>
        <v/>
      </c>
      <c r="I481" s="502">
        <f>H481/3000</f>
        <v/>
      </c>
      <c r="J481" s="501">
        <f>J480+20</f>
        <v/>
      </c>
      <c r="K481" s="502">
        <f>J481/2.9</f>
        <v/>
      </c>
    </row>
    <row r="482">
      <c r="E482" s="332">
        <f>E481+1000000</f>
        <v/>
      </c>
      <c r="F482" s="450">
        <f>F481+350</f>
        <v/>
      </c>
      <c r="H482" s="501">
        <f>H481+200000</f>
        <v/>
      </c>
      <c r="I482" s="502">
        <f>H482/3000</f>
        <v/>
      </c>
      <c r="J482" s="501">
        <f>J481+20</f>
        <v/>
      </c>
      <c r="K482" s="502">
        <f>J482/2.9</f>
        <v/>
      </c>
    </row>
    <row r="483">
      <c r="E483" s="332">
        <f>E482+1000000</f>
        <v/>
      </c>
      <c r="F483" s="450">
        <f>F482+350</f>
        <v/>
      </c>
      <c r="H483" s="501">
        <f>H482+200000</f>
        <v/>
      </c>
      <c r="I483" s="502">
        <f>H483/3000</f>
        <v/>
      </c>
      <c r="J483" s="501">
        <f>J482+20</f>
        <v/>
      </c>
      <c r="K483" s="502">
        <f>J483/2.9</f>
        <v/>
      </c>
    </row>
    <row r="484">
      <c r="E484" s="332">
        <f>E483+1000000</f>
        <v/>
      </c>
      <c r="F484" s="450">
        <f>F483+350</f>
        <v/>
      </c>
      <c r="H484" s="501">
        <f>H483+200000</f>
        <v/>
      </c>
      <c r="I484" s="502">
        <f>H484/3000</f>
        <v/>
      </c>
      <c r="J484" s="501">
        <f>J483+20</f>
        <v/>
      </c>
      <c r="K484" s="502">
        <f>J484/2.9</f>
        <v/>
      </c>
    </row>
    <row r="485">
      <c r="E485" s="332">
        <f>E484+1000000</f>
        <v/>
      </c>
      <c r="F485" s="450">
        <f>F484+350</f>
        <v/>
      </c>
      <c r="H485" s="501">
        <f>H484+200000</f>
        <v/>
      </c>
      <c r="I485" s="502">
        <f>H485/3000</f>
        <v/>
      </c>
      <c r="J485" s="501">
        <f>J484+20</f>
        <v/>
      </c>
      <c r="K485" s="502">
        <f>J485/2.9</f>
        <v/>
      </c>
    </row>
    <row r="486">
      <c r="E486" s="332">
        <f>E485+1000000</f>
        <v/>
      </c>
      <c r="F486" s="450">
        <f>F485+350</f>
        <v/>
      </c>
      <c r="H486" s="501">
        <f>H485+200000</f>
        <v/>
      </c>
      <c r="I486" s="502">
        <f>H486/3000</f>
        <v/>
      </c>
      <c r="J486" s="501">
        <f>J485+20</f>
        <v/>
      </c>
      <c r="K486" s="502">
        <f>J486/2.9</f>
        <v/>
      </c>
    </row>
    <row r="487">
      <c r="E487" s="332">
        <f>E486+1000000</f>
        <v/>
      </c>
      <c r="F487" s="450">
        <f>F486+350</f>
        <v/>
      </c>
      <c r="H487" s="501">
        <f>H486+200000</f>
        <v/>
      </c>
      <c r="I487" s="502">
        <f>H487/3000</f>
        <v/>
      </c>
      <c r="J487" s="501">
        <f>J486+20</f>
        <v/>
      </c>
      <c r="K487" s="502">
        <f>J487/2.9</f>
        <v/>
      </c>
    </row>
    <row r="488">
      <c r="C488" s="327" t="n"/>
      <c r="E488" s="332">
        <f>E487+1000000</f>
        <v/>
      </c>
      <c r="F488" s="450">
        <f>F487+350</f>
        <v/>
      </c>
      <c r="H488" s="501">
        <f>H487+200000</f>
        <v/>
      </c>
      <c r="I488" s="502">
        <f>H488/3000</f>
        <v/>
      </c>
      <c r="J488" s="501">
        <f>J487+20</f>
        <v/>
      </c>
      <c r="K488" s="502">
        <f>J488/2.9</f>
        <v/>
      </c>
    </row>
    <row r="489">
      <c r="B489" s="327" t="n"/>
      <c r="C489" s="327" t="n"/>
      <c r="E489" s="332">
        <f>E488+1000000</f>
        <v/>
      </c>
      <c r="F489" s="450">
        <f>F488+350</f>
        <v/>
      </c>
      <c r="H489" s="501">
        <f>H488+200000</f>
        <v/>
      </c>
      <c r="I489" s="502">
        <f>H489/3000</f>
        <v/>
      </c>
      <c r="J489" s="501">
        <f>J488+20</f>
        <v/>
      </c>
      <c r="K489" s="502">
        <f>J489/2.9</f>
        <v/>
      </c>
    </row>
    <row r="490">
      <c r="E490" s="332">
        <f>E489+1000000</f>
        <v/>
      </c>
      <c r="F490" s="450">
        <f>F489+350</f>
        <v/>
      </c>
      <c r="H490" s="501">
        <f>H489+200000</f>
        <v/>
      </c>
      <c r="I490" s="502">
        <f>H490/3000</f>
        <v/>
      </c>
      <c r="J490" s="501">
        <f>J489+20</f>
        <v/>
      </c>
      <c r="K490" s="502">
        <f>J490/2.9</f>
        <v/>
      </c>
    </row>
    <row r="491">
      <c r="E491" s="332">
        <f>E490+1000000</f>
        <v/>
      </c>
      <c r="F491" s="450">
        <f>F490+350</f>
        <v/>
      </c>
      <c r="H491" s="501">
        <f>H490+200000</f>
        <v/>
      </c>
      <c r="I491" s="502">
        <f>H491/3000</f>
        <v/>
      </c>
      <c r="J491" s="501">
        <f>J490+20</f>
        <v/>
      </c>
      <c r="K491" s="502">
        <f>J491/2.9</f>
        <v/>
      </c>
    </row>
    <row r="492">
      <c r="E492" s="332">
        <f>E491+1000000</f>
        <v/>
      </c>
      <c r="F492" s="450">
        <f>F491+350</f>
        <v/>
      </c>
      <c r="H492" s="501">
        <f>H491+200000</f>
        <v/>
      </c>
      <c r="I492" s="502">
        <f>H492/3000</f>
        <v/>
      </c>
      <c r="J492" s="501">
        <f>J491+20</f>
        <v/>
      </c>
      <c r="K492" s="502">
        <f>J492/2.9</f>
        <v/>
      </c>
    </row>
    <row r="493">
      <c r="E493" s="332">
        <f>E492+1000000</f>
        <v/>
      </c>
      <c r="F493" s="450">
        <f>F492+350</f>
        <v/>
      </c>
      <c r="H493" s="501">
        <f>H492+200000</f>
        <v/>
      </c>
      <c r="I493" s="502">
        <f>H493/3000</f>
        <v/>
      </c>
      <c r="J493" s="501">
        <f>J492+20</f>
        <v/>
      </c>
      <c r="K493" s="502">
        <f>J493/2.9</f>
        <v/>
      </c>
    </row>
    <row r="494">
      <c r="E494" s="332">
        <f>E493+1000000</f>
        <v/>
      </c>
      <c r="F494" s="450">
        <f>F493+350</f>
        <v/>
      </c>
      <c r="H494" s="501">
        <f>H493+200000</f>
        <v/>
      </c>
      <c r="I494" s="502">
        <f>H494/3000</f>
        <v/>
      </c>
      <c r="J494" s="501">
        <f>J493+20</f>
        <v/>
      </c>
      <c r="K494" s="502">
        <f>J494/2.9</f>
        <v/>
      </c>
    </row>
    <row r="495">
      <c r="E495" s="332">
        <f>E494+1000000</f>
        <v/>
      </c>
      <c r="F495" s="450">
        <f>F494+350</f>
        <v/>
      </c>
      <c r="H495" s="501">
        <f>H494+200000</f>
        <v/>
      </c>
      <c r="I495" s="502">
        <f>H495/3000</f>
        <v/>
      </c>
      <c r="J495" s="501">
        <f>J494+20</f>
        <v/>
      </c>
      <c r="K495" s="502">
        <f>J495/2.9</f>
        <v/>
      </c>
    </row>
    <row r="496">
      <c r="E496" s="332">
        <f>E495+1000000</f>
        <v/>
      </c>
      <c r="F496" s="450">
        <f>F495+350</f>
        <v/>
      </c>
      <c r="H496" s="501">
        <f>H495+200000</f>
        <v/>
      </c>
      <c r="I496" s="502">
        <f>H496/3000</f>
        <v/>
      </c>
      <c r="J496" s="501">
        <f>J495+20</f>
        <v/>
      </c>
      <c r="K496" s="502">
        <f>J496/2.9</f>
        <v/>
      </c>
    </row>
    <row r="497">
      <c r="E497" s="332">
        <f>E496+1000000</f>
        <v/>
      </c>
      <c r="F497" s="450">
        <f>F496+350</f>
        <v/>
      </c>
      <c r="H497" s="501">
        <f>H496+200000</f>
        <v/>
      </c>
      <c r="I497" s="502">
        <f>H497/3000</f>
        <v/>
      </c>
      <c r="J497" s="501">
        <f>J496+20</f>
        <v/>
      </c>
      <c r="K497" s="502">
        <f>J497/2.9</f>
        <v/>
      </c>
    </row>
    <row r="498">
      <c r="E498" s="332">
        <f>E497+1000000</f>
        <v/>
      </c>
      <c r="F498" s="450">
        <f>F497+350</f>
        <v/>
      </c>
      <c r="H498" s="501">
        <f>H497+200000</f>
        <v/>
      </c>
      <c r="I498" s="502">
        <f>H498/3000</f>
        <v/>
      </c>
      <c r="J498" s="501">
        <f>J497+20</f>
        <v/>
      </c>
      <c r="K498" s="502">
        <f>J498/2.9</f>
        <v/>
      </c>
    </row>
    <row r="499">
      <c r="E499" s="332">
        <f>E498+1000000</f>
        <v/>
      </c>
      <c r="F499" s="450">
        <f>F498+350</f>
        <v/>
      </c>
      <c r="H499" s="501">
        <f>H498+200000</f>
        <v/>
      </c>
      <c r="I499" s="502">
        <f>H499/3000</f>
        <v/>
      </c>
      <c r="J499" s="501">
        <f>J498+20</f>
        <v/>
      </c>
      <c r="K499" s="502">
        <f>J499/2.9</f>
        <v/>
      </c>
    </row>
    <row r="500">
      <c r="E500" s="332">
        <f>E499+1000000</f>
        <v/>
      </c>
      <c r="F500" s="450">
        <f>F499+350</f>
        <v/>
      </c>
      <c r="H500" s="501">
        <f>H499+200000</f>
        <v/>
      </c>
      <c r="I500" s="502">
        <f>H500/3000</f>
        <v/>
      </c>
      <c r="J500" s="501">
        <f>J499+20</f>
        <v/>
      </c>
      <c r="K500" s="502">
        <f>J500/2.9</f>
        <v/>
      </c>
    </row>
    <row r="501">
      <c r="E501" s="332">
        <f>E500+1000000</f>
        <v/>
      </c>
      <c r="F501" s="450">
        <f>F500+350</f>
        <v/>
      </c>
      <c r="H501" s="501">
        <f>H500+200000</f>
        <v/>
      </c>
      <c r="I501" s="502">
        <f>H501/3000</f>
        <v/>
      </c>
      <c r="J501" s="501">
        <f>J500+20</f>
        <v/>
      </c>
      <c r="K501" s="502">
        <f>J501/2.9</f>
        <v/>
      </c>
    </row>
    <row r="502">
      <c r="E502" s="332">
        <f>E501+1000000</f>
        <v/>
      </c>
      <c r="F502" s="450">
        <f>F501+350</f>
        <v/>
      </c>
      <c r="H502" s="501">
        <f>H501+200000</f>
        <v/>
      </c>
      <c r="I502" s="502">
        <f>H502/3000</f>
        <v/>
      </c>
      <c r="J502" s="501">
        <f>J501+20</f>
        <v/>
      </c>
      <c r="K502" s="502">
        <f>J502/2.9</f>
        <v/>
      </c>
    </row>
    <row r="503">
      <c r="E503" s="332">
        <f>E502+1000000</f>
        <v/>
      </c>
      <c r="F503" s="450">
        <f>F502+350</f>
        <v/>
      </c>
      <c r="H503" s="501">
        <f>H502+200000</f>
        <v/>
      </c>
      <c r="I503" s="502">
        <f>H503/3000</f>
        <v/>
      </c>
      <c r="J503" s="501">
        <f>J502+20</f>
        <v/>
      </c>
      <c r="K503" s="502">
        <f>J503/2.9</f>
        <v/>
      </c>
    </row>
    <row r="504">
      <c r="E504" s="332">
        <f>E503+1000000</f>
        <v/>
      </c>
      <c r="F504" s="450">
        <f>F503+350</f>
        <v/>
      </c>
      <c r="H504" s="501">
        <f>H503+200000</f>
        <v/>
      </c>
      <c r="I504" s="502">
        <f>H504/3000</f>
        <v/>
      </c>
      <c r="J504" s="501">
        <f>J503+20</f>
        <v/>
      </c>
      <c r="K504" s="502">
        <f>J504/2.9</f>
        <v/>
      </c>
    </row>
    <row r="505">
      <c r="E505" s="332">
        <f>E504+1000000</f>
        <v/>
      </c>
      <c r="F505" s="450">
        <f>F504+350</f>
        <v/>
      </c>
      <c r="H505" s="501">
        <f>H504+200000</f>
        <v/>
      </c>
      <c r="I505" s="502">
        <f>H505/3000</f>
        <v/>
      </c>
      <c r="J505" s="501">
        <f>J504+20</f>
        <v/>
      </c>
      <c r="K505" s="502">
        <f>J505/2.9</f>
        <v/>
      </c>
    </row>
    <row r="506">
      <c r="E506" s="332">
        <f>E505+1000000</f>
        <v/>
      </c>
      <c r="F506" s="450">
        <f>F505+350</f>
        <v/>
      </c>
      <c r="H506" s="501">
        <f>H505+200000</f>
        <v/>
      </c>
      <c r="I506" s="502">
        <f>H506/3000</f>
        <v/>
      </c>
      <c r="J506" s="501">
        <f>J505+20</f>
        <v/>
      </c>
      <c r="K506" s="502">
        <f>J506/2.9</f>
        <v/>
      </c>
    </row>
    <row r="507">
      <c r="E507" s="332">
        <f>E506+1000000</f>
        <v/>
      </c>
      <c r="F507" s="450">
        <f>F506+350</f>
        <v/>
      </c>
      <c r="H507" s="501">
        <f>H506+200000</f>
        <v/>
      </c>
      <c r="I507" s="502">
        <f>H507/3000</f>
        <v/>
      </c>
      <c r="J507" s="501">
        <f>J506+20</f>
        <v/>
      </c>
      <c r="K507" s="502">
        <f>J507/2.9</f>
        <v/>
      </c>
    </row>
    <row r="508">
      <c r="E508" s="332">
        <f>E507+1000000</f>
        <v/>
      </c>
      <c r="F508" s="450">
        <f>F507+350</f>
        <v/>
      </c>
      <c r="H508" s="501">
        <f>H507+200000</f>
        <v/>
      </c>
      <c r="I508" s="502">
        <f>H508/3000</f>
        <v/>
      </c>
      <c r="J508" s="501">
        <f>J507+20</f>
        <v/>
      </c>
      <c r="K508" s="502">
        <f>J508/2.9</f>
        <v/>
      </c>
    </row>
    <row r="509">
      <c r="E509" s="332">
        <f>E508+1000000</f>
        <v/>
      </c>
      <c r="F509" s="450">
        <f>F508+350</f>
        <v/>
      </c>
      <c r="H509" s="501">
        <f>H508+200000</f>
        <v/>
      </c>
      <c r="I509" s="502">
        <f>H509/3000</f>
        <v/>
      </c>
      <c r="J509" s="501">
        <f>J508+20</f>
        <v/>
      </c>
      <c r="K509" s="502">
        <f>J509/2.9</f>
        <v/>
      </c>
    </row>
    <row r="510">
      <c r="E510" s="332">
        <f>E509+1000000</f>
        <v/>
      </c>
      <c r="F510" s="450">
        <f>F509+350</f>
        <v/>
      </c>
      <c r="H510" s="501">
        <f>H509+200000</f>
        <v/>
      </c>
      <c r="I510" s="502">
        <f>H510/3000</f>
        <v/>
      </c>
      <c r="J510" s="501">
        <f>J509+20</f>
        <v/>
      </c>
      <c r="K510" s="502">
        <f>J510/2.9</f>
        <v/>
      </c>
    </row>
    <row r="511">
      <c r="E511" s="332">
        <f>E510+1000000</f>
        <v/>
      </c>
      <c r="F511" s="450">
        <f>F510+350</f>
        <v/>
      </c>
      <c r="H511" s="501">
        <f>H510+200000</f>
        <v/>
      </c>
      <c r="I511" s="502">
        <f>H511/3000</f>
        <v/>
      </c>
      <c r="J511" s="501">
        <f>J510+20</f>
        <v/>
      </c>
      <c r="K511" s="502">
        <f>J511/2.9</f>
        <v/>
      </c>
    </row>
    <row r="512">
      <c r="E512" s="332">
        <f>E511+1000000</f>
        <v/>
      </c>
      <c r="F512" s="450">
        <f>F511+350</f>
        <v/>
      </c>
      <c r="H512" s="501">
        <f>H511+200000</f>
        <v/>
      </c>
      <c r="I512" s="502">
        <f>H512/3000</f>
        <v/>
      </c>
      <c r="J512" s="501">
        <f>J511+20</f>
        <v/>
      </c>
      <c r="K512" s="502">
        <f>J512/2.9</f>
        <v/>
      </c>
    </row>
    <row r="513">
      <c r="E513" s="332">
        <f>E512+1000000</f>
        <v/>
      </c>
      <c r="F513" s="450">
        <f>F512+350</f>
        <v/>
      </c>
      <c r="H513" s="501">
        <f>H512+200000</f>
        <v/>
      </c>
      <c r="I513" s="502">
        <f>H513/3000</f>
        <v/>
      </c>
      <c r="J513" s="501">
        <f>J512+20</f>
        <v/>
      </c>
      <c r="K513" s="502">
        <f>J513/2.9</f>
        <v/>
      </c>
    </row>
    <row r="514">
      <c r="E514" s="332">
        <f>E513+1000000</f>
        <v/>
      </c>
      <c r="F514" s="450">
        <f>F513+350</f>
        <v/>
      </c>
      <c r="H514" s="501">
        <f>H513+200000</f>
        <v/>
      </c>
      <c r="I514" s="502">
        <f>H514/3000</f>
        <v/>
      </c>
      <c r="J514" s="501">
        <f>J513+20</f>
        <v/>
      </c>
      <c r="K514" s="502">
        <f>J514/2.9</f>
        <v/>
      </c>
    </row>
    <row r="515">
      <c r="E515" s="332">
        <f>E514+1000000</f>
        <v/>
      </c>
      <c r="F515" s="450">
        <f>F514+350</f>
        <v/>
      </c>
      <c r="H515" s="501">
        <f>H514+200000</f>
        <v/>
      </c>
      <c r="I515" s="502">
        <f>H515/3000</f>
        <v/>
      </c>
      <c r="J515" s="501">
        <f>J514+20</f>
        <v/>
      </c>
      <c r="K515" s="502">
        <f>J515/2.9</f>
        <v/>
      </c>
    </row>
    <row r="516">
      <c r="E516" s="332">
        <f>E515+1000000</f>
        <v/>
      </c>
      <c r="F516" s="450">
        <f>F515+350</f>
        <v/>
      </c>
      <c r="H516" s="501">
        <f>H515+200000</f>
        <v/>
      </c>
      <c r="I516" s="502">
        <f>H516/3000</f>
        <v/>
      </c>
      <c r="J516" s="501">
        <f>J515+20</f>
        <v/>
      </c>
      <c r="K516" s="502">
        <f>J516/2.9</f>
        <v/>
      </c>
    </row>
    <row r="517">
      <c r="E517" s="332">
        <f>E516+1000000</f>
        <v/>
      </c>
      <c r="F517" s="450">
        <f>F516+350</f>
        <v/>
      </c>
      <c r="H517" s="501">
        <f>H516+200000</f>
        <v/>
      </c>
      <c r="I517" s="502">
        <f>H517/3000</f>
        <v/>
      </c>
      <c r="J517" s="501">
        <f>J516+20</f>
        <v/>
      </c>
      <c r="K517" s="502">
        <f>J517/2.9</f>
        <v/>
      </c>
    </row>
    <row r="518">
      <c r="E518" s="332">
        <f>E517+1000000</f>
        <v/>
      </c>
      <c r="F518" s="450">
        <f>F517+350</f>
        <v/>
      </c>
      <c r="H518" s="501">
        <f>H517+200000</f>
        <v/>
      </c>
      <c r="I518" s="502">
        <f>H518/3000</f>
        <v/>
      </c>
      <c r="J518" s="501">
        <f>J517+20</f>
        <v/>
      </c>
      <c r="K518" s="502">
        <f>J518/2.9</f>
        <v/>
      </c>
    </row>
    <row r="519">
      <c r="E519" s="332">
        <f>E518+1000000</f>
        <v/>
      </c>
      <c r="F519" s="450">
        <f>F518+350</f>
        <v/>
      </c>
      <c r="H519" s="501">
        <f>H518+200000</f>
        <v/>
      </c>
      <c r="I519" s="502">
        <f>H519/3000</f>
        <v/>
      </c>
      <c r="J519" s="501">
        <f>J518+20</f>
        <v/>
      </c>
      <c r="K519" s="502">
        <f>J519/2.9</f>
        <v/>
      </c>
    </row>
    <row r="520">
      <c r="E520" s="332">
        <f>E519+1000000</f>
        <v/>
      </c>
      <c r="F520" s="450">
        <f>F519+350</f>
        <v/>
      </c>
      <c r="H520" s="501">
        <f>H519+200000</f>
        <v/>
      </c>
      <c r="I520" s="502">
        <f>H520/3000</f>
        <v/>
      </c>
      <c r="J520" s="501">
        <f>J519+20</f>
        <v/>
      </c>
      <c r="K520" s="502">
        <f>J520/2.9</f>
        <v/>
      </c>
    </row>
    <row r="521">
      <c r="E521" s="332">
        <f>E520+1000000</f>
        <v/>
      </c>
      <c r="F521" s="450">
        <f>F520+350</f>
        <v/>
      </c>
      <c r="H521" s="501">
        <f>H520+200000</f>
        <v/>
      </c>
      <c r="I521" s="502">
        <f>H521/3000</f>
        <v/>
      </c>
      <c r="J521" s="501">
        <f>J520+20</f>
        <v/>
      </c>
      <c r="K521" s="502">
        <f>J521/2.9</f>
        <v/>
      </c>
    </row>
    <row r="522">
      <c r="E522" s="332">
        <f>E521+1000000</f>
        <v/>
      </c>
      <c r="F522" s="450">
        <f>F521+350</f>
        <v/>
      </c>
      <c r="H522" s="501">
        <f>H521+200000</f>
        <v/>
      </c>
      <c r="I522" s="502">
        <f>H522/3000</f>
        <v/>
      </c>
      <c r="J522" s="501">
        <f>J521+20</f>
        <v/>
      </c>
      <c r="K522" s="502">
        <f>J522/2.9</f>
        <v/>
      </c>
    </row>
    <row r="523">
      <c r="E523" s="332">
        <f>E522+1000000</f>
        <v/>
      </c>
      <c r="F523" s="450">
        <f>F522+350</f>
        <v/>
      </c>
      <c r="H523" s="501">
        <f>H522+200000</f>
        <v/>
      </c>
      <c r="I523" s="502">
        <f>H523/3000</f>
        <v/>
      </c>
      <c r="J523" s="501">
        <f>J522+20</f>
        <v/>
      </c>
      <c r="K523" s="502">
        <f>J523/2.9</f>
        <v/>
      </c>
    </row>
    <row r="524">
      <c r="E524" s="332">
        <f>E523+1000000</f>
        <v/>
      </c>
      <c r="F524" s="450">
        <f>F523+350</f>
        <v/>
      </c>
      <c r="H524" s="501">
        <f>H523+200000</f>
        <v/>
      </c>
      <c r="I524" s="502">
        <f>H524/3000</f>
        <v/>
      </c>
      <c r="J524" s="501">
        <f>J523+20</f>
        <v/>
      </c>
      <c r="K524" s="502">
        <f>J524/2.9</f>
        <v/>
      </c>
    </row>
    <row r="525">
      <c r="E525" s="332">
        <f>E524+1000000</f>
        <v/>
      </c>
      <c r="F525" s="450">
        <f>F524+350</f>
        <v/>
      </c>
      <c r="H525" s="501">
        <f>H524+200000</f>
        <v/>
      </c>
      <c r="I525" s="502">
        <f>H525/3000</f>
        <v/>
      </c>
      <c r="J525" s="501">
        <f>J524+20</f>
        <v/>
      </c>
      <c r="K525" s="502">
        <f>J525/2.9</f>
        <v/>
      </c>
    </row>
    <row r="526">
      <c r="E526" s="332">
        <f>E525+1000000</f>
        <v/>
      </c>
      <c r="F526" s="450">
        <f>F525+350</f>
        <v/>
      </c>
      <c r="H526" s="501">
        <f>H525+200000</f>
        <v/>
      </c>
      <c r="I526" s="502">
        <f>H526/3000</f>
        <v/>
      </c>
      <c r="J526" s="501">
        <f>J525+20</f>
        <v/>
      </c>
      <c r="K526" s="502">
        <f>J526/2.9</f>
        <v/>
      </c>
    </row>
    <row r="527">
      <c r="E527" s="332">
        <f>E526+1000000</f>
        <v/>
      </c>
      <c r="F527" s="450">
        <f>F526+350</f>
        <v/>
      </c>
      <c r="H527" s="501">
        <f>H526+200000</f>
        <v/>
      </c>
      <c r="I527" s="502">
        <f>H527/3000</f>
        <v/>
      </c>
      <c r="J527" s="501">
        <f>J526+20</f>
        <v/>
      </c>
      <c r="K527" s="502">
        <f>J527/2.9</f>
        <v/>
      </c>
    </row>
    <row r="528">
      <c r="E528" s="332">
        <f>E527+1000000</f>
        <v/>
      </c>
      <c r="F528" s="450">
        <f>F527+350</f>
        <v/>
      </c>
      <c r="H528" s="501">
        <f>H527+200000</f>
        <v/>
      </c>
      <c r="I528" s="502">
        <f>H528/3000</f>
        <v/>
      </c>
      <c r="J528" s="501">
        <f>J527+20</f>
        <v/>
      </c>
      <c r="K528" s="502">
        <f>J528/2.9</f>
        <v/>
      </c>
    </row>
    <row r="529">
      <c r="E529" s="332">
        <f>E528+1000000</f>
        <v/>
      </c>
      <c r="F529" s="450">
        <f>F528+350</f>
        <v/>
      </c>
      <c r="H529" s="501">
        <f>H528+200000</f>
        <v/>
      </c>
      <c r="I529" s="502">
        <f>H529/3000</f>
        <v/>
      </c>
      <c r="J529" s="501">
        <f>J528+20</f>
        <v/>
      </c>
      <c r="K529" s="502">
        <f>J529/2.9</f>
        <v/>
      </c>
    </row>
    <row r="530">
      <c r="E530" s="332">
        <f>E529+1000000</f>
        <v/>
      </c>
      <c r="F530" s="450">
        <f>F529+350</f>
        <v/>
      </c>
      <c r="H530" s="501">
        <f>H529+200000</f>
        <v/>
      </c>
      <c r="I530" s="502">
        <f>H530/3000</f>
        <v/>
      </c>
      <c r="J530" s="501">
        <f>J529+20</f>
        <v/>
      </c>
      <c r="K530" s="502">
        <f>J530/2.9</f>
        <v/>
      </c>
    </row>
    <row r="531">
      <c r="E531" s="332">
        <f>E530+1000000</f>
        <v/>
      </c>
      <c r="F531" s="450">
        <f>F530+350</f>
        <v/>
      </c>
      <c r="H531" s="501">
        <f>H530+200000</f>
        <v/>
      </c>
      <c r="I531" s="502">
        <f>H531/3000</f>
        <v/>
      </c>
      <c r="J531" s="501">
        <f>J530+20</f>
        <v/>
      </c>
      <c r="K531" s="502">
        <f>J531/2.9</f>
        <v/>
      </c>
    </row>
    <row r="532">
      <c r="E532" s="332">
        <f>E531+1000000</f>
        <v/>
      </c>
      <c r="F532" s="450">
        <f>F531+350</f>
        <v/>
      </c>
      <c r="H532" s="501">
        <f>H531+200000</f>
        <v/>
      </c>
      <c r="I532" s="502">
        <f>H532/3000</f>
        <v/>
      </c>
      <c r="J532" s="501">
        <f>J531+20</f>
        <v/>
      </c>
      <c r="K532" s="502">
        <f>J532/2.9</f>
        <v/>
      </c>
    </row>
    <row r="533">
      <c r="E533" s="332">
        <f>E532+1000000</f>
        <v/>
      </c>
      <c r="F533" s="450">
        <f>F532+350</f>
        <v/>
      </c>
      <c r="H533" s="501">
        <f>H532+200000</f>
        <v/>
      </c>
      <c r="I533" s="502">
        <f>H533/3000</f>
        <v/>
      </c>
      <c r="J533" s="501">
        <f>J532+20</f>
        <v/>
      </c>
      <c r="K533" s="502">
        <f>J533/2.9</f>
        <v/>
      </c>
    </row>
    <row r="534">
      <c r="E534" s="332">
        <f>E533+1000000</f>
        <v/>
      </c>
      <c r="F534" s="450">
        <f>F533+350</f>
        <v/>
      </c>
      <c r="H534" s="501">
        <f>H533+200000</f>
        <v/>
      </c>
      <c r="I534" s="502">
        <f>H534/3000</f>
        <v/>
      </c>
      <c r="J534" s="501">
        <f>J533+20</f>
        <v/>
      </c>
      <c r="K534" s="502">
        <f>J534/2.9</f>
        <v/>
      </c>
    </row>
    <row r="535">
      <c r="E535" s="332">
        <f>E534+1000000</f>
        <v/>
      </c>
      <c r="F535" s="450">
        <f>F534+350</f>
        <v/>
      </c>
      <c r="H535" s="501">
        <f>H534+200000</f>
        <v/>
      </c>
      <c r="I535" s="502">
        <f>H535/3000</f>
        <v/>
      </c>
      <c r="J535" s="501">
        <f>J534+20</f>
        <v/>
      </c>
      <c r="K535" s="502">
        <f>J535/2.9</f>
        <v/>
      </c>
    </row>
    <row r="536">
      <c r="E536" s="332">
        <f>E535+1000000</f>
        <v/>
      </c>
      <c r="F536" s="450">
        <f>F535+350</f>
        <v/>
      </c>
      <c r="H536" s="501">
        <f>H535+200000</f>
        <v/>
      </c>
      <c r="I536" s="502">
        <f>H536/3000</f>
        <v/>
      </c>
      <c r="J536" s="501">
        <f>J535+20</f>
        <v/>
      </c>
      <c r="K536" s="502">
        <f>J536/2.9</f>
        <v/>
      </c>
    </row>
    <row r="537">
      <c r="E537" s="332">
        <f>E536+1000000</f>
        <v/>
      </c>
      <c r="F537" s="450">
        <f>F536+350</f>
        <v/>
      </c>
      <c r="H537" s="501">
        <f>H536+200000</f>
        <v/>
      </c>
      <c r="I537" s="502">
        <f>H537/3000</f>
        <v/>
      </c>
      <c r="J537" s="501">
        <f>J536+20</f>
        <v/>
      </c>
      <c r="K537" s="502">
        <f>J537/2.9</f>
        <v/>
      </c>
    </row>
    <row r="538">
      <c r="E538" s="332">
        <f>E537+1000000</f>
        <v/>
      </c>
      <c r="F538" s="450">
        <f>F537+350</f>
        <v/>
      </c>
      <c r="H538" s="501">
        <f>H537+200000</f>
        <v/>
      </c>
      <c r="I538" s="502">
        <f>H538/3000</f>
        <v/>
      </c>
      <c r="J538" s="501">
        <f>J537+20</f>
        <v/>
      </c>
      <c r="K538" s="502">
        <f>J538/2.9</f>
        <v/>
      </c>
    </row>
    <row r="539">
      <c r="E539" s="332">
        <f>E538+1000000</f>
        <v/>
      </c>
      <c r="F539" s="450">
        <f>F538+350</f>
        <v/>
      </c>
      <c r="H539" s="501">
        <f>H538+200000</f>
        <v/>
      </c>
      <c r="I539" s="502">
        <f>H539/3000</f>
        <v/>
      </c>
      <c r="J539" s="501">
        <f>J538+20</f>
        <v/>
      </c>
      <c r="K539" s="502">
        <f>J539/2.9</f>
        <v/>
      </c>
    </row>
    <row r="540">
      <c r="E540" s="332">
        <f>E539+1000000</f>
        <v/>
      </c>
      <c r="F540" s="450">
        <f>F539+350</f>
        <v/>
      </c>
      <c r="H540" s="501">
        <f>H539+200000</f>
        <v/>
      </c>
      <c r="I540" s="502">
        <f>H540/3000</f>
        <v/>
      </c>
      <c r="J540" s="501">
        <f>J539+20</f>
        <v/>
      </c>
      <c r="K540" s="502">
        <f>J540/2.9</f>
        <v/>
      </c>
    </row>
    <row r="541">
      <c r="E541" s="332">
        <f>E540+1000000</f>
        <v/>
      </c>
      <c r="F541" s="450">
        <f>F540+350</f>
        <v/>
      </c>
      <c r="H541" s="501">
        <f>H540+200000</f>
        <v/>
      </c>
      <c r="I541" s="502">
        <f>H541/3000</f>
        <v/>
      </c>
      <c r="J541" s="501">
        <f>J540+20</f>
        <v/>
      </c>
      <c r="K541" s="502">
        <f>J541/2.9</f>
        <v/>
      </c>
    </row>
    <row r="542">
      <c r="E542" s="332">
        <f>E541+1000000</f>
        <v/>
      </c>
      <c r="F542" s="450">
        <f>F541+350</f>
        <v/>
      </c>
      <c r="H542" s="501">
        <f>H541+200000</f>
        <v/>
      </c>
      <c r="I542" s="502">
        <f>H542/3000</f>
        <v/>
      </c>
      <c r="J542" s="501">
        <f>J541+20</f>
        <v/>
      </c>
      <c r="K542" s="502">
        <f>J542/2.9</f>
        <v/>
      </c>
    </row>
    <row r="543">
      <c r="E543" s="332">
        <f>E542+1000000</f>
        <v/>
      </c>
      <c r="F543" s="450">
        <f>F542+350</f>
        <v/>
      </c>
      <c r="H543" s="501">
        <f>H542+200000</f>
        <v/>
      </c>
      <c r="I543" s="502">
        <f>H543/3000</f>
        <v/>
      </c>
      <c r="J543" s="501">
        <f>J542+20</f>
        <v/>
      </c>
      <c r="K543" s="502">
        <f>J543/2.9</f>
        <v/>
      </c>
    </row>
    <row r="544">
      <c r="E544" s="332">
        <f>E543+1000000</f>
        <v/>
      </c>
      <c r="F544" s="450">
        <f>F543+350</f>
        <v/>
      </c>
      <c r="H544" s="501">
        <f>H543+200000</f>
        <v/>
      </c>
      <c r="I544" s="502">
        <f>H544/3000</f>
        <v/>
      </c>
      <c r="J544" s="501">
        <f>J543+20</f>
        <v/>
      </c>
      <c r="K544" s="502">
        <f>J544/2.9</f>
        <v/>
      </c>
    </row>
    <row r="545">
      <c r="E545" s="332">
        <f>E544+1000000</f>
        <v/>
      </c>
      <c r="F545" s="450">
        <f>F544+350</f>
        <v/>
      </c>
      <c r="H545" s="501">
        <f>H544+200000</f>
        <v/>
      </c>
      <c r="I545" s="502">
        <f>H545/3000</f>
        <v/>
      </c>
      <c r="J545" s="501">
        <f>J544+20</f>
        <v/>
      </c>
      <c r="K545" s="502">
        <f>J545/2.9</f>
        <v/>
      </c>
    </row>
    <row r="546">
      <c r="E546" s="332">
        <f>E545+1000000</f>
        <v/>
      </c>
      <c r="F546" s="450">
        <f>F545+350</f>
        <v/>
      </c>
      <c r="H546" s="501">
        <f>H545+200000</f>
        <v/>
      </c>
      <c r="I546" s="502">
        <f>H546/3000</f>
        <v/>
      </c>
      <c r="J546" s="501">
        <f>J545+20</f>
        <v/>
      </c>
      <c r="K546" s="502">
        <f>J546/2.9</f>
        <v/>
      </c>
    </row>
    <row r="547">
      <c r="E547" s="332">
        <f>E546+1000000</f>
        <v/>
      </c>
      <c r="F547" s="450">
        <f>F546+350</f>
        <v/>
      </c>
      <c r="H547" s="501">
        <f>H546+200000</f>
        <v/>
      </c>
      <c r="I547" s="502">
        <f>H547/3000</f>
        <v/>
      </c>
      <c r="J547" s="501">
        <f>J546+20</f>
        <v/>
      </c>
      <c r="K547" s="502">
        <f>J547/2.9</f>
        <v/>
      </c>
    </row>
    <row r="548">
      <c r="E548" s="332">
        <f>E547+1000000</f>
        <v/>
      </c>
      <c r="F548" s="450">
        <f>F547+350</f>
        <v/>
      </c>
      <c r="H548" s="501">
        <f>H547+200000</f>
        <v/>
      </c>
      <c r="I548" s="502">
        <f>H548/3000</f>
        <v/>
      </c>
      <c r="J548" s="501">
        <f>J547+20</f>
        <v/>
      </c>
      <c r="K548" s="502">
        <f>J548/2.9</f>
        <v/>
      </c>
    </row>
    <row r="549">
      <c r="E549" s="332">
        <f>E548+1000000</f>
        <v/>
      </c>
      <c r="F549" s="450">
        <f>F548+350</f>
        <v/>
      </c>
      <c r="H549" s="501">
        <f>H548+200000</f>
        <v/>
      </c>
      <c r="I549" s="502">
        <f>H549/3000</f>
        <v/>
      </c>
      <c r="J549" s="501">
        <f>J548+20</f>
        <v/>
      </c>
      <c r="K549" s="502">
        <f>J549/2.9</f>
        <v/>
      </c>
    </row>
    <row r="550">
      <c r="E550" s="332">
        <f>E549+1000000</f>
        <v/>
      </c>
      <c r="F550" s="450">
        <f>F549+350</f>
        <v/>
      </c>
      <c r="H550" s="501">
        <f>H549+200000</f>
        <v/>
      </c>
      <c r="I550" s="502">
        <f>H550/3000</f>
        <v/>
      </c>
      <c r="J550" s="501">
        <f>J549+20</f>
        <v/>
      </c>
      <c r="K550" s="502">
        <f>J550/2.9</f>
        <v/>
      </c>
    </row>
    <row r="551">
      <c r="E551" s="332">
        <f>E550+1000000</f>
        <v/>
      </c>
      <c r="F551" s="450">
        <f>F550+350</f>
        <v/>
      </c>
      <c r="H551" s="501">
        <f>H550+200000</f>
        <v/>
      </c>
      <c r="I551" s="502">
        <f>H551/3000</f>
        <v/>
      </c>
      <c r="J551" s="501">
        <f>J550+20</f>
        <v/>
      </c>
      <c r="K551" s="502">
        <f>J551/2.9</f>
        <v/>
      </c>
    </row>
    <row r="552">
      <c r="E552" s="332">
        <f>E551+1000000</f>
        <v/>
      </c>
      <c r="F552" s="450">
        <f>F551+350</f>
        <v/>
      </c>
      <c r="H552" s="501">
        <f>H551+200000</f>
        <v/>
      </c>
      <c r="I552" s="502">
        <f>H552/3000</f>
        <v/>
      </c>
      <c r="J552" s="501">
        <f>J551+20</f>
        <v/>
      </c>
      <c r="K552" s="502">
        <f>J552/2.9</f>
        <v/>
      </c>
    </row>
    <row r="553">
      <c r="E553" s="332">
        <f>E552+1000000</f>
        <v/>
      </c>
      <c r="F553" s="450">
        <f>F552+350</f>
        <v/>
      </c>
      <c r="H553" s="501">
        <f>H552+200000</f>
        <v/>
      </c>
      <c r="I553" s="502">
        <f>H553/3000</f>
        <v/>
      </c>
      <c r="J553" s="501">
        <f>J552+20</f>
        <v/>
      </c>
      <c r="K553" s="502">
        <f>J553/2.9</f>
        <v/>
      </c>
    </row>
    <row r="554">
      <c r="E554" s="332">
        <f>E553+1000000</f>
        <v/>
      </c>
      <c r="F554" s="450">
        <f>F553+350</f>
        <v/>
      </c>
      <c r="H554" s="501">
        <f>H553+200000</f>
        <v/>
      </c>
      <c r="I554" s="502">
        <f>H554/3000</f>
        <v/>
      </c>
      <c r="J554" s="501">
        <f>J553+20</f>
        <v/>
      </c>
      <c r="K554" s="502">
        <f>J554/2.9</f>
        <v/>
      </c>
    </row>
    <row r="555">
      <c r="E555" s="332">
        <f>E554+1000000</f>
        <v/>
      </c>
      <c r="F555" s="450">
        <f>F554+350</f>
        <v/>
      </c>
      <c r="H555" s="501">
        <f>H554+200000</f>
        <v/>
      </c>
      <c r="I555" s="502">
        <f>H555/3000</f>
        <v/>
      </c>
      <c r="J555" s="501">
        <f>J554+20</f>
        <v/>
      </c>
      <c r="K555" s="502">
        <f>J555/2.9</f>
        <v/>
      </c>
    </row>
    <row r="556">
      <c r="E556" s="332">
        <f>E555+1000000</f>
        <v/>
      </c>
      <c r="F556" s="450">
        <f>F555+350</f>
        <v/>
      </c>
      <c r="H556" s="501">
        <f>H555+200000</f>
        <v/>
      </c>
      <c r="I556" s="502">
        <f>H556/3000</f>
        <v/>
      </c>
      <c r="J556" s="501">
        <f>J555+20</f>
        <v/>
      </c>
      <c r="K556" s="502">
        <f>J556/2.9</f>
        <v/>
      </c>
    </row>
    <row r="557">
      <c r="E557" s="332">
        <f>E556+1000000</f>
        <v/>
      </c>
      <c r="F557" s="450">
        <f>F556+350</f>
        <v/>
      </c>
      <c r="H557" s="501">
        <f>H556+200000</f>
        <v/>
      </c>
      <c r="I557" s="502">
        <f>H557/3000</f>
        <v/>
      </c>
      <c r="J557" s="501">
        <f>J556+20</f>
        <v/>
      </c>
      <c r="K557" s="502">
        <f>J557/2.9</f>
        <v/>
      </c>
    </row>
    <row r="558">
      <c r="E558" s="332">
        <f>E557+1000000</f>
        <v/>
      </c>
      <c r="F558" s="450">
        <f>F557+350</f>
        <v/>
      </c>
      <c r="H558" s="501">
        <f>H557+200000</f>
        <v/>
      </c>
      <c r="I558" s="502">
        <f>H558/3000</f>
        <v/>
      </c>
      <c r="J558" s="501">
        <f>J557+20</f>
        <v/>
      </c>
      <c r="K558" s="502">
        <f>J558/2.9</f>
        <v/>
      </c>
    </row>
    <row r="559">
      <c r="E559" s="332">
        <f>E558+1000000</f>
        <v/>
      </c>
      <c r="F559" s="450">
        <f>F558+350</f>
        <v/>
      </c>
      <c r="H559" s="501">
        <f>H558+200000</f>
        <v/>
      </c>
      <c r="I559" s="502">
        <f>H559/3000</f>
        <v/>
      </c>
      <c r="J559" s="501">
        <f>J558+20</f>
        <v/>
      </c>
      <c r="K559" s="502">
        <f>J559/2.9</f>
        <v/>
      </c>
    </row>
    <row r="560">
      <c r="E560" s="332">
        <f>E559+1000000</f>
        <v/>
      </c>
      <c r="F560" s="450">
        <f>F559+350</f>
        <v/>
      </c>
      <c r="H560" s="501">
        <f>H559+200000</f>
        <v/>
      </c>
      <c r="I560" s="502">
        <f>H560/3000</f>
        <v/>
      </c>
      <c r="J560" s="501">
        <f>J559+20</f>
        <v/>
      </c>
      <c r="K560" s="502">
        <f>J560/2.9</f>
        <v/>
      </c>
    </row>
    <row r="561">
      <c r="E561" s="332">
        <f>E560+1000000</f>
        <v/>
      </c>
      <c r="F561" s="450">
        <f>F560+350</f>
        <v/>
      </c>
      <c r="H561" s="501">
        <f>H560+200000</f>
        <v/>
      </c>
      <c r="I561" s="502">
        <f>H561/3000</f>
        <v/>
      </c>
      <c r="J561" s="501">
        <f>J560+20</f>
        <v/>
      </c>
      <c r="K561" s="502">
        <f>J561/2.9</f>
        <v/>
      </c>
    </row>
    <row r="562">
      <c r="E562" s="332">
        <f>E561+1000000</f>
        <v/>
      </c>
      <c r="F562" s="450">
        <f>F561+350</f>
        <v/>
      </c>
      <c r="H562" s="501">
        <f>H561+200000</f>
        <v/>
      </c>
      <c r="I562" s="502">
        <f>H562/3000</f>
        <v/>
      </c>
      <c r="J562" s="501">
        <f>J561+20</f>
        <v/>
      </c>
      <c r="K562" s="502">
        <f>J562/2.9</f>
        <v/>
      </c>
    </row>
    <row r="563">
      <c r="E563" s="332">
        <f>E562+1000000</f>
        <v/>
      </c>
      <c r="F563" s="450">
        <f>F562+350</f>
        <v/>
      </c>
      <c r="H563" s="501">
        <f>H562+200000</f>
        <v/>
      </c>
      <c r="I563" s="502">
        <f>H563/3000</f>
        <v/>
      </c>
      <c r="J563" s="501">
        <f>J562+20</f>
        <v/>
      </c>
      <c r="K563" s="502">
        <f>J563/2.9</f>
        <v/>
      </c>
    </row>
    <row r="564">
      <c r="E564" s="332">
        <f>E563+1000000</f>
        <v/>
      </c>
      <c r="F564" s="450">
        <f>F563+350</f>
        <v/>
      </c>
      <c r="H564" s="501">
        <f>H563+200000</f>
        <v/>
      </c>
      <c r="I564" s="502">
        <f>H564/3000</f>
        <v/>
      </c>
      <c r="J564" s="501">
        <f>J563+20</f>
        <v/>
      </c>
      <c r="K564" s="502">
        <f>J564/2.9</f>
        <v/>
      </c>
    </row>
    <row r="565">
      <c r="E565" s="332">
        <f>E564+1000000</f>
        <v/>
      </c>
      <c r="F565" s="450">
        <f>F564+350</f>
        <v/>
      </c>
      <c r="H565" s="501">
        <f>H564+200000</f>
        <v/>
      </c>
      <c r="I565" s="502">
        <f>H565/3000</f>
        <v/>
      </c>
      <c r="J565" s="501">
        <f>J564+20</f>
        <v/>
      </c>
      <c r="K565" s="502">
        <f>J565/2.9</f>
        <v/>
      </c>
    </row>
    <row r="566">
      <c r="E566" s="332">
        <f>E565+1000000</f>
        <v/>
      </c>
      <c r="F566" s="450">
        <f>F565+350</f>
        <v/>
      </c>
      <c r="H566" s="501">
        <f>H565+200000</f>
        <v/>
      </c>
      <c r="I566" s="502">
        <f>H566/3000</f>
        <v/>
      </c>
      <c r="J566" s="501">
        <f>J565+20</f>
        <v/>
      </c>
      <c r="K566" s="502">
        <f>J566/2.9</f>
        <v/>
      </c>
    </row>
    <row r="567">
      <c r="E567" s="332">
        <f>E566+1000000</f>
        <v/>
      </c>
      <c r="F567" s="450">
        <f>F566+350</f>
        <v/>
      </c>
      <c r="H567" s="501">
        <f>H566+200000</f>
        <v/>
      </c>
      <c r="I567" s="502">
        <f>H567/3000</f>
        <v/>
      </c>
      <c r="J567" s="501">
        <f>J566+20</f>
        <v/>
      </c>
      <c r="K567" s="502">
        <f>J567/2.9</f>
        <v/>
      </c>
    </row>
    <row r="568">
      <c r="E568" s="332">
        <f>E567+1000000</f>
        <v/>
      </c>
      <c r="F568" s="450">
        <f>F567+350</f>
        <v/>
      </c>
      <c r="H568" s="501">
        <f>H567+200000</f>
        <v/>
      </c>
      <c r="I568" s="502">
        <f>H568/3000</f>
        <v/>
      </c>
      <c r="J568" s="501">
        <f>J567+20</f>
        <v/>
      </c>
      <c r="K568" s="502">
        <f>J568/2.9</f>
        <v/>
      </c>
    </row>
    <row r="569">
      <c r="E569" s="332">
        <f>E568+1000000</f>
        <v/>
      </c>
      <c r="F569" s="450">
        <f>F568+350</f>
        <v/>
      </c>
      <c r="H569" s="501">
        <f>H568+200000</f>
        <v/>
      </c>
      <c r="I569" s="502">
        <f>H569/3000</f>
        <v/>
      </c>
      <c r="J569" s="501">
        <f>J568+20</f>
        <v/>
      </c>
      <c r="K569" s="502">
        <f>J569/2.9</f>
        <v/>
      </c>
    </row>
    <row r="570">
      <c r="E570" s="332">
        <f>E569+1000000</f>
        <v/>
      </c>
      <c r="F570" s="450">
        <f>F569+350</f>
        <v/>
      </c>
      <c r="H570" s="501">
        <f>H569+200000</f>
        <v/>
      </c>
      <c r="I570" s="502">
        <f>H570/3000</f>
        <v/>
      </c>
      <c r="J570" s="501">
        <f>J569+20</f>
        <v/>
      </c>
      <c r="K570" s="502">
        <f>J570/2.9</f>
        <v/>
      </c>
    </row>
    <row r="571">
      <c r="E571" s="332">
        <f>E570+1000000</f>
        <v/>
      </c>
      <c r="F571" s="450">
        <f>F570+350</f>
        <v/>
      </c>
      <c r="H571" s="501">
        <f>H570+200000</f>
        <v/>
      </c>
      <c r="I571" s="502">
        <f>H571/3000</f>
        <v/>
      </c>
      <c r="J571" s="501">
        <f>J570+20</f>
        <v/>
      </c>
      <c r="K571" s="502">
        <f>J571/2.9</f>
        <v/>
      </c>
    </row>
    <row r="572">
      <c r="E572" s="332">
        <f>E571+1000000</f>
        <v/>
      </c>
      <c r="F572" s="450">
        <f>F571+350</f>
        <v/>
      </c>
      <c r="H572" s="501">
        <f>H571+200000</f>
        <v/>
      </c>
      <c r="I572" s="502">
        <f>H572/3000</f>
        <v/>
      </c>
      <c r="J572" s="501">
        <f>J571+20</f>
        <v/>
      </c>
      <c r="K572" s="502">
        <f>J572/2.9</f>
        <v/>
      </c>
    </row>
    <row r="573">
      <c r="E573" s="332">
        <f>E572+1000000</f>
        <v/>
      </c>
      <c r="F573" s="450">
        <f>F572+350</f>
        <v/>
      </c>
      <c r="H573" s="501">
        <f>H572+200000</f>
        <v/>
      </c>
      <c r="I573" s="502">
        <f>H573/3000</f>
        <v/>
      </c>
      <c r="J573" s="501">
        <f>J572+20</f>
        <v/>
      </c>
      <c r="K573" s="502">
        <f>J573/2.9</f>
        <v/>
      </c>
    </row>
    <row r="574">
      <c r="E574" s="332">
        <f>E573+1000000</f>
        <v/>
      </c>
      <c r="F574" s="450">
        <f>F573+350</f>
        <v/>
      </c>
      <c r="H574" s="501">
        <f>H573+200000</f>
        <v/>
      </c>
      <c r="I574" s="502">
        <f>H574/3000</f>
        <v/>
      </c>
      <c r="J574" s="501">
        <f>J573+20</f>
        <v/>
      </c>
      <c r="K574" s="502">
        <f>J574/2.9</f>
        <v/>
      </c>
    </row>
    <row r="575">
      <c r="E575" s="332">
        <f>E574+1000000</f>
        <v/>
      </c>
      <c r="F575" s="450">
        <f>F574+350</f>
        <v/>
      </c>
      <c r="H575" s="501">
        <f>H574+200000</f>
        <v/>
      </c>
      <c r="I575" s="502">
        <f>H575/3000</f>
        <v/>
      </c>
      <c r="J575" s="501">
        <f>J574+20</f>
        <v/>
      </c>
      <c r="K575" s="502">
        <f>J575/2.9</f>
        <v/>
      </c>
    </row>
    <row r="576">
      <c r="E576" s="332">
        <f>E575+1000000</f>
        <v/>
      </c>
      <c r="F576" s="450">
        <f>F575+350</f>
        <v/>
      </c>
      <c r="H576" s="501">
        <f>H575+200000</f>
        <v/>
      </c>
      <c r="I576" s="502">
        <f>H576/3000</f>
        <v/>
      </c>
      <c r="J576" s="501">
        <f>J575+20</f>
        <v/>
      </c>
      <c r="K576" s="502">
        <f>J576/2.9</f>
        <v/>
      </c>
    </row>
    <row r="577">
      <c r="E577" s="332">
        <f>E576+1000000</f>
        <v/>
      </c>
      <c r="F577" s="450">
        <f>F576+350</f>
        <v/>
      </c>
      <c r="H577" s="501">
        <f>H576+200000</f>
        <v/>
      </c>
      <c r="I577" s="502">
        <f>H577/3000</f>
        <v/>
      </c>
      <c r="J577" s="501">
        <f>J576+20</f>
        <v/>
      </c>
      <c r="K577" s="502">
        <f>J577/2.9</f>
        <v/>
      </c>
    </row>
    <row r="578">
      <c r="E578" s="332">
        <f>E577+1000000</f>
        <v/>
      </c>
      <c r="F578" s="450">
        <f>F577+350</f>
        <v/>
      </c>
      <c r="H578" s="501">
        <f>H577+200000</f>
        <v/>
      </c>
      <c r="I578" s="502">
        <f>H578/3000</f>
        <v/>
      </c>
      <c r="J578" s="501">
        <f>J577+20</f>
        <v/>
      </c>
      <c r="K578" s="502">
        <f>J578/2.9</f>
        <v/>
      </c>
    </row>
    <row r="579">
      <c r="E579" s="332">
        <f>E578+1000000</f>
        <v/>
      </c>
      <c r="F579" s="450">
        <f>F578+350</f>
        <v/>
      </c>
      <c r="H579" s="501">
        <f>H578+200000</f>
        <v/>
      </c>
      <c r="I579" s="502">
        <f>H579/3000</f>
        <v/>
      </c>
      <c r="J579" s="501">
        <f>J578+20</f>
        <v/>
      </c>
      <c r="K579" s="502">
        <f>J579/2.9</f>
        <v/>
      </c>
    </row>
    <row r="580">
      <c r="E580" s="332">
        <f>E579+1000000</f>
        <v/>
      </c>
      <c r="F580" s="450">
        <f>F579+350</f>
        <v/>
      </c>
      <c r="H580" s="501">
        <f>H579+200000</f>
        <v/>
      </c>
      <c r="I580" s="502">
        <f>H580/3000</f>
        <v/>
      </c>
      <c r="J580" s="501">
        <f>J579+20</f>
        <v/>
      </c>
      <c r="K580" s="502">
        <f>J580/2.9</f>
        <v/>
      </c>
    </row>
    <row r="581">
      <c r="E581" s="332">
        <f>E580+1000000</f>
        <v/>
      </c>
      <c r="F581" s="450">
        <f>F580+350</f>
        <v/>
      </c>
      <c r="H581" s="501">
        <f>H580+200000</f>
        <v/>
      </c>
      <c r="I581" s="502">
        <f>H581/3000</f>
        <v/>
      </c>
      <c r="J581" s="501">
        <f>J580+20</f>
        <v/>
      </c>
      <c r="K581" s="502">
        <f>J581/2.9</f>
        <v/>
      </c>
    </row>
    <row r="582">
      <c r="E582" s="332">
        <f>E581+1000000</f>
        <v/>
      </c>
      <c r="F582" s="450">
        <f>F581+350</f>
        <v/>
      </c>
      <c r="H582" s="501">
        <f>H581+200000</f>
        <v/>
      </c>
      <c r="I582" s="502">
        <f>H582/3000</f>
        <v/>
      </c>
      <c r="J582" s="501">
        <f>J581+20</f>
        <v/>
      </c>
      <c r="K582" s="502">
        <f>J582/2.9</f>
        <v/>
      </c>
    </row>
    <row r="583">
      <c r="E583" s="332">
        <f>E582+1000000</f>
        <v/>
      </c>
      <c r="F583" s="450">
        <f>F582+350</f>
        <v/>
      </c>
      <c r="H583" s="501">
        <f>H582+200000</f>
        <v/>
      </c>
      <c r="I583" s="502">
        <f>H583/3000</f>
        <v/>
      </c>
      <c r="J583" s="501">
        <f>J582+20</f>
        <v/>
      </c>
      <c r="K583" s="502">
        <f>J583/2.9</f>
        <v/>
      </c>
    </row>
    <row r="584">
      <c r="E584" s="332">
        <f>E583+1000000</f>
        <v/>
      </c>
      <c r="F584" s="450">
        <f>F583+350</f>
        <v/>
      </c>
      <c r="H584" s="501">
        <f>H583+200000</f>
        <v/>
      </c>
      <c r="I584" s="502">
        <f>H584/3000</f>
        <v/>
      </c>
      <c r="J584" s="501">
        <f>J583+20</f>
        <v/>
      </c>
      <c r="K584" s="502">
        <f>J584/2.9</f>
        <v/>
      </c>
    </row>
    <row r="585">
      <c r="E585" s="332">
        <f>E584+1000000</f>
        <v/>
      </c>
      <c r="F585" s="450">
        <f>F584+350</f>
        <v/>
      </c>
      <c r="H585" s="501">
        <f>H584+200000</f>
        <v/>
      </c>
      <c r="I585" s="502">
        <f>H585/3000</f>
        <v/>
      </c>
      <c r="J585" s="501">
        <f>J584+20</f>
        <v/>
      </c>
      <c r="K585" s="502">
        <f>J585/2.9</f>
        <v/>
      </c>
    </row>
    <row r="586">
      <c r="E586" s="332">
        <f>E585+1000000</f>
        <v/>
      </c>
      <c r="F586" s="450">
        <f>F585+350</f>
        <v/>
      </c>
      <c r="H586" s="501">
        <f>H585+200000</f>
        <v/>
      </c>
      <c r="I586" s="502">
        <f>H586/3000</f>
        <v/>
      </c>
      <c r="J586" s="501">
        <f>J585+20</f>
        <v/>
      </c>
      <c r="K586" s="502">
        <f>J586/2.9</f>
        <v/>
      </c>
    </row>
    <row r="587">
      <c r="E587" s="332">
        <f>E586+1000000</f>
        <v/>
      </c>
      <c r="F587" s="450">
        <f>F586+350</f>
        <v/>
      </c>
      <c r="H587" s="501">
        <f>H586+200000</f>
        <v/>
      </c>
      <c r="I587" s="502">
        <f>H587/3000</f>
        <v/>
      </c>
      <c r="J587" s="501">
        <f>J586+20</f>
        <v/>
      </c>
      <c r="K587" s="502">
        <f>J587/2.9</f>
        <v/>
      </c>
    </row>
    <row r="588">
      <c r="E588" s="332">
        <f>E587+1000000</f>
        <v/>
      </c>
      <c r="F588" s="450">
        <f>F587+350</f>
        <v/>
      </c>
      <c r="H588" s="501">
        <f>H587+200000</f>
        <v/>
      </c>
      <c r="I588" s="502">
        <f>H588/3000</f>
        <v/>
      </c>
      <c r="J588" s="501">
        <f>J587+20</f>
        <v/>
      </c>
      <c r="K588" s="502">
        <f>J588/2.9</f>
        <v/>
      </c>
    </row>
    <row r="589">
      <c r="E589" s="332">
        <f>E588+1000000</f>
        <v/>
      </c>
      <c r="F589" s="450">
        <f>F588+350</f>
        <v/>
      </c>
      <c r="H589" s="501">
        <f>H588+200000</f>
        <v/>
      </c>
      <c r="I589" s="502">
        <f>H589/3000</f>
        <v/>
      </c>
      <c r="J589" s="501">
        <f>J588+20</f>
        <v/>
      </c>
      <c r="K589" s="502">
        <f>J589/2.9</f>
        <v/>
      </c>
    </row>
    <row r="590">
      <c r="E590" s="332">
        <f>E589+1000000</f>
        <v/>
      </c>
      <c r="F590" s="450">
        <f>F589+350</f>
        <v/>
      </c>
      <c r="H590" s="501">
        <f>H589+200000</f>
        <v/>
      </c>
      <c r="I590" s="502">
        <f>H590/3000</f>
        <v/>
      </c>
      <c r="J590" s="501">
        <f>J589+20</f>
        <v/>
      </c>
      <c r="K590" s="502">
        <f>J590/2.9</f>
        <v/>
      </c>
    </row>
    <row r="591">
      <c r="E591" s="332">
        <f>E590+1000000</f>
        <v/>
      </c>
      <c r="F591" s="450">
        <f>F590+350</f>
        <v/>
      </c>
      <c r="H591" s="501">
        <f>H590+200000</f>
        <v/>
      </c>
      <c r="I591" s="502">
        <f>H591/3000</f>
        <v/>
      </c>
      <c r="J591" s="501">
        <f>J590+20</f>
        <v/>
      </c>
      <c r="K591" s="502">
        <f>J591/2.9</f>
        <v/>
      </c>
    </row>
    <row r="592">
      <c r="E592" s="332">
        <f>E591+1000000</f>
        <v/>
      </c>
      <c r="F592" s="450">
        <f>F591+350</f>
        <v/>
      </c>
      <c r="H592" s="501">
        <f>H591+200000</f>
        <v/>
      </c>
      <c r="I592" s="502">
        <f>H592/3000</f>
        <v/>
      </c>
      <c r="J592" s="501">
        <f>J591+20</f>
        <v/>
      </c>
      <c r="K592" s="502">
        <f>J592/2.9</f>
        <v/>
      </c>
    </row>
    <row r="593">
      <c r="E593" s="332">
        <f>E592+1000000</f>
        <v/>
      </c>
      <c r="F593" s="450">
        <f>F592+350</f>
        <v/>
      </c>
      <c r="H593" s="501">
        <f>H592+200000</f>
        <v/>
      </c>
      <c r="I593" s="502">
        <f>H593/3000</f>
        <v/>
      </c>
      <c r="J593" s="501">
        <f>J592+20</f>
        <v/>
      </c>
      <c r="K593" s="502">
        <f>J593/2.9</f>
        <v/>
      </c>
    </row>
    <row r="594">
      <c r="E594" s="332">
        <f>E593+1000000</f>
        <v/>
      </c>
      <c r="F594" s="450">
        <f>F593+350</f>
        <v/>
      </c>
      <c r="H594" s="501">
        <f>H593+200000</f>
        <v/>
      </c>
      <c r="I594" s="502">
        <f>H594/3000</f>
        <v/>
      </c>
      <c r="J594" s="501">
        <f>J593+20</f>
        <v/>
      </c>
      <c r="K594" s="502">
        <f>J594/2.9</f>
        <v/>
      </c>
    </row>
    <row r="595">
      <c r="E595" s="332">
        <f>E594+1000000</f>
        <v/>
      </c>
      <c r="F595" s="450">
        <f>F594+350</f>
        <v/>
      </c>
      <c r="H595" s="501">
        <f>H594+200000</f>
        <v/>
      </c>
      <c r="I595" s="502">
        <f>H595/3000</f>
        <v/>
      </c>
      <c r="J595" s="501">
        <f>J594+20</f>
        <v/>
      </c>
      <c r="K595" s="502">
        <f>J595/2.9</f>
        <v/>
      </c>
    </row>
    <row r="596">
      <c r="E596" s="332">
        <f>E595+1000000</f>
        <v/>
      </c>
      <c r="F596" s="450">
        <f>F595+350</f>
        <v/>
      </c>
      <c r="H596" s="501">
        <f>H595+200000</f>
        <v/>
      </c>
      <c r="I596" s="502">
        <f>H596/3000</f>
        <v/>
      </c>
      <c r="J596" s="501">
        <f>J595+20</f>
        <v/>
      </c>
      <c r="K596" s="502">
        <f>J596/2.9</f>
        <v/>
      </c>
    </row>
    <row r="597">
      <c r="E597" s="332">
        <f>E596+1000000</f>
        <v/>
      </c>
      <c r="F597" s="450">
        <f>F596+350</f>
        <v/>
      </c>
      <c r="H597" s="501">
        <f>H596+200000</f>
        <v/>
      </c>
      <c r="I597" s="502">
        <f>H597/3000</f>
        <v/>
      </c>
      <c r="J597" s="501">
        <f>J596+20</f>
        <v/>
      </c>
      <c r="K597" s="502">
        <f>J597/2.9</f>
        <v/>
      </c>
    </row>
    <row r="598">
      <c r="E598" s="332">
        <f>E597+1000000</f>
        <v/>
      </c>
      <c r="F598" s="450">
        <f>F597+350</f>
        <v/>
      </c>
      <c r="H598" s="501">
        <f>H597+200000</f>
        <v/>
      </c>
      <c r="I598" s="502">
        <f>H598/3000</f>
        <v/>
      </c>
      <c r="J598" s="501">
        <f>J597+20</f>
        <v/>
      </c>
      <c r="K598" s="502">
        <f>J598/2.9</f>
        <v/>
      </c>
    </row>
    <row r="599">
      <c r="E599" s="332">
        <f>E598+1000000</f>
        <v/>
      </c>
      <c r="F599" s="450">
        <f>F598+350</f>
        <v/>
      </c>
      <c r="H599" s="501">
        <f>H598+200000</f>
        <v/>
      </c>
      <c r="I599" s="502">
        <f>H599/3000</f>
        <v/>
      </c>
      <c r="J599" s="501">
        <f>J598+20</f>
        <v/>
      </c>
      <c r="K599" s="502">
        <f>J599/2.9</f>
        <v/>
      </c>
    </row>
    <row r="600">
      <c r="E600" s="332">
        <f>E599+1000000</f>
        <v/>
      </c>
      <c r="F600" s="450">
        <f>F599+350</f>
        <v/>
      </c>
      <c r="H600" s="501">
        <f>H599+200000</f>
        <v/>
      </c>
      <c r="I600" s="502">
        <f>H600/3000</f>
        <v/>
      </c>
      <c r="J600" s="501">
        <f>J599+20</f>
        <v/>
      </c>
      <c r="K600" s="502">
        <f>J600/2.9</f>
        <v/>
      </c>
    </row>
    <row r="601">
      <c r="E601" s="332">
        <f>E600+1000000</f>
        <v/>
      </c>
      <c r="F601" s="450">
        <f>F600+350</f>
        <v/>
      </c>
      <c r="H601" s="501">
        <f>H600+200000</f>
        <v/>
      </c>
      <c r="I601" s="502">
        <f>H601/3000</f>
        <v/>
      </c>
      <c r="J601" s="501">
        <f>J600+20</f>
        <v/>
      </c>
      <c r="K601" s="502">
        <f>J601/2.9</f>
        <v/>
      </c>
    </row>
    <row r="602">
      <c r="E602" s="332">
        <f>E601+1000000</f>
        <v/>
      </c>
      <c r="F602" s="450">
        <f>F601+350</f>
        <v/>
      </c>
      <c r="H602" s="501">
        <f>H601+200000</f>
        <v/>
      </c>
      <c r="I602" s="502">
        <f>H602/3000</f>
        <v/>
      </c>
      <c r="J602" s="501">
        <f>J601+20</f>
        <v/>
      </c>
      <c r="K602" s="502">
        <f>J602/2.9</f>
        <v/>
      </c>
    </row>
    <row r="603">
      <c r="E603" s="332">
        <f>E602+1000000</f>
        <v/>
      </c>
      <c r="F603" s="450">
        <f>F602+350</f>
        <v/>
      </c>
      <c r="H603" s="501">
        <f>H602+200000</f>
        <v/>
      </c>
      <c r="I603" s="502">
        <f>H603/3000</f>
        <v/>
      </c>
      <c r="J603" s="501">
        <f>J602+20</f>
        <v/>
      </c>
      <c r="K603" s="502">
        <f>J603/2.9</f>
        <v/>
      </c>
    </row>
    <row r="604">
      <c r="E604" s="332">
        <f>E603+1000000</f>
        <v/>
      </c>
      <c r="F604" s="450">
        <f>F603+350</f>
        <v/>
      </c>
      <c r="H604" s="501">
        <f>H603+200000</f>
        <v/>
      </c>
      <c r="I604" s="502">
        <f>H604/3000</f>
        <v/>
      </c>
      <c r="J604" s="501">
        <f>J603+20</f>
        <v/>
      </c>
      <c r="K604" s="502">
        <f>J604/2.9</f>
        <v/>
      </c>
    </row>
    <row r="605">
      <c r="E605" s="332">
        <f>E604+1000000</f>
        <v/>
      </c>
      <c r="F605" s="450">
        <f>F604+350</f>
        <v/>
      </c>
      <c r="H605" s="501">
        <f>H604+200000</f>
        <v/>
      </c>
      <c r="I605" s="502">
        <f>H605/3000</f>
        <v/>
      </c>
      <c r="J605" s="501">
        <f>J604+20</f>
        <v/>
      </c>
      <c r="K605" s="502">
        <f>J605/2.9</f>
        <v/>
      </c>
    </row>
    <row r="606">
      <c r="E606" s="332">
        <f>E605+1000000</f>
        <v/>
      </c>
      <c r="F606" s="450">
        <f>F605+350</f>
        <v/>
      </c>
      <c r="H606" s="501">
        <f>H605+200000</f>
        <v/>
      </c>
      <c r="I606" s="502">
        <f>H606/3000</f>
        <v/>
      </c>
      <c r="J606" s="501">
        <f>J605+20</f>
        <v/>
      </c>
      <c r="K606" s="502">
        <f>J606/2.9</f>
        <v/>
      </c>
    </row>
    <row r="607">
      <c r="E607" s="332">
        <f>E606+1000000</f>
        <v/>
      </c>
      <c r="F607" s="450">
        <f>F606+350</f>
        <v/>
      </c>
      <c r="H607" s="501">
        <f>H606+200000</f>
        <v/>
      </c>
      <c r="I607" s="502">
        <f>H607/3000</f>
        <v/>
      </c>
      <c r="J607" s="501">
        <f>J606+20</f>
        <v/>
      </c>
      <c r="K607" s="502">
        <f>J607/2.9</f>
        <v/>
      </c>
    </row>
    <row r="608">
      <c r="E608" s="332">
        <f>E607+1000000</f>
        <v/>
      </c>
      <c r="F608" s="450">
        <f>F607+350</f>
        <v/>
      </c>
      <c r="H608" s="501">
        <f>H607+200000</f>
        <v/>
      </c>
      <c r="I608" s="502">
        <f>H608/3000</f>
        <v/>
      </c>
      <c r="J608" s="501">
        <f>J607+20</f>
        <v/>
      </c>
      <c r="K608" s="502">
        <f>J608/2.9</f>
        <v/>
      </c>
    </row>
    <row r="609">
      <c r="E609" s="332">
        <f>E608+1000000</f>
        <v/>
      </c>
      <c r="F609" s="450">
        <f>F608+350</f>
        <v/>
      </c>
      <c r="H609" s="501">
        <f>H608+200000</f>
        <v/>
      </c>
      <c r="I609" s="502">
        <f>H609/3000</f>
        <v/>
      </c>
      <c r="J609" s="501">
        <f>J608+20</f>
        <v/>
      </c>
      <c r="K609" s="502">
        <f>J609/2.9</f>
        <v/>
      </c>
    </row>
    <row r="610">
      <c r="H610" s="501">
        <f>H609+200000</f>
        <v/>
      </c>
      <c r="I610" s="502">
        <f>H610/3000</f>
        <v/>
      </c>
      <c r="J610" s="501">
        <f>J609+20</f>
        <v/>
      </c>
      <c r="K610" s="502">
        <f>J610/2.9</f>
        <v/>
      </c>
    </row>
    <row r="611">
      <c r="H611" s="501">
        <f>H610+200000</f>
        <v/>
      </c>
      <c r="I611" s="502">
        <f>H611/3000</f>
        <v/>
      </c>
      <c r="J611" s="501">
        <f>J610+20</f>
        <v/>
      </c>
      <c r="K611" s="502">
        <f>J611/2.9</f>
        <v/>
      </c>
    </row>
    <row r="612">
      <c r="H612" s="501">
        <f>H611+200000</f>
        <v/>
      </c>
      <c r="I612" s="502">
        <f>H612/3000</f>
        <v/>
      </c>
      <c r="J612" s="501">
        <f>J611+20</f>
        <v/>
      </c>
      <c r="K612" s="502">
        <f>J612/2.9</f>
        <v/>
      </c>
    </row>
    <row r="613">
      <c r="H613" s="501">
        <f>H612+200000</f>
        <v/>
      </c>
      <c r="I613" s="502">
        <f>H613/3000</f>
        <v/>
      </c>
      <c r="J613" s="501">
        <f>J612+20</f>
        <v/>
      </c>
      <c r="K613" s="502">
        <f>J613/2.9</f>
        <v/>
      </c>
    </row>
    <row r="614">
      <c r="H614" s="501">
        <f>H613+200000</f>
        <v/>
      </c>
      <c r="I614" s="502">
        <f>H614/3000</f>
        <v/>
      </c>
      <c r="J614" s="501">
        <f>J613+20</f>
        <v/>
      </c>
      <c r="K614" s="502">
        <f>J614/2.9</f>
        <v/>
      </c>
    </row>
    <row r="615">
      <c r="H615" s="501">
        <f>H614+200000</f>
        <v/>
      </c>
      <c r="I615" s="502">
        <f>H615/3000</f>
        <v/>
      </c>
      <c r="J615" s="501">
        <f>J614+20</f>
        <v/>
      </c>
      <c r="K615" s="502">
        <f>J615/2.9</f>
        <v/>
      </c>
    </row>
    <row r="616">
      <c r="H616" s="501">
        <f>H615+200000</f>
        <v/>
      </c>
      <c r="I616" s="502">
        <f>H616/3000</f>
        <v/>
      </c>
      <c r="J616" s="501">
        <f>J615+20</f>
        <v/>
      </c>
      <c r="K616" s="502">
        <f>J616/2.9</f>
        <v/>
      </c>
    </row>
    <row r="617">
      <c r="H617" s="501">
        <f>H616+200000</f>
        <v/>
      </c>
      <c r="I617" s="502">
        <f>H617/3000</f>
        <v/>
      </c>
      <c r="J617" s="501">
        <f>J616+20</f>
        <v/>
      </c>
      <c r="K617" s="502">
        <f>J617/2.9</f>
        <v/>
      </c>
    </row>
    <row r="618">
      <c r="H618" s="501">
        <f>H617+200000</f>
        <v/>
      </c>
      <c r="I618" s="502">
        <f>H618/3000</f>
        <v/>
      </c>
      <c r="J618" s="501">
        <f>J617+20</f>
        <v/>
      </c>
      <c r="K618" s="502">
        <f>J618/2.9</f>
        <v/>
      </c>
    </row>
    <row r="619">
      <c r="H619" s="501">
        <f>H618+200000</f>
        <v/>
      </c>
      <c r="I619" s="502">
        <f>H619/3000</f>
        <v/>
      </c>
      <c r="J619" s="501">
        <f>J618+20</f>
        <v/>
      </c>
      <c r="K619" s="502">
        <f>J619/2.9</f>
        <v/>
      </c>
    </row>
    <row r="620">
      <c r="H620" s="501">
        <f>H619+200000</f>
        <v/>
      </c>
      <c r="I620" s="502">
        <f>H620/3000</f>
        <v/>
      </c>
      <c r="J620" s="501">
        <f>J619+20</f>
        <v/>
      </c>
      <c r="K620" s="502">
        <f>J620/2.9</f>
        <v/>
      </c>
    </row>
    <row r="621">
      <c r="H621" s="501">
        <f>H620+200000</f>
        <v/>
      </c>
      <c r="I621" s="502">
        <f>H621/3000</f>
        <v/>
      </c>
      <c r="J621" s="501">
        <f>J620+20</f>
        <v/>
      </c>
      <c r="K621" s="502">
        <f>J621/2.9</f>
        <v/>
      </c>
    </row>
    <row r="622">
      <c r="H622" s="501">
        <f>H621+200000</f>
        <v/>
      </c>
      <c r="I622" s="502">
        <f>H622/3000</f>
        <v/>
      </c>
      <c r="J622" s="501">
        <f>J621+20</f>
        <v/>
      </c>
      <c r="K622" s="502">
        <f>J622/2.9</f>
        <v/>
      </c>
    </row>
    <row r="623">
      <c r="H623" s="501">
        <f>H622+200000</f>
        <v/>
      </c>
      <c r="I623" s="502">
        <f>H623/3000</f>
        <v/>
      </c>
      <c r="J623" s="501">
        <f>J622+20</f>
        <v/>
      </c>
      <c r="K623" s="502">
        <f>J623/2.9</f>
        <v/>
      </c>
    </row>
    <row r="624">
      <c r="H624" s="501">
        <f>H623+200000</f>
        <v/>
      </c>
      <c r="I624" s="502">
        <f>H624/3000</f>
        <v/>
      </c>
      <c r="J624" s="501">
        <f>J623+20</f>
        <v/>
      </c>
      <c r="K624" s="502">
        <f>J624/2.9</f>
        <v/>
      </c>
    </row>
    <row r="625">
      <c r="H625" s="501">
        <f>H624+200000</f>
        <v/>
      </c>
      <c r="I625" s="502">
        <f>H625/3000</f>
        <v/>
      </c>
      <c r="J625" s="501">
        <f>J624+20</f>
        <v/>
      </c>
      <c r="K625" s="502">
        <f>J625/2.9</f>
        <v/>
      </c>
    </row>
    <row r="626">
      <c r="H626" s="501">
        <f>H625+200000</f>
        <v/>
      </c>
      <c r="I626" s="502">
        <f>H626/3000</f>
        <v/>
      </c>
      <c r="J626" s="501">
        <f>J625+20</f>
        <v/>
      </c>
      <c r="K626" s="502">
        <f>J626/2.9</f>
        <v/>
      </c>
    </row>
    <row r="627">
      <c r="H627" s="501">
        <f>H626+200000</f>
        <v/>
      </c>
      <c r="I627" s="502">
        <f>H627/3000</f>
        <v/>
      </c>
      <c r="J627" s="501">
        <f>J626+20</f>
        <v/>
      </c>
      <c r="K627" s="502">
        <f>J627/2.9</f>
        <v/>
      </c>
    </row>
    <row r="628">
      <c r="H628" s="501">
        <f>H627+200000</f>
        <v/>
      </c>
      <c r="I628" s="502">
        <f>H628/3000</f>
        <v/>
      </c>
      <c r="J628" s="501">
        <f>J627+20</f>
        <v/>
      </c>
      <c r="K628" s="502">
        <f>J628/2.9</f>
        <v/>
      </c>
    </row>
    <row r="629">
      <c r="H629" s="501">
        <f>H628+200000</f>
        <v/>
      </c>
      <c r="I629" s="502">
        <f>H629/3000</f>
        <v/>
      </c>
      <c r="J629" s="501">
        <f>J628+20</f>
        <v/>
      </c>
      <c r="K629" s="502">
        <f>J629/2.9</f>
        <v/>
      </c>
    </row>
    <row r="630">
      <c r="H630" s="501">
        <f>H629+200000</f>
        <v/>
      </c>
      <c r="I630" s="502">
        <f>H630/3000</f>
        <v/>
      </c>
      <c r="J630" s="501">
        <f>J629+20</f>
        <v/>
      </c>
      <c r="K630" s="502">
        <f>J630/2.9</f>
        <v/>
      </c>
    </row>
    <row r="631">
      <c r="H631" s="501">
        <f>H630+200000</f>
        <v/>
      </c>
      <c r="I631" s="502">
        <f>H631/3000</f>
        <v/>
      </c>
      <c r="J631" s="501">
        <f>J630+20</f>
        <v/>
      </c>
      <c r="K631" s="502">
        <f>J631/2.9</f>
        <v/>
      </c>
    </row>
    <row r="632">
      <c r="H632" s="501">
        <f>H631+200000</f>
        <v/>
      </c>
      <c r="I632" s="502">
        <f>H632/3000</f>
        <v/>
      </c>
      <c r="J632" s="501">
        <f>J631+20</f>
        <v/>
      </c>
      <c r="K632" s="502">
        <f>J632/2.9</f>
        <v/>
      </c>
    </row>
    <row r="633">
      <c r="H633" s="501">
        <f>H632+200000</f>
        <v/>
      </c>
      <c r="I633" s="502">
        <f>H633/3000</f>
        <v/>
      </c>
      <c r="J633" s="501">
        <f>J632+20</f>
        <v/>
      </c>
      <c r="K633" s="502">
        <f>J633/2.9</f>
        <v/>
      </c>
    </row>
    <row r="634">
      <c r="H634" s="501">
        <f>H633+200000</f>
        <v/>
      </c>
      <c r="I634" s="502">
        <f>H634/3000</f>
        <v/>
      </c>
      <c r="J634" s="501">
        <f>J633+20</f>
        <v/>
      </c>
      <c r="K634" s="502">
        <f>J634/2.9</f>
        <v/>
      </c>
    </row>
    <row r="635">
      <c r="H635" s="501">
        <f>H634+200000</f>
        <v/>
      </c>
      <c r="I635" s="502">
        <f>H635/3000</f>
        <v/>
      </c>
      <c r="J635" s="501">
        <f>J634+20</f>
        <v/>
      </c>
      <c r="K635" s="502">
        <f>J635/2.9</f>
        <v/>
      </c>
    </row>
    <row r="636">
      <c r="H636" s="501">
        <f>H635+200000</f>
        <v/>
      </c>
      <c r="I636" s="502">
        <f>H636/3000</f>
        <v/>
      </c>
      <c r="J636" s="501">
        <f>J635+20</f>
        <v/>
      </c>
      <c r="K636" s="502">
        <f>J636/2.9</f>
        <v/>
      </c>
    </row>
    <row r="637">
      <c r="H637" s="501">
        <f>H636+200000</f>
        <v/>
      </c>
      <c r="I637" s="502">
        <f>H637/3000</f>
        <v/>
      </c>
      <c r="J637" s="501">
        <f>J636+20</f>
        <v/>
      </c>
      <c r="K637" s="502">
        <f>J637/2.9</f>
        <v/>
      </c>
    </row>
    <row r="638">
      <c r="H638" s="501">
        <f>H637+200000</f>
        <v/>
      </c>
      <c r="I638" s="502">
        <f>H638/3000</f>
        <v/>
      </c>
      <c r="J638" s="501">
        <f>J637+20</f>
        <v/>
      </c>
      <c r="K638" s="502">
        <f>J638/2.9</f>
        <v/>
      </c>
    </row>
    <row r="639">
      <c r="H639" s="501">
        <f>H638+200000</f>
        <v/>
      </c>
      <c r="I639" s="502">
        <f>H639/3000</f>
        <v/>
      </c>
      <c r="J639" s="501">
        <f>J638+20</f>
        <v/>
      </c>
      <c r="K639" s="502">
        <f>J639/2.9</f>
        <v/>
      </c>
    </row>
    <row r="640">
      <c r="H640" s="501">
        <f>H639+200000</f>
        <v/>
      </c>
      <c r="I640" s="502">
        <f>H640/3000</f>
        <v/>
      </c>
      <c r="J640" s="501">
        <f>J639+20</f>
        <v/>
      </c>
      <c r="K640" s="502">
        <f>J640/2.9</f>
        <v/>
      </c>
    </row>
    <row r="641">
      <c r="H641" s="501">
        <f>H640+200000</f>
        <v/>
      </c>
      <c r="I641" s="502">
        <f>H641/3000</f>
        <v/>
      </c>
      <c r="J641" s="501">
        <f>J640+20</f>
        <v/>
      </c>
      <c r="K641" s="502">
        <f>J641/2.9</f>
        <v/>
      </c>
    </row>
    <row r="642">
      <c r="H642" s="501">
        <f>H641+200000</f>
        <v/>
      </c>
      <c r="I642" s="502">
        <f>H642/3000</f>
        <v/>
      </c>
      <c r="J642" s="501">
        <f>J641+20</f>
        <v/>
      </c>
      <c r="K642" s="502">
        <f>J642/2.9</f>
        <v/>
      </c>
    </row>
    <row r="643">
      <c r="H643" s="501">
        <f>H642+200000</f>
        <v/>
      </c>
      <c r="I643" s="502">
        <f>H643/3000</f>
        <v/>
      </c>
      <c r="J643" s="501">
        <f>J642+20</f>
        <v/>
      </c>
      <c r="K643" s="502">
        <f>J643/2.9</f>
        <v/>
      </c>
    </row>
    <row r="644">
      <c r="H644" s="501">
        <f>H643+200000</f>
        <v/>
      </c>
      <c r="I644" s="502">
        <f>H644/3000</f>
        <v/>
      </c>
      <c r="J644" s="501">
        <f>J643+20</f>
        <v/>
      </c>
      <c r="K644" s="502">
        <f>J644/2.9</f>
        <v/>
      </c>
    </row>
  </sheetData>
  <mergeCells count="46">
    <mergeCell ref="A41:F41"/>
    <mergeCell ref="B83:B105"/>
    <mergeCell ref="B254:B276"/>
    <mergeCell ref="B334:B354"/>
    <mergeCell ref="B12:B15"/>
    <mergeCell ref="A323:A420"/>
    <mergeCell ref="A6:A7"/>
    <mergeCell ref="B29:B39"/>
    <mergeCell ref="B190:B219"/>
    <mergeCell ref="B57:B58"/>
    <mergeCell ref="B43:B46"/>
    <mergeCell ref="B165:B170"/>
    <mergeCell ref="B51:B53"/>
    <mergeCell ref="B66:B68"/>
    <mergeCell ref="B2:B7"/>
    <mergeCell ref="B107:B108"/>
    <mergeCell ref="B63:B65"/>
    <mergeCell ref="A2:A3"/>
    <mergeCell ref="B389:B402"/>
    <mergeCell ref="A62:A79"/>
    <mergeCell ref="A43:A58"/>
    <mergeCell ref="A81:F81"/>
    <mergeCell ref="B141:B145"/>
    <mergeCell ref="A10:F10"/>
    <mergeCell ref="B132:B139"/>
    <mergeCell ref="A12:A39"/>
    <mergeCell ref="B154:B162"/>
    <mergeCell ref="A154:A319"/>
    <mergeCell ref="A4:A5"/>
    <mergeCell ref="B20:B28"/>
    <mergeCell ref="B279:B302"/>
    <mergeCell ref="B55:B56"/>
    <mergeCell ref="B357:B370"/>
    <mergeCell ref="B112:B130"/>
    <mergeCell ref="A60:F60"/>
    <mergeCell ref="B16:B19"/>
    <mergeCell ref="B48:B50"/>
    <mergeCell ref="A83:A108"/>
    <mergeCell ref="B173:B187"/>
    <mergeCell ref="B323:B331"/>
    <mergeCell ref="B405:B420"/>
    <mergeCell ref="A112:A150"/>
    <mergeCell ref="B72:B73"/>
    <mergeCell ref="B305:B319"/>
    <mergeCell ref="B222:B251"/>
    <mergeCell ref="B373:B386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66"/>
    <outlinePr summaryBelow="1" summaryRight="1"/>
    <pageSetUpPr/>
  </sheetPr>
  <dimension ref="B1:AS144"/>
  <sheetViews>
    <sheetView showGridLines="0" zoomScale="85" zoomScaleNormal="85" workbookViewId="0">
      <selection activeCell="C1" sqref="C1"/>
    </sheetView>
  </sheetViews>
  <sheetFormatPr baseColWidth="8" defaultRowHeight="14.1"/>
  <cols>
    <col width="1.453125" customWidth="1" style="1" min="1" max="2"/>
    <col width="41.453125" customWidth="1" style="1" min="3" max="3"/>
    <col width="16.6796875" customWidth="1" style="1" min="4" max="4"/>
    <col hidden="1" width="10.453125" customWidth="1" style="1" min="5" max="7"/>
    <col width="14.36328125" customWidth="1" style="1" min="8" max="39"/>
    <col width="13.1328125" bestFit="1" customWidth="1" style="1" min="40" max="40"/>
    <col width="13.1328125" bestFit="1" customWidth="1" style="1" min="45" max="45"/>
  </cols>
  <sheetData>
    <row r="1" ht="28" customFormat="1" customHeight="1" s="326">
      <c r="B1" s="322" t="n"/>
      <c r="C1" s="323" t="inlineStr">
        <is>
          <t>Passenger Demand</t>
        </is>
      </c>
      <c r="D1" s="324" t="inlineStr">
        <is>
          <t>index</t>
        </is>
      </c>
      <c r="E1" s="323">
        <f>F1-1</f>
        <v/>
      </c>
      <c r="F1" s="323">
        <f>G1-1</f>
        <v/>
      </c>
      <c r="G1" s="323">
        <f>H1-1</f>
        <v/>
      </c>
      <c r="H1" s="323">
        <f>I1-1</f>
        <v/>
      </c>
      <c r="I1" s="323">
        <f>J1-1</f>
        <v/>
      </c>
      <c r="J1" s="323">
        <f>K1-1</f>
        <v/>
      </c>
      <c r="K1" s="323">
        <f>L1-1</f>
        <v/>
      </c>
      <c r="L1" s="323">
        <f>M1-1</f>
        <v/>
      </c>
      <c r="M1" s="323">
        <f>N1-1</f>
        <v/>
      </c>
      <c r="N1" s="323">
        <f>[3]ref!B4</f>
        <v/>
      </c>
      <c r="O1" s="325">
        <f>N1+1</f>
        <v/>
      </c>
      <c r="P1" s="325">
        <f>O1+1</f>
        <v/>
      </c>
      <c r="Q1" s="325">
        <f>P1+1</f>
        <v/>
      </c>
      <c r="R1" s="325">
        <f>Q1+1</f>
        <v/>
      </c>
      <c r="S1" s="325">
        <f>R1+1</f>
        <v/>
      </c>
      <c r="T1" s="325">
        <f>S1+1</f>
        <v/>
      </c>
      <c r="U1" s="325">
        <f>T1+1</f>
        <v/>
      </c>
      <c r="V1" s="325">
        <f>U1+1</f>
        <v/>
      </c>
      <c r="W1" s="325">
        <f>V1+1</f>
        <v/>
      </c>
      <c r="X1" s="325">
        <f>W1+1</f>
        <v/>
      </c>
      <c r="Y1" s="325">
        <f>X1+1</f>
        <v/>
      </c>
      <c r="Z1" s="325">
        <f>Y1+1</f>
        <v/>
      </c>
      <c r="AA1" s="325">
        <f>Z1+1</f>
        <v/>
      </c>
      <c r="AB1" s="325">
        <f>AA1+1</f>
        <v/>
      </c>
      <c r="AC1" s="325">
        <f>AB1+1</f>
        <v/>
      </c>
      <c r="AD1" s="325">
        <f>AC1+1</f>
        <v/>
      </c>
      <c r="AE1" s="325">
        <f>AD1+1</f>
        <v/>
      </c>
      <c r="AF1" s="325">
        <f>AE1+1</f>
        <v/>
      </c>
      <c r="AG1" s="325">
        <f>AF1+1</f>
        <v/>
      </c>
      <c r="AH1" s="325">
        <f>AG1+1</f>
        <v/>
      </c>
      <c r="AI1" s="325">
        <f>AH1+1</f>
        <v/>
      </c>
      <c r="AJ1" s="325">
        <f>AI1+1</f>
        <v/>
      </c>
      <c r="AK1" s="325">
        <f>AJ1+1</f>
        <v/>
      </c>
      <c r="AL1" s="325">
        <f>AK1+1</f>
        <v/>
      </c>
      <c r="AM1" s="325">
        <f>AL1+1</f>
        <v/>
      </c>
      <c r="AN1" s="322" t="n"/>
      <c r="AS1" s="322" t="n"/>
    </row>
    <row r="2" ht="15.55" customHeight="1" s="1">
      <c r="C2" s="121" t="inlineStr">
        <is>
          <t>Annual Passengers(Raw)</t>
        </is>
      </c>
      <c r="D2" s="122" t="inlineStr">
        <is>
          <t>연간여객</t>
        </is>
      </c>
      <c r="E2" s="723">
        <f>IFERROR(VLOOKUP($D2,raw_data_pax!$1:$1048576,MATCH(E$1,raw_data_pax!$1:$1,0),FALSE),0)</f>
        <v/>
      </c>
      <c r="F2" s="723">
        <f>IFERROR(VLOOKUP($D2,raw_data_pax!$1:$1048576,MATCH(F$1,raw_data_pax!$1:$1,0),FALSE),0)</f>
        <v/>
      </c>
      <c r="G2" s="723">
        <f>IFERROR(VLOOKUP($D2,raw_data_pax!$1:$1048576,MATCH(G$1,raw_data_pax!$1:$1,0),FALSE),0)</f>
        <v/>
      </c>
      <c r="H2" s="723">
        <f>IFERROR(VLOOKUP($D2,raw_data_pax!$1:$1048576,MATCH(H$1,raw_data_pax!$1:$1,0),FALSE),0)</f>
        <v/>
      </c>
      <c r="I2" s="723">
        <f>IFERROR(VLOOKUP($D2,raw_data_pax!$1:$1048576,MATCH(I$1,raw_data_pax!$1:$1,0),FALSE),0)</f>
        <v/>
      </c>
      <c r="J2" s="723">
        <f>IFERROR(VLOOKUP($D2,raw_data_pax!$1:$1048576,MATCH(J$1,raw_data_pax!$1:$1,0),FALSE),0)</f>
        <v/>
      </c>
      <c r="K2" s="723">
        <f>IFERROR(VLOOKUP($D2,raw_data_pax!$1:$1048576,MATCH(K$1,raw_data_pax!$1:$1,0),FALSE),0)</f>
        <v/>
      </c>
      <c r="L2" s="723">
        <f>IFERROR(VLOOKUP($D2,raw_data_pax!$1:$1048576,MATCH(L$1,raw_data_pax!$1:$1,0),FALSE),0)</f>
        <v/>
      </c>
      <c r="M2" s="723">
        <f>IFERROR(VLOOKUP($D2,raw_data_pax!$1:$1048576,MATCH(M$1,raw_data_pax!$1:$1,0),FALSE),0)</f>
        <v/>
      </c>
      <c r="N2" s="723">
        <f>IFERROR(VLOOKUP($D2,raw_data_pax!$1:$1048576,MATCH(N$1,raw_data_pax!$1:$1,0),FALSE),0)</f>
        <v/>
      </c>
      <c r="O2" s="723">
        <f>'Pax Demand'!R2</f>
        <v/>
      </c>
      <c r="P2" s="723">
        <f>'Pax Demand'!S2</f>
        <v/>
      </c>
      <c r="Q2" s="723">
        <f>'Pax Demand'!T2</f>
        <v/>
      </c>
      <c r="R2" s="723">
        <f>'Pax Demand'!U2</f>
        <v/>
      </c>
      <c r="S2" s="723">
        <f>'Pax Demand'!V2</f>
        <v/>
      </c>
      <c r="T2" s="723">
        <f>'Pax Demand'!W2</f>
        <v/>
      </c>
      <c r="U2" s="723">
        <f>'Pax Demand'!X2</f>
        <v/>
      </c>
      <c r="V2" s="723">
        <f>'Pax Demand'!Y2</f>
        <v/>
      </c>
      <c r="W2" s="723">
        <f>'Pax Demand'!Z2</f>
        <v/>
      </c>
      <c r="X2" s="723">
        <f>'Pax Demand'!AA2</f>
        <v/>
      </c>
      <c r="Y2" s="723">
        <f>'Pax Demand'!AB2</f>
        <v/>
      </c>
      <c r="Z2" s="723">
        <f>'Pax Demand'!AC2</f>
        <v/>
      </c>
      <c r="AA2" s="723">
        <f>'Pax Demand'!AD2</f>
        <v/>
      </c>
      <c r="AB2" s="723">
        <f>'Pax Demand'!AE2</f>
        <v/>
      </c>
      <c r="AC2" s="723">
        <f>'Pax Demand'!AF2</f>
        <v/>
      </c>
      <c r="AD2" s="723">
        <f>'Pax Demand'!AG2</f>
        <v/>
      </c>
      <c r="AE2" s="723">
        <f>'Pax Demand'!AH2</f>
        <v/>
      </c>
      <c r="AF2" s="723">
        <f>'Pax Demand'!AI2</f>
        <v/>
      </c>
      <c r="AG2" s="723">
        <f>'Pax Demand'!AJ2</f>
        <v/>
      </c>
      <c r="AH2" s="723">
        <f>'Pax Demand'!AK2</f>
        <v/>
      </c>
      <c r="AI2" s="723">
        <f>'Pax Demand'!AL2</f>
        <v/>
      </c>
      <c r="AJ2" s="723">
        <f>'Pax Demand'!AM2</f>
        <v/>
      </c>
      <c r="AK2" s="723">
        <f>'Pax Demand'!AN2</f>
        <v/>
      </c>
      <c r="AL2" s="723">
        <f>'Pax Demand'!AO2</f>
        <v/>
      </c>
      <c r="AM2" s="723">
        <f>'Pax Demand'!AP2</f>
        <v/>
      </c>
    </row>
    <row r="3" ht="15.55" customHeight="1" s="1">
      <c r="C3" s="123" t="inlineStr">
        <is>
          <t>Passenger PHF(%)(ADPM)</t>
        </is>
      </c>
      <c r="D3" s="124" t="n"/>
      <c r="E3" s="724">
        <f>IFERROR('Pax Demand'!H81,0)</f>
        <v/>
      </c>
      <c r="F3" s="724">
        <f>IFERROR('Pax Demand'!I81,0)</f>
        <v/>
      </c>
      <c r="G3" s="724">
        <f>IFERROR('Pax Demand'!J81,0)</f>
        <v/>
      </c>
      <c r="H3" s="724">
        <f>IFERROR('Pax Demand'!K81,0)</f>
        <v/>
      </c>
      <c r="I3" s="724">
        <f>IFERROR('Pax Demand'!L81,0)</f>
        <v/>
      </c>
      <c r="J3" s="724">
        <f>IFERROR('Pax Demand'!M81,0)</f>
        <v/>
      </c>
      <c r="K3" s="724">
        <f>IFERROR('Pax Demand'!N81,0)</f>
        <v/>
      </c>
      <c r="L3" s="724">
        <f>IFERROR('Pax Demand'!O81,0)</f>
        <v/>
      </c>
      <c r="M3" s="724">
        <f>IFERROR('Pax Demand'!P81,0)</f>
        <v/>
      </c>
      <c r="N3" s="724">
        <f>IFERROR('Pax Demand'!Q81,0)</f>
        <v/>
      </c>
      <c r="O3" s="724">
        <f>'Pax Demand'!R81</f>
        <v/>
      </c>
      <c r="P3" s="724">
        <f>'Pax Demand'!S81</f>
        <v/>
      </c>
      <c r="Q3" s="724">
        <f>'Pax Demand'!T81</f>
        <v/>
      </c>
      <c r="R3" s="724">
        <f>'Pax Demand'!U81</f>
        <v/>
      </c>
      <c r="S3" s="724">
        <f>'Pax Demand'!V81</f>
        <v/>
      </c>
      <c r="T3" s="724">
        <f>'Pax Demand'!W81</f>
        <v/>
      </c>
      <c r="U3" s="724">
        <f>'Pax Demand'!X81</f>
        <v/>
      </c>
      <c r="V3" s="724">
        <f>'Pax Demand'!Y81</f>
        <v/>
      </c>
      <c r="W3" s="724">
        <f>'Pax Demand'!Z81</f>
        <v/>
      </c>
      <c r="X3" s="724">
        <f>'Pax Demand'!AA81</f>
        <v/>
      </c>
      <c r="Y3" s="724">
        <f>'Pax Demand'!AB81</f>
        <v/>
      </c>
      <c r="Z3" s="724">
        <f>'Pax Demand'!AC81</f>
        <v/>
      </c>
      <c r="AA3" s="724">
        <f>'Pax Demand'!AD81</f>
        <v/>
      </c>
      <c r="AB3" s="724">
        <f>'Pax Demand'!AE81</f>
        <v/>
      </c>
      <c r="AC3" s="724">
        <f>'Pax Demand'!AF81</f>
        <v/>
      </c>
      <c r="AD3" s="724">
        <f>'Pax Demand'!AG81</f>
        <v/>
      </c>
      <c r="AE3" s="724">
        <f>'Pax Demand'!AH81</f>
        <v/>
      </c>
      <c r="AF3" s="724">
        <f>'Pax Demand'!AI81</f>
        <v/>
      </c>
      <c r="AG3" s="724">
        <f>'Pax Demand'!AJ81</f>
        <v/>
      </c>
      <c r="AH3" s="724">
        <f>'Pax Demand'!AK81</f>
        <v/>
      </c>
      <c r="AI3" s="724">
        <f>'Pax Demand'!AL81</f>
        <v/>
      </c>
      <c r="AJ3" s="724">
        <f>'Pax Demand'!AM81</f>
        <v/>
      </c>
      <c r="AK3" s="724">
        <f>'Pax Demand'!AN81</f>
        <v/>
      </c>
      <c r="AL3" s="724">
        <f>'Pax Demand'!AO81</f>
        <v/>
      </c>
      <c r="AM3" s="724">
        <f>'Pax Demand'!AP81</f>
        <v/>
      </c>
    </row>
    <row r="4" ht="15.55" customHeight="1" s="1">
      <c r="C4" s="123" t="inlineStr">
        <is>
          <t>Peak Hour Passengers(ADPM)(Raw)</t>
        </is>
      </c>
      <c r="D4" s="124" t="n"/>
      <c r="E4" s="725">
        <f>E2*E3</f>
        <v/>
      </c>
      <c r="F4" s="725">
        <f>F2*F3</f>
        <v/>
      </c>
      <c r="G4" s="725">
        <f>G2*G3</f>
        <v/>
      </c>
      <c r="H4" s="725">
        <f>H2*H3</f>
        <v/>
      </c>
      <c r="I4" s="725">
        <f>I2*I3</f>
        <v/>
      </c>
      <c r="J4" s="725">
        <f>J2*J3</f>
        <v/>
      </c>
      <c r="K4" s="725">
        <f>K2*K3</f>
        <v/>
      </c>
      <c r="L4" s="725">
        <f>L2*L3</f>
        <v/>
      </c>
      <c r="M4" s="725">
        <f>M2*M3</f>
        <v/>
      </c>
      <c r="N4" s="725">
        <f>N2*N3</f>
        <v/>
      </c>
      <c r="O4" s="725">
        <f>O2*O3</f>
        <v/>
      </c>
      <c r="P4" s="725">
        <f>P2*P3</f>
        <v/>
      </c>
      <c r="Q4" s="725">
        <f>Q2*Q3</f>
        <v/>
      </c>
      <c r="R4" s="725">
        <f>R2*R3</f>
        <v/>
      </c>
      <c r="S4" s="725">
        <f>S2*S3</f>
        <v/>
      </c>
      <c r="T4" s="725">
        <f>T2*T3</f>
        <v/>
      </c>
      <c r="U4" s="725">
        <f>U2*U3</f>
        <v/>
      </c>
      <c r="V4" s="725">
        <f>V2*V3</f>
        <v/>
      </c>
      <c r="W4" s="725">
        <f>W2*W3</f>
        <v/>
      </c>
      <c r="X4" s="725">
        <f>X2*X3</f>
        <v/>
      </c>
      <c r="Y4" s="725">
        <f>Y2*Y3</f>
        <v/>
      </c>
      <c r="Z4" s="725">
        <f>Z2*Z3</f>
        <v/>
      </c>
      <c r="AA4" s="725">
        <f>AA2*AA3</f>
        <v/>
      </c>
      <c r="AB4" s="725">
        <f>AB2*AB3</f>
        <v/>
      </c>
      <c r="AC4" s="725">
        <f>AC2*AC3</f>
        <v/>
      </c>
      <c r="AD4" s="725">
        <f>AD2*AD3</f>
        <v/>
      </c>
      <c r="AE4" s="725">
        <f>AE2*AE3</f>
        <v/>
      </c>
      <c r="AF4" s="725">
        <f>AF2*AF3</f>
        <v/>
      </c>
      <c r="AG4" s="725">
        <f>AG2*AG3</f>
        <v/>
      </c>
      <c r="AH4" s="725">
        <f>AH2*AH3</f>
        <v/>
      </c>
      <c r="AI4" s="725">
        <f>AI2*AI3</f>
        <v/>
      </c>
      <c r="AJ4" s="725">
        <f>AJ2*AJ3</f>
        <v/>
      </c>
      <c r="AK4" s="725">
        <f>AK2*AK3</f>
        <v/>
      </c>
      <c r="AL4" s="725">
        <f>AL2*AL3</f>
        <v/>
      </c>
      <c r="AM4" s="725">
        <f>AM2*AM3</f>
        <v/>
      </c>
    </row>
    <row r="5" ht="15.55" customHeight="1" s="1">
      <c r="C5" s="127" t="inlineStr">
        <is>
          <t>Peak Hour Passengers(ADPM)(Cailbrate)</t>
        </is>
      </c>
      <c r="D5" s="128" t="n"/>
      <c r="E5" s="726">
        <f>MIN(E4,E15)</f>
        <v/>
      </c>
      <c r="F5" s="726">
        <f>MIN(F4,F15)</f>
        <v/>
      </c>
      <c r="G5" s="726">
        <f>MIN(G4,G15)</f>
        <v/>
      </c>
      <c r="H5" s="726">
        <f>MIN(H4,H15)</f>
        <v/>
      </c>
      <c r="I5" s="726">
        <f>MIN(I4,I15)</f>
        <v/>
      </c>
      <c r="J5" s="726">
        <f>MIN(J4,J15)</f>
        <v/>
      </c>
      <c r="K5" s="726">
        <f>MIN(K4,K15)</f>
        <v/>
      </c>
      <c r="L5" s="726">
        <f>MIN(L4,L15)</f>
        <v/>
      </c>
      <c r="M5" s="726">
        <f>MIN(M4,M15)</f>
        <v/>
      </c>
      <c r="N5" s="726">
        <f>MIN(N4,N15)</f>
        <v/>
      </c>
      <c r="O5" s="726">
        <f>MIN(O4,O15)</f>
        <v/>
      </c>
      <c r="P5" s="726">
        <f>MIN(P4,P15)</f>
        <v/>
      </c>
      <c r="Q5" s="726">
        <f>MIN(Q4,Q15)</f>
        <v/>
      </c>
      <c r="R5" s="726">
        <f>MIN(R4,R15)</f>
        <v/>
      </c>
      <c r="S5" s="726">
        <f>MIN(S4,S15)</f>
        <v/>
      </c>
      <c r="T5" s="726">
        <f>MIN(T4,T15)</f>
        <v/>
      </c>
      <c r="U5" s="726">
        <f>MIN(U4,U15)</f>
        <v/>
      </c>
      <c r="V5" s="726">
        <f>MIN(V4,V15)</f>
        <v/>
      </c>
      <c r="W5" s="726">
        <f>MIN(W4,W15)</f>
        <v/>
      </c>
      <c r="X5" s="726">
        <f>MIN(X4,X15)</f>
        <v/>
      </c>
      <c r="Y5" s="726">
        <f>MIN(Y4,Y15)</f>
        <v/>
      </c>
      <c r="Z5" s="726">
        <f>MIN(Z4,Z15)</f>
        <v/>
      </c>
      <c r="AA5" s="726">
        <f>MIN(AA4,AA15)</f>
        <v/>
      </c>
      <c r="AB5" s="726">
        <f>MIN(AB4,AB15)</f>
        <v/>
      </c>
      <c r="AC5" s="726">
        <f>MIN(AC4,AC15)</f>
        <v/>
      </c>
      <c r="AD5" s="726">
        <f>MIN(AD4,AD15)</f>
        <v/>
      </c>
      <c r="AE5" s="726">
        <f>MIN(AE4,AE15)</f>
        <v/>
      </c>
      <c r="AF5" s="726">
        <f>MIN(AF4,AF15)</f>
        <v/>
      </c>
      <c r="AG5" s="726">
        <f>MIN(AG4,AG15)</f>
        <v/>
      </c>
      <c r="AH5" s="726">
        <f>MIN(AH4,AH15)</f>
        <v/>
      </c>
      <c r="AI5" s="726">
        <f>MIN(AI4,AI15)</f>
        <v/>
      </c>
      <c r="AJ5" s="726">
        <f>MIN(AJ4,AJ15)</f>
        <v/>
      </c>
      <c r="AK5" s="726">
        <f>MIN(AK4,AK15)</f>
        <v/>
      </c>
      <c r="AL5" s="726">
        <f>MIN(AL4,AL15)</f>
        <v/>
      </c>
      <c r="AM5" s="726">
        <f>MIN(AM4,AM15)</f>
        <v/>
      </c>
    </row>
    <row r="6" ht="15.55" customHeight="1" s="1">
      <c r="C6" s="123" t="inlineStr">
        <is>
          <t xml:space="preserve">    Capacity(1년)</t>
        </is>
      </c>
      <c r="D6" s="124" t="n"/>
      <c r="E6" s="725">
        <f>MAX(E4)*1.1</f>
        <v/>
      </c>
      <c r="F6" s="725">
        <f>MAX(F4)*1.1</f>
        <v/>
      </c>
      <c r="G6" s="725">
        <f>MAX(G4)*1.1</f>
        <v/>
      </c>
      <c r="H6" s="725">
        <f>MAX(H4)*1.1</f>
        <v/>
      </c>
      <c r="I6" s="725">
        <f>MAX(I4)*1.1</f>
        <v/>
      </c>
      <c r="J6" s="725">
        <f>I6</f>
        <v/>
      </c>
      <c r="K6" s="725">
        <f>MAX(K4)*1.1</f>
        <v/>
      </c>
      <c r="L6" s="725">
        <f>MAX(L4)*1.1</f>
        <v/>
      </c>
      <c r="M6" s="725">
        <f>MAX(M4)*1.1</f>
        <v/>
      </c>
      <c r="N6" s="725">
        <f>MAX(N4)*1.1</f>
        <v/>
      </c>
      <c r="O6" s="725">
        <f>MAX(O4)*1.1</f>
        <v/>
      </c>
      <c r="P6" s="725">
        <f>MAX(P4)*1.1</f>
        <v/>
      </c>
      <c r="Q6" s="725">
        <f>MAX(Q4)*1.1</f>
        <v/>
      </c>
      <c r="R6" s="725">
        <f>MAX(R4)*1.1</f>
        <v/>
      </c>
      <c r="S6" s="725">
        <f>MAX(S4)*1.1</f>
        <v/>
      </c>
      <c r="T6" s="725">
        <f>MAX(T4)*1.1</f>
        <v/>
      </c>
      <c r="U6" s="725">
        <f>MAX(U4)*1.1</f>
        <v/>
      </c>
      <c r="V6" s="725">
        <f>MAX(V4)*1.1</f>
        <v/>
      </c>
      <c r="W6" s="725">
        <f>MAX(W4)*1.1</f>
        <v/>
      </c>
      <c r="X6" s="725">
        <f>MAX(X4)*1.1</f>
        <v/>
      </c>
      <c r="Y6" s="725">
        <f>MAX(Y4)*1.1</f>
        <v/>
      </c>
      <c r="Z6" s="725">
        <f>MAX(Z4)*1.1</f>
        <v/>
      </c>
      <c r="AA6" s="725">
        <f>MAX(AA4)*1.1</f>
        <v/>
      </c>
      <c r="AB6" s="725">
        <f>MAX(AB4)*1.1</f>
        <v/>
      </c>
      <c r="AC6" s="725">
        <f>MAX(AC4)*1.1</f>
        <v/>
      </c>
      <c r="AD6" s="725">
        <f>MAX(AD4)*1.1</f>
        <v/>
      </c>
      <c r="AE6" s="725">
        <f>MAX(AE4)*1.1</f>
        <v/>
      </c>
      <c r="AF6" s="725">
        <f>MAX(AF4)*1.1</f>
        <v/>
      </c>
      <c r="AG6" s="725">
        <f>MAX(AG4)*1.1</f>
        <v/>
      </c>
      <c r="AH6" s="725">
        <f>MAX(AH4)*1.1</f>
        <v/>
      </c>
      <c r="AI6" s="725">
        <f>MAX(AI4)*1.1</f>
        <v/>
      </c>
      <c r="AJ6" s="725">
        <f>MAX(AJ4)*1.1</f>
        <v/>
      </c>
      <c r="AK6" s="725">
        <f>MAX(AK4)*1.1</f>
        <v/>
      </c>
      <c r="AL6" s="725">
        <f>MAX(AL4)*1.1</f>
        <v/>
      </c>
      <c r="AM6" s="725">
        <f>MAX(AM4)*1.1</f>
        <v/>
      </c>
    </row>
    <row r="7" ht="15.55" customHeight="1" s="1">
      <c r="C7" s="123" t="inlineStr">
        <is>
          <t xml:space="preserve">    Capacity(3년)</t>
        </is>
      </c>
      <c r="D7" s="124" t="n"/>
      <c r="E7" s="725">
        <f>MAX(E4:G4)*1.1</f>
        <v/>
      </c>
      <c r="F7" s="725">
        <f>MAX(E4:G4)*1.1</f>
        <v/>
      </c>
      <c r="G7" s="725">
        <f>MAX(E4:G4)*1.1</f>
        <v/>
      </c>
      <c r="H7" s="725">
        <f>MAX(H4:J4)*1.1</f>
        <v/>
      </c>
      <c r="I7" s="725">
        <f>MAX(H4:J4)*1.1</f>
        <v/>
      </c>
      <c r="J7" s="725">
        <f>MAX(H4:J4)*1.1</f>
        <v/>
      </c>
      <c r="K7" s="725">
        <f>MAX(K4:M4)*1.1</f>
        <v/>
      </c>
      <c r="L7" s="725">
        <f>MAX(K4:M4)*1.1</f>
        <v/>
      </c>
      <c r="M7" s="725">
        <f>MAX(K4:M4)*1.1</f>
        <v/>
      </c>
      <c r="N7" s="725">
        <f>MAX(N4:P4)*1.1</f>
        <v/>
      </c>
      <c r="O7" s="725">
        <f>MAX(N4:P4)*1.1</f>
        <v/>
      </c>
      <c r="P7" s="725">
        <f>MAX(N4:P4)*1.1</f>
        <v/>
      </c>
      <c r="Q7" s="725">
        <f>MAX(Q4:S4)*1.1</f>
        <v/>
      </c>
      <c r="R7" s="725">
        <f>MAX(Q4:S4)*1.1</f>
        <v/>
      </c>
      <c r="S7" s="725">
        <f>MAX(Q4:S4)*1.1</f>
        <v/>
      </c>
      <c r="T7" s="725">
        <f>MAX(T4:V4)*1.1</f>
        <v/>
      </c>
      <c r="U7" s="725">
        <f>MAX(T4:V4)*1.1</f>
        <v/>
      </c>
      <c r="V7" s="725">
        <f>MAX(T4:V4)*1.1</f>
        <v/>
      </c>
      <c r="W7" s="725">
        <f>MAX(W4:Y4)*1.1</f>
        <v/>
      </c>
      <c r="X7" s="725">
        <f>MAX(W4:Y4)*1.1</f>
        <v/>
      </c>
      <c r="Y7" s="725">
        <f>MAX(W4:Y4)*1.1</f>
        <v/>
      </c>
      <c r="Z7" s="725">
        <f>MAX(Z4:AB4)*1.1</f>
        <v/>
      </c>
      <c r="AA7" s="725">
        <f>MAX(Z4:AB4)*1.1</f>
        <v/>
      </c>
      <c r="AB7" s="725">
        <f>MAX(Z4:AB4)*1.1</f>
        <v/>
      </c>
      <c r="AC7" s="725">
        <f>MAX(AC4:AE4)*1.1</f>
        <v/>
      </c>
      <c r="AD7" s="725">
        <f>MAX(AC4:AE4)*1.1</f>
        <v/>
      </c>
      <c r="AE7" s="725">
        <f>MAX(AC4:AE4)*1.1</f>
        <v/>
      </c>
      <c r="AF7" s="725">
        <f>MAX(AF4:AH4)*1.1</f>
        <v/>
      </c>
      <c r="AG7" s="725">
        <f>MAX(AF4:AH4)*1.1</f>
        <v/>
      </c>
      <c r="AH7" s="725">
        <f>MAX(AF4:AH4)*1.1</f>
        <v/>
      </c>
      <c r="AI7" s="725">
        <f>MAX(AI4:AK4)*1.1</f>
        <v/>
      </c>
      <c r="AJ7" s="725">
        <f>MAX(AI4:AK4)*1.1</f>
        <v/>
      </c>
      <c r="AK7" s="725">
        <f>MAX(AI4:AK4)*1.1</f>
        <v/>
      </c>
      <c r="AL7" s="725">
        <f>MAX(AL4:AN4)*1.1</f>
        <v/>
      </c>
      <c r="AM7" s="725">
        <f>MAX(AL4:AN4)*1.1</f>
        <v/>
      </c>
    </row>
    <row r="8" ht="15.55" customHeight="1" s="1">
      <c r="C8" s="123" t="inlineStr">
        <is>
          <t xml:space="preserve">    Capacity(5년)</t>
        </is>
      </c>
      <c r="D8" s="124" t="n"/>
      <c r="E8" s="725">
        <f>MAX(E4:I4)*1.1</f>
        <v/>
      </c>
      <c r="F8" s="725">
        <f>MAX(E4:I4)*1.1</f>
        <v/>
      </c>
      <c r="G8" s="725">
        <f>MAX(E4:I4)*1.1</f>
        <v/>
      </c>
      <c r="H8" s="725">
        <f>MAX(E4:I4)*1.1</f>
        <v/>
      </c>
      <c r="I8" s="725">
        <f>MAX(E4:I4)*1.1</f>
        <v/>
      </c>
      <c r="J8" s="725">
        <f>MAX(J4:N4)*1.1</f>
        <v/>
      </c>
      <c r="K8" s="725">
        <f>MAX(J4:N4)*1.1</f>
        <v/>
      </c>
      <c r="L8" s="725">
        <f>MAX(J4:N4)*1.1</f>
        <v/>
      </c>
      <c r="M8" s="725">
        <f>MAX(J4:N4)*1.1</f>
        <v/>
      </c>
      <c r="N8" s="725">
        <f>MAX(J4:N4)*1.1</f>
        <v/>
      </c>
      <c r="O8" s="725">
        <f>MAX(O4:S4)*1.1</f>
        <v/>
      </c>
      <c r="P8" s="725">
        <f>MAX(O4:S4)*1.1</f>
        <v/>
      </c>
      <c r="Q8" s="725">
        <f>MAX(O4:S4)*1.1</f>
        <v/>
      </c>
      <c r="R8" s="725">
        <f>MAX(O4:S4)*1.1</f>
        <v/>
      </c>
      <c r="S8" s="725">
        <f>MAX(O4:S4)*1.1</f>
        <v/>
      </c>
      <c r="T8" s="725">
        <f>MAX(T4:X4)*1.1</f>
        <v/>
      </c>
      <c r="U8" s="725">
        <f>MAX(T4:X4)*1.1</f>
        <v/>
      </c>
      <c r="V8" s="725">
        <f>MAX(T4:X4)*1.1</f>
        <v/>
      </c>
      <c r="W8" s="725">
        <f>MAX(T4:X4)*1.1</f>
        <v/>
      </c>
      <c r="X8" s="725">
        <f>MAX(T4:X4)*1.1</f>
        <v/>
      </c>
      <c r="Y8" s="725">
        <f>MAX(Y4:AC4)*1.1</f>
        <v/>
      </c>
      <c r="Z8" s="725">
        <f>MAX(Y4:AC4)*1.1</f>
        <v/>
      </c>
      <c r="AA8" s="725">
        <f>MAX(Y4:AC4)*1.1</f>
        <v/>
      </c>
      <c r="AB8" s="725">
        <f>MAX(Y4:AC4)*1.1</f>
        <v/>
      </c>
      <c r="AC8" s="725">
        <f>MAX(Y4:AC4)*1.1</f>
        <v/>
      </c>
      <c r="AD8" s="725">
        <f>MAX(AD4:AH4)*1.1</f>
        <v/>
      </c>
      <c r="AE8" s="725">
        <f>MAX(AD4:AH4)*1.1</f>
        <v/>
      </c>
      <c r="AF8" s="725">
        <f>MAX(AD4:AH4)*1.1</f>
        <v/>
      </c>
      <c r="AG8" s="725">
        <f>MAX(AD4:AH4)*1.1</f>
        <v/>
      </c>
      <c r="AH8" s="725">
        <f>MAX(AD4:AH4)*1.1</f>
        <v/>
      </c>
      <c r="AI8" s="725">
        <f>MAX(AI4:AM4)*1.1</f>
        <v/>
      </c>
      <c r="AJ8" s="725">
        <f>MAX(AI4:AM4)*1.1</f>
        <v/>
      </c>
      <c r="AK8" s="725">
        <f>MAX(AI4:AM4)*1.1</f>
        <v/>
      </c>
      <c r="AL8" s="725">
        <f>MAX(AI4:AM4)*1.1</f>
        <v/>
      </c>
      <c r="AM8" s="725">
        <f>MAX(AI4:AM4)*1.1</f>
        <v/>
      </c>
    </row>
    <row r="9" ht="15.55" customHeight="1" s="1">
      <c r="C9" s="123" t="inlineStr">
        <is>
          <t xml:space="preserve">    Capacity(7년)</t>
        </is>
      </c>
      <c r="D9" s="124" t="n"/>
      <c r="E9" s="725">
        <f>MAX(E4:K4)*1.1</f>
        <v/>
      </c>
      <c r="F9" s="725">
        <f>MAX(E4:K4)*1.1</f>
        <v/>
      </c>
      <c r="G9" s="725">
        <f>MAX(E4:K4)*1.1</f>
        <v/>
      </c>
      <c r="H9" s="725">
        <f>MAX(E4:K4)*1.1</f>
        <v/>
      </c>
      <c r="I9" s="725">
        <f>MAX(E4:K4)*1.1</f>
        <v/>
      </c>
      <c r="J9" s="725">
        <f>MAX(E4:K4)*1.1</f>
        <v/>
      </c>
      <c r="K9" s="725">
        <f>MAX(E4:K4)*1.1</f>
        <v/>
      </c>
      <c r="L9" s="725">
        <f>MAX(L4:R4)*1.1</f>
        <v/>
      </c>
      <c r="M9" s="725">
        <f>MAX(L4:R4)*1.1</f>
        <v/>
      </c>
      <c r="N9" s="725">
        <f>MAX(L4:R4)*1.1</f>
        <v/>
      </c>
      <c r="O9" s="725">
        <f>MAX(L4:R4)*1.1</f>
        <v/>
      </c>
      <c r="P9" s="725">
        <f>MAX(L4:R4)*1.1</f>
        <v/>
      </c>
      <c r="Q9" s="725">
        <f>MAX(L4:R4)*1.1</f>
        <v/>
      </c>
      <c r="R9" s="725">
        <f>MAX(L4:R4)*1.1</f>
        <v/>
      </c>
      <c r="S9" s="725">
        <f>MAX(S4:Y4)*1.1</f>
        <v/>
      </c>
      <c r="T9" s="725">
        <f>MAX(S4:Y4)*1.1</f>
        <v/>
      </c>
      <c r="U9" s="725">
        <f>MAX(S4:Y4)*1.1</f>
        <v/>
      </c>
      <c r="V9" s="725">
        <f>MAX(S4:Y4)*1.1</f>
        <v/>
      </c>
      <c r="W9" s="725">
        <f>MAX(S4:Y4)*1.1</f>
        <v/>
      </c>
      <c r="X9" s="725">
        <f>MAX(S4:Y4)*1.1</f>
        <v/>
      </c>
      <c r="Y9" s="725">
        <f>MAX(S4:Y4)*1.1</f>
        <v/>
      </c>
      <c r="Z9" s="725">
        <f>MAX(Z4:AF4)*1.1</f>
        <v/>
      </c>
      <c r="AA9" s="725">
        <f>MAX(Z4:AF4)*1.1</f>
        <v/>
      </c>
      <c r="AB9" s="725">
        <f>MAX(Z4:AF4)*1.1</f>
        <v/>
      </c>
      <c r="AC9" s="725">
        <f>MAX(Z4:AF4)*1.1</f>
        <v/>
      </c>
      <c r="AD9" s="725">
        <f>MAX(Z4:AF4)*1.1</f>
        <v/>
      </c>
      <c r="AE9" s="725">
        <f>MAX(Z4:AF4)*1.1</f>
        <v/>
      </c>
      <c r="AF9" s="725">
        <f>MAX(Z4:AF4)*1.1</f>
        <v/>
      </c>
      <c r="AG9" s="725">
        <f>MAX(AG4:AM4)*1.1</f>
        <v/>
      </c>
      <c r="AH9" s="725">
        <f>MAX(AG4:AM4)*1.1</f>
        <v/>
      </c>
      <c r="AI9" s="725">
        <f>MAX(AG4:AM4)*1.1</f>
        <v/>
      </c>
      <c r="AJ9" s="725">
        <f>MAX(AG4:AM4)*1.1</f>
        <v/>
      </c>
      <c r="AK9" s="725">
        <f>MAX(AG4:AM4)*1.1</f>
        <v/>
      </c>
      <c r="AL9" s="725">
        <f>MAX(AG4:AM4)*1.1</f>
        <v/>
      </c>
      <c r="AM9" s="725">
        <f>MAX(AG4:AM4)*1.1</f>
        <v/>
      </c>
    </row>
    <row r="10" ht="15.55" customHeight="1" s="1">
      <c r="C10" s="127" t="inlineStr">
        <is>
          <t xml:space="preserve">    Capacity(9년)</t>
        </is>
      </c>
      <c r="D10" s="128" t="n"/>
      <c r="E10" s="726">
        <f>MAX(E4:M4)*1.1</f>
        <v/>
      </c>
      <c r="F10" s="726">
        <f>MAX(E4:M4)*1.1</f>
        <v/>
      </c>
      <c r="G10" s="726">
        <f>MAX(E4:M4)*1.1</f>
        <v/>
      </c>
      <c r="H10" s="726">
        <f>MAX(E4:M4)*1.1</f>
        <v/>
      </c>
      <c r="I10" s="726">
        <f>MAX(E4:M4)*1.1</f>
        <v/>
      </c>
      <c r="J10" s="726">
        <f>MAX(E4:M4)*1.1</f>
        <v/>
      </c>
      <c r="K10" s="726">
        <f>MAX(E4:M4)*1.1</f>
        <v/>
      </c>
      <c r="L10" s="726">
        <f>MAX(E4:M4)*1.1</f>
        <v/>
      </c>
      <c r="M10" s="726">
        <f>MAX(E4:M4)*1.1</f>
        <v/>
      </c>
      <c r="N10" s="726">
        <f>MAX(N4:V4)*1.1</f>
        <v/>
      </c>
      <c r="O10" s="726">
        <f>MAX(N4:V4)*1.1</f>
        <v/>
      </c>
      <c r="P10" s="726">
        <f>MAX(N4:V4)*1.1</f>
        <v/>
      </c>
      <c r="Q10" s="726">
        <f>MAX(N4:V4)*1.1</f>
        <v/>
      </c>
      <c r="R10" s="726">
        <f>MAX(N4:V4)*1.1</f>
        <v/>
      </c>
      <c r="S10" s="726">
        <f>MAX(N4:V4)*1.1</f>
        <v/>
      </c>
      <c r="T10" s="726">
        <f>MAX(N4:V4)*1.1</f>
        <v/>
      </c>
      <c r="U10" s="726">
        <f>MAX(N4:V4)*1.1</f>
        <v/>
      </c>
      <c r="V10" s="726">
        <f>MAX(N4:V4)*1.1</f>
        <v/>
      </c>
      <c r="W10" s="726">
        <f>MAX(W4:AE4)*1.1</f>
        <v/>
      </c>
      <c r="X10" s="726">
        <f>MAX(W4:AE4)*1.1</f>
        <v/>
      </c>
      <c r="Y10" s="726">
        <f>MAX(W4:AE4)*1.1</f>
        <v/>
      </c>
      <c r="Z10" s="726">
        <f>MAX(W4:AE4)*1.1</f>
        <v/>
      </c>
      <c r="AA10" s="726">
        <f>MAX(W4:AE4)*1.1</f>
        <v/>
      </c>
      <c r="AB10" s="726">
        <f>MAX(W4:AE4)*1.1</f>
        <v/>
      </c>
      <c r="AC10" s="726">
        <f>MAX(W4:AE4)*1.1</f>
        <v/>
      </c>
      <c r="AD10" s="726">
        <f>MAX(W4:AE4)*1.1</f>
        <v/>
      </c>
      <c r="AE10" s="726">
        <f>MAX(W4:AE4)*1.1</f>
        <v/>
      </c>
      <c r="AF10" s="726">
        <f>MAX(AF4:AN4)*1.1</f>
        <v/>
      </c>
      <c r="AG10" s="726">
        <f>MAX(AF4:AN4)*1.1</f>
        <v/>
      </c>
      <c r="AH10" s="726">
        <f>MAX(AF4:AN4)*1.1</f>
        <v/>
      </c>
      <c r="AI10" s="726">
        <f>MAX(AF4:AN4)*1.1</f>
        <v/>
      </c>
      <c r="AJ10" s="726">
        <f>MAX(AF4:AN4)*1.1</f>
        <v/>
      </c>
      <c r="AK10" s="726">
        <f>MAX(AF4:AN4)*1.1</f>
        <v/>
      </c>
      <c r="AL10" s="726">
        <f>MAX(AF4:AN4)*1.1</f>
        <v/>
      </c>
      <c r="AM10" s="726">
        <f>MAX(AF4:AN4)*1.1</f>
        <v/>
      </c>
    </row>
    <row r="11" ht="15.55" customHeight="1" s="1">
      <c r="C11" s="123" t="n"/>
      <c r="D11" s="124" t="n"/>
      <c r="E11" s="725" t="n"/>
      <c r="F11" s="725" t="n"/>
      <c r="G11" s="725" t="n"/>
      <c r="H11" s="725" t="n"/>
      <c r="I11" s="725" t="n"/>
      <c r="J11" s="725" t="n"/>
      <c r="K11" s="725" t="n"/>
      <c r="L11" s="725" t="n"/>
      <c r="M11" s="725" t="n"/>
      <c r="N11" s="725" t="n"/>
      <c r="O11" s="725" t="n"/>
      <c r="P11" s="725" t="n"/>
      <c r="Q11" s="725" t="n"/>
      <c r="R11" s="725" t="n"/>
      <c r="S11" s="725" t="n"/>
      <c r="T11" s="725" t="n"/>
      <c r="U11" s="725" t="n"/>
      <c r="V11" s="725" t="n"/>
      <c r="W11" s="725" t="n"/>
      <c r="X11" s="725" t="n"/>
      <c r="Y11" s="725" t="n"/>
      <c r="Z11" s="725" t="n"/>
      <c r="AA11" s="725" t="n"/>
      <c r="AB11" s="725" t="n"/>
      <c r="AC11" s="725" t="n"/>
      <c r="AD11" s="725" t="n"/>
      <c r="AE11" s="725" t="n"/>
      <c r="AF11" s="725" t="n"/>
      <c r="AG11" s="725" t="n"/>
      <c r="AH11" s="725" t="n"/>
      <c r="AI11" s="725" t="n"/>
      <c r="AJ11" s="725" t="n"/>
      <c r="AK11" s="725" t="n"/>
      <c r="AL11" s="725" t="n"/>
      <c r="AM11" s="725" t="n"/>
    </row>
    <row r="12" ht="18" customHeight="1" s="1">
      <c r="C12" s="130" t="inlineStr">
        <is>
          <t>Passenger Demand</t>
        </is>
      </c>
      <c r="D12" s="131" t="n"/>
    </row>
    <row r="13" ht="15.55" customHeight="1" s="1">
      <c r="C13" s="121" t="inlineStr">
        <is>
          <t>Annual Passengers(Calibrate)</t>
        </is>
      </c>
      <c r="D13" s="121" t="n"/>
      <c r="E13" s="723">
        <f>IFERROR(E5/E3,E2)</f>
        <v/>
      </c>
      <c r="F13" s="723">
        <f>IFERROR(F5/F3,F2)</f>
        <v/>
      </c>
      <c r="G13" s="723">
        <f>IFERROR(G5/G3,G2)</f>
        <v/>
      </c>
      <c r="H13" s="723">
        <f>IFERROR(H5/H3,H2)</f>
        <v/>
      </c>
      <c r="I13" s="723">
        <f>IFERROR(I5/I3,I2)</f>
        <v/>
      </c>
      <c r="J13" s="723">
        <f>IFERROR(J5/J3,J2)</f>
        <v/>
      </c>
      <c r="K13" s="723">
        <f>IFERROR(K5/K3,K2)</f>
        <v/>
      </c>
      <c r="L13" s="723">
        <f>IFERROR(L5/L3,L2)</f>
        <v/>
      </c>
      <c r="M13" s="723">
        <f>IFERROR(M5/M3,M2)</f>
        <v/>
      </c>
      <c r="N13" s="723">
        <f>IFERROR(N5/N3,N2)</f>
        <v/>
      </c>
      <c r="O13" s="723">
        <f>IFERROR(O5/O3,O2)</f>
        <v/>
      </c>
      <c r="P13" s="723">
        <f>IFERROR(P5/P3,P2)</f>
        <v/>
      </c>
      <c r="Q13" s="723">
        <f>IFERROR(Q5/Q3,Q2)</f>
        <v/>
      </c>
      <c r="R13" s="723">
        <f>IFERROR(R5/R3,R2)</f>
        <v/>
      </c>
      <c r="S13" s="723">
        <f>IFERROR(S5/S3,S2)</f>
        <v/>
      </c>
      <c r="T13" s="723">
        <f>IFERROR(T5/T3,T2)</f>
        <v/>
      </c>
      <c r="U13" s="723">
        <f>IFERROR(U5/U3,U2)</f>
        <v/>
      </c>
      <c r="V13" s="723">
        <f>IFERROR(V5/V3,V2)</f>
        <v/>
      </c>
      <c r="W13" s="723">
        <f>IFERROR(W5/W3,W2)</f>
        <v/>
      </c>
      <c r="X13" s="723">
        <f>IFERROR(X5/X3,X2)</f>
        <v/>
      </c>
      <c r="Y13" s="723">
        <f>IFERROR(Y5/Y3,Y2)</f>
        <v/>
      </c>
      <c r="Z13" s="723">
        <f>IFERROR(Z5/Z3,Z2)</f>
        <v/>
      </c>
      <c r="AA13" s="723">
        <f>IFERROR(AA5/AA3,AA2)</f>
        <v/>
      </c>
      <c r="AB13" s="723">
        <f>IFERROR(AB5/AB3,AB2)</f>
        <v/>
      </c>
      <c r="AC13" s="723">
        <f>IFERROR(AC5/AC3,AC2)</f>
        <v/>
      </c>
      <c r="AD13" s="723">
        <f>IFERROR(AD5/AD3,AD2)</f>
        <v/>
      </c>
      <c r="AE13" s="723">
        <f>IFERROR(AE5/AE3,AE2)</f>
        <v/>
      </c>
      <c r="AF13" s="723">
        <f>IFERROR(AF5/AF3,AF2)</f>
        <v/>
      </c>
      <c r="AG13" s="723">
        <f>IFERROR(AG5/AG3,AG2)</f>
        <v/>
      </c>
      <c r="AH13" s="723">
        <f>IFERROR(AH5/AH3,AH2)</f>
        <v/>
      </c>
      <c r="AI13" s="723">
        <f>IFERROR(AI5/AI3,AI2)</f>
        <v/>
      </c>
      <c r="AJ13" s="723">
        <f>IFERROR(AJ5/AJ3,AJ2)</f>
        <v/>
      </c>
      <c r="AK13" s="723">
        <f>IFERROR(AK5/AK3,AK2)</f>
        <v/>
      </c>
      <c r="AL13" s="723">
        <f>IFERROR(AL5/AL3,AL2)</f>
        <v/>
      </c>
      <c r="AM13" s="723">
        <f>IFERROR(AM5/AM3,AM2)</f>
        <v/>
      </c>
    </row>
    <row r="14" ht="15.55" customHeight="1" s="1">
      <c r="C14" s="123" t="inlineStr">
        <is>
          <t>Airport Size</t>
        </is>
      </c>
      <c r="D14" s="124" t="n"/>
      <c r="E14" s="727">
        <f>IF(E13&lt;1000000,"&lt;1m",IF(E13&lt;5000000,"1–5m",IF(E13&lt;15000000,"5–15m",IF(E13&lt;25000000,"15–25m",IF(E13&lt;40000000,"25–40m","&gt;40m")))))</f>
        <v/>
      </c>
      <c r="F14" s="727">
        <f>IF(F13&lt;1000000,"&lt;1m",IF(F13&lt;5000000,"1–5m",IF(F13&lt;15000000,"5–15m",IF(F13&lt;25000000,"15–25m",IF(F13&lt;40000000,"25–40m","&gt;40m")))))</f>
        <v/>
      </c>
      <c r="G14" s="727">
        <f>IF(G13&lt;1000000,"&lt;1m",IF(G13&lt;5000000,"1–5m",IF(G13&lt;15000000,"5–15m",IF(G13&lt;25000000,"15–25m",IF(G13&lt;40000000,"25–40m","&gt;40m")))))</f>
        <v/>
      </c>
      <c r="H14" s="727">
        <f>IF(H13&lt;1000000,"&lt;1m",IF(H13&lt;5000000,"1–5m",IF(H13&lt;15000000,"5–15m",IF(H13&lt;25000000,"15–25m",IF(H13&lt;40000000,"25–40m","&gt;40m")))))</f>
        <v/>
      </c>
      <c r="I14" s="727">
        <f>IF(I13&lt;1000000,"&lt;1m",IF(I13&lt;5000000,"1–5m",IF(I13&lt;15000000,"5–15m",IF(I13&lt;25000000,"15–25m",IF(I13&lt;40000000,"25–40m","&gt;40m")))))</f>
        <v/>
      </c>
      <c r="J14" s="727">
        <f>IF(J13&lt;1000000,"&lt;1m",IF(J13&lt;5000000,"1–5m",IF(J13&lt;15000000,"5–15m",IF(J13&lt;25000000,"15–25m",IF(J13&lt;40000000,"25–40m","&gt;40m")))))</f>
        <v/>
      </c>
      <c r="K14" s="727">
        <f>IF(K13&lt;1000000,"&lt;1m",IF(K13&lt;5000000,"1–5m",IF(K13&lt;15000000,"5–15m",IF(K13&lt;25000000,"15–25m",IF(K13&lt;40000000,"25–40m","&gt;40m")))))</f>
        <v/>
      </c>
      <c r="L14" s="727">
        <f>IF(L13&lt;1000000,"&lt;1m",IF(L13&lt;5000000,"1–5m",IF(L13&lt;15000000,"5–15m",IF(L13&lt;25000000,"15–25m",IF(L13&lt;40000000,"25–40m","&gt;40m")))))</f>
        <v/>
      </c>
      <c r="M14" s="727">
        <f>IF(M13&lt;1000000,"&lt;1m",IF(M13&lt;5000000,"1–5m",IF(M13&lt;15000000,"5–15m",IF(M13&lt;25000000,"15–25m",IF(M13&lt;40000000,"25–40m","&gt;40m")))))</f>
        <v/>
      </c>
      <c r="N14" s="727">
        <f>IF(N13&lt;1000000,"&lt;1m",IF(N13&lt;5000000,"1–5m",IF(N13&lt;15000000,"5–15m",IF(N13&lt;25000000,"15–25m",IF(N13&lt;40000000,"25–40m","&gt;40m")))))</f>
        <v/>
      </c>
      <c r="O14" s="727">
        <f>IF(O13&lt;1000000,"&lt;1m",IF(O13&lt;5000000,"1–5m",IF(O13&lt;15000000,"5–15m",IF(O13&lt;25000000,"15–25m",IF(O13&lt;40000000,"25–40m","&gt;40m")))))</f>
        <v/>
      </c>
      <c r="P14" s="727">
        <f>IF(P13&lt;1000000,"&lt;1m",IF(P13&lt;5000000,"1–5m",IF(P13&lt;15000000,"5–15m",IF(P13&lt;25000000,"15–25m",IF(P13&lt;40000000,"25–40m","&gt;40m")))))</f>
        <v/>
      </c>
      <c r="Q14" s="727">
        <f>IF(Q13&lt;1000000,"&lt;1m",IF(Q13&lt;5000000,"1–5m",IF(Q13&lt;15000000,"5–15m",IF(Q13&lt;25000000,"15–25m",IF(Q13&lt;40000000,"25–40m","&gt;40m")))))</f>
        <v/>
      </c>
      <c r="R14" s="727">
        <f>IF(R13&lt;1000000,"&lt;1m",IF(R13&lt;5000000,"1–5m",IF(R13&lt;15000000,"5–15m",IF(R13&lt;25000000,"15–25m",IF(R13&lt;40000000,"25–40m","&gt;40m")))))</f>
        <v/>
      </c>
      <c r="S14" s="727">
        <f>IF(S13&lt;1000000,"&lt;1m",IF(S13&lt;5000000,"1–5m",IF(S13&lt;15000000,"5–15m",IF(S13&lt;25000000,"15–25m",IF(S13&lt;40000000,"25–40m","&gt;40m")))))</f>
        <v/>
      </c>
      <c r="T14" s="727">
        <f>IF(T13&lt;1000000,"&lt;1m",IF(T13&lt;5000000,"1–5m",IF(T13&lt;15000000,"5–15m",IF(T13&lt;25000000,"15–25m",IF(T13&lt;40000000,"25–40m","&gt;40m")))))</f>
        <v/>
      </c>
      <c r="U14" s="727">
        <f>IF(U13&lt;1000000,"&lt;1m",IF(U13&lt;5000000,"1–5m",IF(U13&lt;15000000,"5–15m",IF(U13&lt;25000000,"15–25m",IF(U13&lt;40000000,"25–40m","&gt;40m")))))</f>
        <v/>
      </c>
      <c r="V14" s="727">
        <f>IF(V13&lt;1000000,"&lt;1m",IF(V13&lt;5000000,"1–5m",IF(V13&lt;15000000,"5–15m",IF(V13&lt;25000000,"15–25m",IF(V13&lt;40000000,"25–40m","&gt;40m")))))</f>
        <v/>
      </c>
      <c r="W14" s="727">
        <f>IF(W13&lt;1000000,"&lt;1m",IF(W13&lt;5000000,"1–5m",IF(W13&lt;15000000,"5–15m",IF(W13&lt;25000000,"15–25m",IF(W13&lt;40000000,"25–40m","&gt;40m")))))</f>
        <v/>
      </c>
      <c r="X14" s="727">
        <f>IF(X13&lt;1000000,"&lt;1m",IF(X13&lt;5000000,"1–5m",IF(X13&lt;15000000,"5–15m",IF(X13&lt;25000000,"15–25m",IF(X13&lt;40000000,"25–40m","&gt;40m")))))</f>
        <v/>
      </c>
      <c r="Y14" s="727">
        <f>IF(Y13&lt;1000000,"&lt;1m",IF(Y13&lt;5000000,"1–5m",IF(Y13&lt;15000000,"5–15m",IF(Y13&lt;25000000,"15–25m",IF(Y13&lt;40000000,"25–40m","&gt;40m")))))</f>
        <v/>
      </c>
      <c r="Z14" s="727">
        <f>IF(Z13&lt;1000000,"&lt;1m",IF(Z13&lt;5000000,"1–5m",IF(Z13&lt;15000000,"5–15m",IF(Z13&lt;25000000,"15–25m",IF(Z13&lt;40000000,"25–40m","&gt;40m")))))</f>
        <v/>
      </c>
      <c r="AA14" s="727">
        <f>IF(AA13&lt;1000000,"&lt;1m",IF(AA13&lt;5000000,"1–5m",IF(AA13&lt;15000000,"5–15m",IF(AA13&lt;25000000,"15–25m",IF(AA13&lt;40000000,"25–40m","&gt;40m")))))</f>
        <v/>
      </c>
      <c r="AB14" s="727">
        <f>IF(AB13&lt;1000000,"&lt;1m",IF(AB13&lt;5000000,"1–5m",IF(AB13&lt;15000000,"5–15m",IF(AB13&lt;25000000,"15–25m",IF(AB13&lt;40000000,"25–40m","&gt;40m")))))</f>
        <v/>
      </c>
      <c r="AC14" s="727">
        <f>IF(AC13&lt;1000000,"&lt;1m",IF(AC13&lt;5000000,"1–5m",IF(AC13&lt;15000000,"5–15m",IF(AC13&lt;25000000,"15–25m",IF(AC13&lt;40000000,"25–40m","&gt;40m")))))</f>
        <v/>
      </c>
      <c r="AD14" s="727">
        <f>IF(AD13&lt;1000000,"&lt;1m",IF(AD13&lt;5000000,"1–5m",IF(AD13&lt;15000000,"5–15m",IF(AD13&lt;25000000,"15–25m",IF(AD13&lt;40000000,"25–40m","&gt;40m")))))</f>
        <v/>
      </c>
      <c r="AE14" s="727">
        <f>IF(AE13&lt;1000000,"&lt;1m",IF(AE13&lt;5000000,"1–5m",IF(AE13&lt;15000000,"5–15m",IF(AE13&lt;25000000,"15–25m",IF(AE13&lt;40000000,"25–40m","&gt;40m")))))</f>
        <v/>
      </c>
      <c r="AF14" s="727">
        <f>IF(AF13&lt;1000000,"&lt;1m",IF(AF13&lt;5000000,"1–5m",IF(AF13&lt;15000000,"5–15m",IF(AF13&lt;25000000,"15–25m",IF(AF13&lt;40000000,"25–40m","&gt;40m")))))</f>
        <v/>
      </c>
      <c r="AG14" s="727">
        <f>IF(AG13&lt;1000000,"&lt;1m",IF(AG13&lt;5000000,"1–5m",IF(AG13&lt;15000000,"5–15m",IF(AG13&lt;25000000,"15–25m",IF(AG13&lt;40000000,"25–40m","&gt;40m")))))</f>
        <v/>
      </c>
      <c r="AH14" s="727">
        <f>IF(AH13&lt;1000000,"&lt;1m",IF(AH13&lt;5000000,"1–5m",IF(AH13&lt;15000000,"5–15m",IF(AH13&lt;25000000,"15–25m",IF(AH13&lt;40000000,"25–40m","&gt;40m")))))</f>
        <v/>
      </c>
      <c r="AI14" s="727">
        <f>IF(AI13&lt;1000000,"&lt;1m",IF(AI13&lt;5000000,"1–5m",IF(AI13&lt;15000000,"5–15m",IF(AI13&lt;25000000,"15–25m",IF(AI13&lt;40000000,"25–40m","&gt;40m")))))</f>
        <v/>
      </c>
      <c r="AJ14" s="727">
        <f>IF(AJ13&lt;1000000,"&lt;1m",IF(AJ13&lt;5000000,"1–5m",IF(AJ13&lt;15000000,"5–15m",IF(AJ13&lt;25000000,"15–25m",IF(AJ13&lt;40000000,"25–40m","&gt;40m")))))</f>
        <v/>
      </c>
      <c r="AK14" s="727">
        <f>IF(AK13&lt;1000000,"&lt;1m",IF(AK13&lt;5000000,"1–5m",IF(AK13&lt;15000000,"5–15m",IF(AK13&lt;25000000,"15–25m",IF(AK13&lt;40000000,"25–40m","&gt;40m")))))</f>
        <v/>
      </c>
      <c r="AL14" s="727">
        <f>IF(AL13&lt;1000000,"&lt;1m",IF(AL13&lt;5000000,"1–5m",IF(AL13&lt;15000000,"5–15m",IF(AL13&lt;25000000,"15–25m",IF(AL13&lt;40000000,"25–40m","&gt;40m")))))</f>
        <v/>
      </c>
      <c r="AM14" s="727">
        <f>IF(AM13&lt;1000000,"&lt;1m",IF(AM13&lt;5000000,"1–5m",IF(AM13&lt;15000000,"5–15m",IF(AM13&lt;25000000,"15–25m",IF(AM13&lt;40000000,"25–40m","&gt;40m")))))</f>
        <v/>
      </c>
    </row>
    <row r="15" ht="16" customHeight="1" s="1" thickBot="1">
      <c r="C15" s="133" t="inlineStr">
        <is>
          <t>Peak Hour Capacity</t>
        </is>
      </c>
      <c r="D15" s="134" t="n"/>
      <c r="E15" s="728">
        <f>E7</f>
        <v/>
      </c>
      <c r="F15" s="728">
        <f>F7</f>
        <v/>
      </c>
      <c r="G15" s="728">
        <f>G7</f>
        <v/>
      </c>
      <c r="H15" s="728">
        <f>H7</f>
        <v/>
      </c>
      <c r="I15" s="728">
        <f>I7</f>
        <v/>
      </c>
      <c r="J15" s="728">
        <f>J7</f>
        <v/>
      </c>
      <c r="K15" s="728">
        <f>K7</f>
        <v/>
      </c>
      <c r="L15" s="728">
        <f>L7</f>
        <v/>
      </c>
      <c r="M15" s="728">
        <f>M7</f>
        <v/>
      </c>
      <c r="N15" s="728">
        <f>N7</f>
        <v/>
      </c>
      <c r="O15" s="728">
        <f>O7</f>
        <v/>
      </c>
      <c r="P15" s="728">
        <f>P7</f>
        <v/>
      </c>
      <c r="Q15" s="728">
        <f>Q7</f>
        <v/>
      </c>
      <c r="R15" s="728">
        <f>R7</f>
        <v/>
      </c>
      <c r="S15" s="728">
        <f>S7</f>
        <v/>
      </c>
      <c r="T15" s="728">
        <f>T7</f>
        <v/>
      </c>
      <c r="U15" s="728">
        <f>U7</f>
        <v/>
      </c>
      <c r="V15" s="728">
        <f>V7</f>
        <v/>
      </c>
      <c r="W15" s="728">
        <f>W7</f>
        <v/>
      </c>
      <c r="X15" s="728">
        <f>X7</f>
        <v/>
      </c>
      <c r="Y15" s="728">
        <f>Y7</f>
        <v/>
      </c>
      <c r="Z15" s="728">
        <f>Z7</f>
        <v/>
      </c>
      <c r="AA15" s="728">
        <f>AA7</f>
        <v/>
      </c>
      <c r="AB15" s="728">
        <f>AB7</f>
        <v/>
      </c>
      <c r="AC15" s="728">
        <f>AC7</f>
        <v/>
      </c>
      <c r="AD15" s="728">
        <f>AD7</f>
        <v/>
      </c>
      <c r="AE15" s="728">
        <f>AE7</f>
        <v/>
      </c>
      <c r="AF15" s="728">
        <f>AF7</f>
        <v/>
      </c>
      <c r="AG15" s="728">
        <f>AG7</f>
        <v/>
      </c>
      <c r="AH15" s="728">
        <f>AH7</f>
        <v/>
      </c>
      <c r="AI15" s="728">
        <f>AI7</f>
        <v/>
      </c>
      <c r="AJ15" s="728">
        <f>AJ7</f>
        <v/>
      </c>
      <c r="AK15" s="728">
        <f>AK7</f>
        <v/>
      </c>
      <c r="AL15" s="728">
        <f>AL7</f>
        <v/>
      </c>
      <c r="AM15" s="728">
        <f>AM7</f>
        <v/>
      </c>
    </row>
    <row r="16" ht="137.5" customHeight="1" s="1"/>
    <row r="17" ht="137.5" customHeight="1" s="1"/>
    <row r="18" ht="28" customFormat="1" customHeight="1" s="326">
      <c r="B18" s="322" t="n"/>
      <c r="C18" s="323" t="inlineStr">
        <is>
          <t>ASSUMPTIONS</t>
        </is>
      </c>
      <c r="D18" s="324" t="inlineStr">
        <is>
          <t>index</t>
        </is>
      </c>
      <c r="E18" s="323">
        <f>F18-1</f>
        <v/>
      </c>
      <c r="F18" s="323">
        <f>G18-1</f>
        <v/>
      </c>
      <c r="G18" s="323">
        <f>H18-1</f>
        <v/>
      </c>
      <c r="H18" s="323">
        <f>I18-1</f>
        <v/>
      </c>
      <c r="I18" s="323">
        <f>J18-1</f>
        <v/>
      </c>
      <c r="J18" s="323">
        <f>K18-1</f>
        <v/>
      </c>
      <c r="K18" s="323">
        <f>L18-1</f>
        <v/>
      </c>
      <c r="L18" s="323">
        <f>M18-1</f>
        <v/>
      </c>
      <c r="M18" s="323">
        <f>N18-1</f>
        <v/>
      </c>
      <c r="N18" s="323">
        <f>[3]ref!B4</f>
        <v/>
      </c>
      <c r="O18" s="325">
        <f>N18+1</f>
        <v/>
      </c>
      <c r="P18" s="325">
        <f>O18+1</f>
        <v/>
      </c>
      <c r="Q18" s="325">
        <f>P18+1</f>
        <v/>
      </c>
      <c r="R18" s="325">
        <f>Q18+1</f>
        <v/>
      </c>
      <c r="S18" s="325">
        <f>R18+1</f>
        <v/>
      </c>
      <c r="T18" s="325">
        <f>S18+1</f>
        <v/>
      </c>
      <c r="U18" s="325">
        <f>T18+1</f>
        <v/>
      </c>
      <c r="V18" s="325">
        <f>U18+1</f>
        <v/>
      </c>
      <c r="W18" s="325">
        <f>V18+1</f>
        <v/>
      </c>
      <c r="X18" s="325">
        <f>W18+1</f>
        <v/>
      </c>
      <c r="Y18" s="325">
        <f>X18+1</f>
        <v/>
      </c>
      <c r="Z18" s="325">
        <f>Y18+1</f>
        <v/>
      </c>
      <c r="AA18" s="325">
        <f>Z18+1</f>
        <v/>
      </c>
      <c r="AB18" s="325">
        <f>AA18+1</f>
        <v/>
      </c>
      <c r="AC18" s="325">
        <f>AB18+1</f>
        <v/>
      </c>
      <c r="AD18" s="325">
        <f>AC18+1</f>
        <v/>
      </c>
      <c r="AE18" s="325">
        <f>AD18+1</f>
        <v/>
      </c>
      <c r="AF18" s="325">
        <f>AE18+1</f>
        <v/>
      </c>
      <c r="AG18" s="325">
        <f>AF18+1</f>
        <v/>
      </c>
      <c r="AH18" s="325">
        <f>AG18+1</f>
        <v/>
      </c>
      <c r="AI18" s="325">
        <f>AH18+1</f>
        <v/>
      </c>
      <c r="AJ18" s="325">
        <f>AI18+1</f>
        <v/>
      </c>
      <c r="AK18" s="325">
        <f>AJ18+1</f>
        <v/>
      </c>
      <c r="AL18" s="325">
        <f>AK18+1</f>
        <v/>
      </c>
      <c r="AM18" s="325">
        <f>AL18+1</f>
        <v/>
      </c>
      <c r="AN18" s="322" t="n"/>
      <c r="AS18" s="322" t="n"/>
    </row>
    <row r="19" ht="18" customHeight="1" s="1">
      <c r="C19" s="130" t="inlineStr">
        <is>
          <t>Unit Passenger Cost</t>
        </is>
      </c>
      <c r="D19" s="321" t="inlineStr">
        <is>
          <t>Asia-Pacific</t>
        </is>
      </c>
      <c r="E19" s="0" t="inlineStr">
        <is>
          <t>← Region Category</t>
        </is>
      </c>
    </row>
    <row r="20" ht="15.55" customHeight="1" s="1">
      <c r="C20" s="123" t="inlineStr">
        <is>
          <t>Operating aeronautical revenue (per Pax)</t>
        </is>
      </c>
      <c r="D20" s="729" t="n">
        <v>4</v>
      </c>
      <c r="E20" s="730">
        <f>VLOOKUP($D$19&amp;" "&amp;$D$19,'[3]Financial Performance_region'!$C:$AC,$D20,FALSE)</f>
        <v/>
      </c>
      <c r="F20" s="731">
        <f>VLOOKUP($D$19&amp;" "&amp;$D$19,'[3]Financial Performance_region'!$C:$AC,$D20,FALSE)</f>
        <v/>
      </c>
      <c r="G20" s="731">
        <f>VLOOKUP($D$19&amp;" "&amp;$D$19,'[3]Financial Performance_region'!$C:$AC,$D20,FALSE)</f>
        <v/>
      </c>
      <c r="H20" s="731">
        <f>VLOOKUP($D$19&amp;" "&amp;$D$19,'[3]Financial Performance_region'!$C:$AC,$D20,FALSE)</f>
        <v/>
      </c>
      <c r="I20" s="731">
        <f>VLOOKUP($D$19&amp;" "&amp;$D$19,'[3]Financial Performance_region'!$C:$AC,$D20,FALSE)</f>
        <v/>
      </c>
      <c r="J20" s="731">
        <f>VLOOKUP($D$19&amp;" "&amp;$D$19,'[3]Financial Performance_region'!$C:$AC,$D20,FALSE)</f>
        <v/>
      </c>
      <c r="K20" s="731">
        <f>VLOOKUP($D$19&amp;" "&amp;$D$19,'[3]Financial Performance_region'!$C:$AC,$D20,FALSE)</f>
        <v/>
      </c>
      <c r="L20" s="731">
        <f>VLOOKUP($D$19&amp;" "&amp;$D$19,'[3]Financial Performance_region'!$C:$AC,$D20,FALSE)</f>
        <v/>
      </c>
      <c r="M20" s="731">
        <f>VLOOKUP($D$19&amp;" "&amp;$D$19,'[3]Financial Performance_region'!$C:$AC,$D20,FALSE)</f>
        <v/>
      </c>
      <c r="N20" s="731">
        <f>VLOOKUP($D$19&amp;" "&amp;$D$19,'[3]Financial Performance_region'!$C:$AC,$D20,FALSE)</f>
        <v/>
      </c>
      <c r="O20" s="731">
        <f>VLOOKUP($D$19&amp;" "&amp;$D$19,'[3]Financial Performance_region'!$C:$AC,$D20,FALSE)</f>
        <v/>
      </c>
      <c r="P20" s="731">
        <f>VLOOKUP($D$19&amp;" "&amp;$D$19,'[3]Financial Performance_region'!$C:$AC,$D20,FALSE)</f>
        <v/>
      </c>
      <c r="Q20" s="731">
        <f>VLOOKUP($D$19&amp;" "&amp;$D$19,'[3]Financial Performance_region'!$C:$AC,$D20,FALSE)</f>
        <v/>
      </c>
      <c r="R20" s="731">
        <f>VLOOKUP($D$19&amp;" "&amp;$D$19,'[3]Financial Performance_region'!$C:$AC,$D20,FALSE)</f>
        <v/>
      </c>
      <c r="S20" s="731">
        <f>VLOOKUP($D$19&amp;" "&amp;$D$19,'[3]Financial Performance_region'!$C:$AC,$D20,FALSE)</f>
        <v/>
      </c>
      <c r="T20" s="731">
        <f>VLOOKUP($D$19&amp;" "&amp;$D$19,'[3]Financial Performance_region'!$C:$AC,$D20,FALSE)</f>
        <v/>
      </c>
      <c r="U20" s="731">
        <f>VLOOKUP($D$19&amp;" "&amp;$D$19,'[3]Financial Performance_region'!$C:$AC,$D20,FALSE)</f>
        <v/>
      </c>
      <c r="V20" s="731">
        <f>VLOOKUP($D$19&amp;" "&amp;$D$19,'[3]Financial Performance_region'!$C:$AC,$D20,FALSE)</f>
        <v/>
      </c>
      <c r="W20" s="731">
        <f>VLOOKUP($D$19&amp;" "&amp;$D$19,'[3]Financial Performance_region'!$C:$AC,$D20,FALSE)</f>
        <v/>
      </c>
      <c r="X20" s="731">
        <f>VLOOKUP($D$19&amp;" "&amp;$D$19,'[3]Financial Performance_region'!$C:$AC,$D20,FALSE)</f>
        <v/>
      </c>
      <c r="Y20" s="731">
        <f>VLOOKUP($D$19&amp;" "&amp;$D$19,'[3]Financial Performance_region'!$C:$AC,$D20,FALSE)</f>
        <v/>
      </c>
      <c r="Z20" s="731">
        <f>VLOOKUP($D$19&amp;" "&amp;$D$19,'[3]Financial Performance_region'!$C:$AC,$D20,FALSE)</f>
        <v/>
      </c>
      <c r="AA20" s="731">
        <f>VLOOKUP($D$19&amp;" "&amp;$D$19,'[3]Financial Performance_region'!$C:$AC,$D20,FALSE)</f>
        <v/>
      </c>
      <c r="AB20" s="731">
        <f>VLOOKUP($D$19&amp;" "&amp;$D$19,'[3]Financial Performance_region'!$C:$AC,$D20,FALSE)</f>
        <v/>
      </c>
      <c r="AC20" s="731">
        <f>VLOOKUP($D$19&amp;" "&amp;$D$19,'[3]Financial Performance_region'!$C:$AC,$D20,FALSE)</f>
        <v/>
      </c>
      <c r="AD20" s="731">
        <f>VLOOKUP($D$19&amp;" "&amp;$D$19,'[3]Financial Performance_region'!$C:$AC,$D20,FALSE)</f>
        <v/>
      </c>
      <c r="AE20" s="731">
        <f>VLOOKUP($D$19&amp;" "&amp;$D$19,'[3]Financial Performance_region'!$C:$AC,$D20,FALSE)</f>
        <v/>
      </c>
      <c r="AF20" s="731">
        <f>VLOOKUP($D$19&amp;" "&amp;$D$19,'[3]Financial Performance_region'!$C:$AC,$D20,FALSE)</f>
        <v/>
      </c>
      <c r="AG20" s="731">
        <f>VLOOKUP($D$19&amp;" "&amp;$D$19,'[3]Financial Performance_region'!$C:$AC,$D20,FALSE)</f>
        <v/>
      </c>
      <c r="AH20" s="731">
        <f>VLOOKUP($D$19&amp;" "&amp;$D$19,'[3]Financial Performance_region'!$C:$AC,$D20,FALSE)</f>
        <v/>
      </c>
      <c r="AI20" s="731">
        <f>VLOOKUP($D$19&amp;" "&amp;$D$19,'[3]Financial Performance_region'!$C:$AC,$D20,FALSE)</f>
        <v/>
      </c>
      <c r="AJ20" s="731">
        <f>VLOOKUP($D$19&amp;" "&amp;$D$19,'[3]Financial Performance_region'!$C:$AC,$D20,FALSE)</f>
        <v/>
      </c>
      <c r="AK20" s="731">
        <f>VLOOKUP($D$19&amp;" "&amp;$D$19,'[3]Financial Performance_region'!$C:$AC,$D20,FALSE)</f>
        <v/>
      </c>
      <c r="AL20" s="731">
        <f>VLOOKUP($D$19&amp;" "&amp;$D$19,'[3]Financial Performance_region'!$C:$AC,$D20,FALSE)</f>
        <v/>
      </c>
      <c r="AM20" s="731">
        <f>VLOOKUP($D$19&amp;" "&amp;$D$19,'[3]Financial Performance_region'!$C:$AC,$D20,FALSE)</f>
        <v/>
      </c>
    </row>
    <row r="21" ht="15.55" customHeight="1" s="1">
      <c r="C21" s="123" t="inlineStr">
        <is>
          <t>Operating non-aeronautical revenue (per Pax)</t>
        </is>
      </c>
      <c r="D21" s="729" t="n">
        <v>5</v>
      </c>
      <c r="E21" s="730">
        <f>VLOOKUP($D$19&amp;" "&amp;$D$19,'[3]Financial Performance_region'!$C:$AC,$D21,FALSE)</f>
        <v/>
      </c>
      <c r="F21" s="731">
        <f>VLOOKUP($D$19&amp;" "&amp;$D$19,'[3]Financial Performance_region'!$C:$AC,$D21,FALSE)</f>
        <v/>
      </c>
      <c r="G21" s="731">
        <f>VLOOKUP($D$19&amp;" "&amp;$D$19,'[3]Financial Performance_region'!$C:$AC,$D21,FALSE)</f>
        <v/>
      </c>
      <c r="H21" s="731">
        <f>VLOOKUP($D$19&amp;" "&amp;$D$19,'[3]Financial Performance_region'!$C:$AC,$D21,FALSE)</f>
        <v/>
      </c>
      <c r="I21" s="731">
        <f>VLOOKUP($D$19&amp;" "&amp;$D$19,'[3]Financial Performance_region'!$C:$AC,$D21,FALSE)</f>
        <v/>
      </c>
      <c r="J21" s="731">
        <f>VLOOKUP($D$19&amp;" "&amp;$D$19,'[3]Financial Performance_region'!$C:$AC,$D21,FALSE)</f>
        <v/>
      </c>
      <c r="K21" s="731">
        <f>VLOOKUP($D$19&amp;" "&amp;$D$19,'[3]Financial Performance_region'!$C:$AC,$D21,FALSE)</f>
        <v/>
      </c>
      <c r="L21" s="731">
        <f>VLOOKUP($D$19&amp;" "&amp;$D$19,'[3]Financial Performance_region'!$C:$AC,$D21,FALSE)</f>
        <v/>
      </c>
      <c r="M21" s="731">
        <f>VLOOKUP($D$19&amp;" "&amp;$D$19,'[3]Financial Performance_region'!$C:$AC,$D21,FALSE)</f>
        <v/>
      </c>
      <c r="N21" s="731">
        <f>VLOOKUP($D$19&amp;" "&amp;$D$19,'[3]Financial Performance_region'!$C:$AC,$D21,FALSE)</f>
        <v/>
      </c>
      <c r="O21" s="731">
        <f>VLOOKUP($D$19&amp;" "&amp;$D$19,'[3]Financial Performance_region'!$C:$AC,$D21,FALSE)</f>
        <v/>
      </c>
      <c r="P21" s="731">
        <f>VLOOKUP($D$19&amp;" "&amp;$D$19,'[3]Financial Performance_region'!$C:$AC,$D21,FALSE)</f>
        <v/>
      </c>
      <c r="Q21" s="731">
        <f>VLOOKUP($D$19&amp;" "&amp;$D$19,'[3]Financial Performance_region'!$C:$AC,$D21,FALSE)</f>
        <v/>
      </c>
      <c r="R21" s="731">
        <f>VLOOKUP($D$19&amp;" "&amp;$D$19,'[3]Financial Performance_region'!$C:$AC,$D21,FALSE)</f>
        <v/>
      </c>
      <c r="S21" s="731">
        <f>VLOOKUP($D$19&amp;" "&amp;$D$19,'[3]Financial Performance_region'!$C:$AC,$D21,FALSE)</f>
        <v/>
      </c>
      <c r="T21" s="731">
        <f>VLOOKUP($D$19&amp;" "&amp;$D$19,'[3]Financial Performance_region'!$C:$AC,$D21,FALSE)</f>
        <v/>
      </c>
      <c r="U21" s="731">
        <f>VLOOKUP($D$19&amp;" "&amp;$D$19,'[3]Financial Performance_region'!$C:$AC,$D21,FALSE)</f>
        <v/>
      </c>
      <c r="V21" s="731">
        <f>VLOOKUP($D$19&amp;" "&amp;$D$19,'[3]Financial Performance_region'!$C:$AC,$D21,FALSE)</f>
        <v/>
      </c>
      <c r="W21" s="731">
        <f>VLOOKUP($D$19&amp;" "&amp;$D$19,'[3]Financial Performance_region'!$C:$AC,$D21,FALSE)</f>
        <v/>
      </c>
      <c r="X21" s="731">
        <f>VLOOKUP($D$19&amp;" "&amp;$D$19,'[3]Financial Performance_region'!$C:$AC,$D21,FALSE)</f>
        <v/>
      </c>
      <c r="Y21" s="731">
        <f>VLOOKUP($D$19&amp;" "&amp;$D$19,'[3]Financial Performance_region'!$C:$AC,$D21,FALSE)</f>
        <v/>
      </c>
      <c r="Z21" s="731">
        <f>VLOOKUP($D$19&amp;" "&amp;$D$19,'[3]Financial Performance_region'!$C:$AC,$D21,FALSE)</f>
        <v/>
      </c>
      <c r="AA21" s="731">
        <f>VLOOKUP($D$19&amp;" "&amp;$D$19,'[3]Financial Performance_region'!$C:$AC,$D21,FALSE)</f>
        <v/>
      </c>
      <c r="AB21" s="731">
        <f>VLOOKUP($D$19&amp;" "&amp;$D$19,'[3]Financial Performance_region'!$C:$AC,$D21,FALSE)</f>
        <v/>
      </c>
      <c r="AC21" s="731">
        <f>VLOOKUP($D$19&amp;" "&amp;$D$19,'[3]Financial Performance_region'!$C:$AC,$D21,FALSE)</f>
        <v/>
      </c>
      <c r="AD21" s="731">
        <f>VLOOKUP($D$19&amp;" "&amp;$D$19,'[3]Financial Performance_region'!$C:$AC,$D21,FALSE)</f>
        <v/>
      </c>
      <c r="AE21" s="731">
        <f>VLOOKUP($D$19&amp;" "&amp;$D$19,'[3]Financial Performance_region'!$C:$AC,$D21,FALSE)</f>
        <v/>
      </c>
      <c r="AF21" s="731">
        <f>VLOOKUP($D$19&amp;" "&amp;$D$19,'[3]Financial Performance_region'!$C:$AC,$D21,FALSE)</f>
        <v/>
      </c>
      <c r="AG21" s="731">
        <f>VLOOKUP($D$19&amp;" "&amp;$D$19,'[3]Financial Performance_region'!$C:$AC,$D21,FALSE)</f>
        <v/>
      </c>
      <c r="AH21" s="731">
        <f>VLOOKUP($D$19&amp;" "&amp;$D$19,'[3]Financial Performance_region'!$C:$AC,$D21,FALSE)</f>
        <v/>
      </c>
      <c r="AI21" s="731">
        <f>VLOOKUP($D$19&amp;" "&amp;$D$19,'[3]Financial Performance_region'!$C:$AC,$D21,FALSE)</f>
        <v/>
      </c>
      <c r="AJ21" s="731">
        <f>VLOOKUP($D$19&amp;" "&amp;$D$19,'[3]Financial Performance_region'!$C:$AC,$D21,FALSE)</f>
        <v/>
      </c>
      <c r="AK21" s="731">
        <f>VLOOKUP($D$19&amp;" "&amp;$D$19,'[3]Financial Performance_region'!$C:$AC,$D21,FALSE)</f>
        <v/>
      </c>
      <c r="AL21" s="731">
        <f>VLOOKUP($D$19&amp;" "&amp;$D$19,'[3]Financial Performance_region'!$C:$AC,$D21,FALSE)</f>
        <v/>
      </c>
      <c r="AM21" s="731">
        <f>VLOOKUP($D$19&amp;" "&amp;$D$19,'[3]Financial Performance_region'!$C:$AC,$D21,FALSE)</f>
        <v/>
      </c>
    </row>
    <row r="22" ht="15.55" customHeight="1" s="1">
      <c r="C22" s="123" t="inlineStr">
        <is>
          <t>Non-operating revenue (per Pax)</t>
        </is>
      </c>
      <c r="D22" s="729" t="n">
        <v>6</v>
      </c>
      <c r="E22" s="730">
        <f>VLOOKUP($D$19&amp;" "&amp;$D$19,'[3]Financial Performance_region'!$C:$AC,$D22,FALSE)</f>
        <v/>
      </c>
      <c r="F22" s="731">
        <f>VLOOKUP($D$19&amp;" "&amp;$D$19,'[3]Financial Performance_region'!$C:$AC,$D22,FALSE)</f>
        <v/>
      </c>
      <c r="G22" s="731">
        <f>VLOOKUP($D$19&amp;" "&amp;$D$19,'[3]Financial Performance_region'!$C:$AC,$D22,FALSE)</f>
        <v/>
      </c>
      <c r="H22" s="731">
        <f>VLOOKUP($D$19&amp;" "&amp;$D$19,'[3]Financial Performance_region'!$C:$AC,$D22,FALSE)</f>
        <v/>
      </c>
      <c r="I22" s="731">
        <f>VLOOKUP($D$19&amp;" "&amp;$D$19,'[3]Financial Performance_region'!$C:$AC,$D22,FALSE)</f>
        <v/>
      </c>
      <c r="J22" s="731">
        <f>VLOOKUP($D$19&amp;" "&amp;$D$19,'[3]Financial Performance_region'!$C:$AC,$D22,FALSE)</f>
        <v/>
      </c>
      <c r="K22" s="731">
        <f>VLOOKUP($D$19&amp;" "&amp;$D$19,'[3]Financial Performance_region'!$C:$AC,$D22,FALSE)</f>
        <v/>
      </c>
      <c r="L22" s="731">
        <f>VLOOKUP($D$19&amp;" "&amp;$D$19,'[3]Financial Performance_region'!$C:$AC,$D22,FALSE)</f>
        <v/>
      </c>
      <c r="M22" s="731">
        <f>VLOOKUP($D$19&amp;" "&amp;$D$19,'[3]Financial Performance_region'!$C:$AC,$D22,FALSE)</f>
        <v/>
      </c>
      <c r="N22" s="731">
        <f>VLOOKUP($D$19&amp;" "&amp;$D$19,'[3]Financial Performance_region'!$C:$AC,$D22,FALSE)</f>
        <v/>
      </c>
      <c r="O22" s="731">
        <f>VLOOKUP($D$19&amp;" "&amp;$D$19,'[3]Financial Performance_region'!$C:$AC,$D22,FALSE)</f>
        <v/>
      </c>
      <c r="P22" s="731">
        <f>VLOOKUP($D$19&amp;" "&amp;$D$19,'[3]Financial Performance_region'!$C:$AC,$D22,FALSE)</f>
        <v/>
      </c>
      <c r="Q22" s="731">
        <f>VLOOKUP($D$19&amp;" "&amp;$D$19,'[3]Financial Performance_region'!$C:$AC,$D22,FALSE)</f>
        <v/>
      </c>
      <c r="R22" s="731">
        <f>VLOOKUP($D$19&amp;" "&amp;$D$19,'[3]Financial Performance_region'!$C:$AC,$D22,FALSE)</f>
        <v/>
      </c>
      <c r="S22" s="731">
        <f>VLOOKUP($D$19&amp;" "&amp;$D$19,'[3]Financial Performance_region'!$C:$AC,$D22,FALSE)</f>
        <v/>
      </c>
      <c r="T22" s="731">
        <f>VLOOKUP($D$19&amp;" "&amp;$D$19,'[3]Financial Performance_region'!$C:$AC,$D22,FALSE)</f>
        <v/>
      </c>
      <c r="U22" s="731">
        <f>VLOOKUP($D$19&amp;" "&amp;$D$19,'[3]Financial Performance_region'!$C:$AC,$D22,FALSE)</f>
        <v/>
      </c>
      <c r="V22" s="731">
        <f>VLOOKUP($D$19&amp;" "&amp;$D$19,'[3]Financial Performance_region'!$C:$AC,$D22,FALSE)</f>
        <v/>
      </c>
      <c r="W22" s="731">
        <f>VLOOKUP($D$19&amp;" "&amp;$D$19,'[3]Financial Performance_region'!$C:$AC,$D22,FALSE)</f>
        <v/>
      </c>
      <c r="X22" s="731">
        <f>VLOOKUP($D$19&amp;" "&amp;$D$19,'[3]Financial Performance_region'!$C:$AC,$D22,FALSE)</f>
        <v/>
      </c>
      <c r="Y22" s="731">
        <f>VLOOKUP($D$19&amp;" "&amp;$D$19,'[3]Financial Performance_region'!$C:$AC,$D22,FALSE)</f>
        <v/>
      </c>
      <c r="Z22" s="731">
        <f>VLOOKUP($D$19&amp;" "&amp;$D$19,'[3]Financial Performance_region'!$C:$AC,$D22,FALSE)</f>
        <v/>
      </c>
      <c r="AA22" s="731">
        <f>VLOOKUP($D$19&amp;" "&amp;$D$19,'[3]Financial Performance_region'!$C:$AC,$D22,FALSE)</f>
        <v/>
      </c>
      <c r="AB22" s="731">
        <f>VLOOKUP($D$19&amp;" "&amp;$D$19,'[3]Financial Performance_region'!$C:$AC,$D22,FALSE)</f>
        <v/>
      </c>
      <c r="AC22" s="731">
        <f>VLOOKUP($D$19&amp;" "&amp;$D$19,'[3]Financial Performance_region'!$C:$AC,$D22,FALSE)</f>
        <v/>
      </c>
      <c r="AD22" s="731">
        <f>VLOOKUP($D$19&amp;" "&amp;$D$19,'[3]Financial Performance_region'!$C:$AC,$D22,FALSE)</f>
        <v/>
      </c>
      <c r="AE22" s="731">
        <f>VLOOKUP($D$19&amp;" "&amp;$D$19,'[3]Financial Performance_region'!$C:$AC,$D22,FALSE)</f>
        <v/>
      </c>
      <c r="AF22" s="731">
        <f>VLOOKUP($D$19&amp;" "&amp;$D$19,'[3]Financial Performance_region'!$C:$AC,$D22,FALSE)</f>
        <v/>
      </c>
      <c r="AG22" s="731">
        <f>VLOOKUP($D$19&amp;" "&amp;$D$19,'[3]Financial Performance_region'!$C:$AC,$D22,FALSE)</f>
        <v/>
      </c>
      <c r="AH22" s="731">
        <f>VLOOKUP($D$19&amp;" "&amp;$D$19,'[3]Financial Performance_region'!$C:$AC,$D22,FALSE)</f>
        <v/>
      </c>
      <c r="AI22" s="731">
        <f>VLOOKUP($D$19&amp;" "&amp;$D$19,'[3]Financial Performance_region'!$C:$AC,$D22,FALSE)</f>
        <v/>
      </c>
      <c r="AJ22" s="731">
        <f>VLOOKUP($D$19&amp;" "&amp;$D$19,'[3]Financial Performance_region'!$C:$AC,$D22,FALSE)</f>
        <v/>
      </c>
      <c r="AK22" s="731">
        <f>VLOOKUP($D$19&amp;" "&amp;$D$19,'[3]Financial Performance_region'!$C:$AC,$D22,FALSE)</f>
        <v/>
      </c>
      <c r="AL22" s="731">
        <f>VLOOKUP($D$19&amp;" "&amp;$D$19,'[3]Financial Performance_region'!$C:$AC,$D22,FALSE)</f>
        <v/>
      </c>
      <c r="AM22" s="731">
        <f>VLOOKUP($D$19&amp;" "&amp;$D$19,'[3]Financial Performance_region'!$C:$AC,$D22,FALSE)</f>
        <v/>
      </c>
    </row>
    <row r="23" ht="15.55" customHeight="1" s="1">
      <c r="C23" s="127" t="inlineStr">
        <is>
          <t>Total operating expenses (per Pax)</t>
        </is>
      </c>
      <c r="D23" s="732" t="n">
        <v>7</v>
      </c>
      <c r="E23" s="733">
        <f>VLOOKUP($D$19&amp;" "&amp;$D$19,'[3]Financial Performance_region'!$C:$AC,$D23,FALSE)</f>
        <v/>
      </c>
      <c r="F23" s="734">
        <f>VLOOKUP($D$19&amp;" "&amp;$D$19,'[3]Financial Performance_region'!$C:$AC,$D23,FALSE)</f>
        <v/>
      </c>
      <c r="G23" s="734">
        <f>VLOOKUP($D$19&amp;" "&amp;$D$19,'[3]Financial Performance_region'!$C:$AC,$D23,FALSE)</f>
        <v/>
      </c>
      <c r="H23" s="734">
        <f>VLOOKUP($D$19&amp;" "&amp;$D$19,'[3]Financial Performance_region'!$C:$AC,$D23,FALSE)</f>
        <v/>
      </c>
      <c r="I23" s="734">
        <f>VLOOKUP($D$19&amp;" "&amp;$D$19,'[3]Financial Performance_region'!$C:$AC,$D23,FALSE)</f>
        <v/>
      </c>
      <c r="J23" s="734">
        <f>VLOOKUP($D$19&amp;" "&amp;$D$19,'[3]Financial Performance_region'!$C:$AC,$D23,FALSE)</f>
        <v/>
      </c>
      <c r="K23" s="734">
        <f>VLOOKUP($D$19&amp;" "&amp;$D$19,'[3]Financial Performance_region'!$C:$AC,$D23,FALSE)</f>
        <v/>
      </c>
      <c r="L23" s="734">
        <f>VLOOKUP($D$19&amp;" "&amp;$D$19,'[3]Financial Performance_region'!$C:$AC,$D23,FALSE)</f>
        <v/>
      </c>
      <c r="M23" s="734">
        <f>VLOOKUP($D$19&amp;" "&amp;$D$19,'[3]Financial Performance_region'!$C:$AC,$D23,FALSE)</f>
        <v/>
      </c>
      <c r="N23" s="734">
        <f>VLOOKUP($D$19&amp;" "&amp;$D$19,'[3]Financial Performance_region'!$C:$AC,$D23,FALSE)</f>
        <v/>
      </c>
      <c r="O23" s="734">
        <f>VLOOKUP($D$19&amp;" "&amp;$D$19,'[3]Financial Performance_region'!$C:$AC,$D23,FALSE)</f>
        <v/>
      </c>
      <c r="P23" s="734">
        <f>VLOOKUP($D$19&amp;" "&amp;$D$19,'[3]Financial Performance_region'!$C:$AC,$D23,FALSE)</f>
        <v/>
      </c>
      <c r="Q23" s="734">
        <f>VLOOKUP($D$19&amp;" "&amp;$D$19,'[3]Financial Performance_region'!$C:$AC,$D23,FALSE)</f>
        <v/>
      </c>
      <c r="R23" s="734">
        <f>VLOOKUP($D$19&amp;" "&amp;$D$19,'[3]Financial Performance_region'!$C:$AC,$D23,FALSE)</f>
        <v/>
      </c>
      <c r="S23" s="734">
        <f>VLOOKUP($D$19&amp;" "&amp;$D$19,'[3]Financial Performance_region'!$C:$AC,$D23,FALSE)</f>
        <v/>
      </c>
      <c r="T23" s="734">
        <f>VLOOKUP($D$19&amp;" "&amp;$D$19,'[3]Financial Performance_region'!$C:$AC,$D23,FALSE)</f>
        <v/>
      </c>
      <c r="U23" s="734">
        <f>VLOOKUP($D$19&amp;" "&amp;$D$19,'[3]Financial Performance_region'!$C:$AC,$D23,FALSE)</f>
        <v/>
      </c>
      <c r="V23" s="734">
        <f>VLOOKUP($D$19&amp;" "&amp;$D$19,'[3]Financial Performance_region'!$C:$AC,$D23,FALSE)</f>
        <v/>
      </c>
      <c r="W23" s="734">
        <f>VLOOKUP($D$19&amp;" "&amp;$D$19,'[3]Financial Performance_region'!$C:$AC,$D23,FALSE)</f>
        <v/>
      </c>
      <c r="X23" s="734">
        <f>VLOOKUP($D$19&amp;" "&amp;$D$19,'[3]Financial Performance_region'!$C:$AC,$D23,FALSE)</f>
        <v/>
      </c>
      <c r="Y23" s="734">
        <f>VLOOKUP($D$19&amp;" "&amp;$D$19,'[3]Financial Performance_region'!$C:$AC,$D23,FALSE)</f>
        <v/>
      </c>
      <c r="Z23" s="734">
        <f>VLOOKUP($D$19&amp;" "&amp;$D$19,'[3]Financial Performance_region'!$C:$AC,$D23,FALSE)</f>
        <v/>
      </c>
      <c r="AA23" s="734">
        <f>VLOOKUP($D$19&amp;" "&amp;$D$19,'[3]Financial Performance_region'!$C:$AC,$D23,FALSE)</f>
        <v/>
      </c>
      <c r="AB23" s="734">
        <f>VLOOKUP($D$19&amp;" "&amp;$D$19,'[3]Financial Performance_region'!$C:$AC,$D23,FALSE)</f>
        <v/>
      </c>
      <c r="AC23" s="734">
        <f>VLOOKUP($D$19&amp;" "&amp;$D$19,'[3]Financial Performance_region'!$C:$AC,$D23,FALSE)</f>
        <v/>
      </c>
      <c r="AD23" s="734">
        <f>VLOOKUP($D$19&amp;" "&amp;$D$19,'[3]Financial Performance_region'!$C:$AC,$D23,FALSE)</f>
        <v/>
      </c>
      <c r="AE23" s="734">
        <f>VLOOKUP($D$19&amp;" "&amp;$D$19,'[3]Financial Performance_region'!$C:$AC,$D23,FALSE)</f>
        <v/>
      </c>
      <c r="AF23" s="734">
        <f>VLOOKUP($D$19&amp;" "&amp;$D$19,'[3]Financial Performance_region'!$C:$AC,$D23,FALSE)</f>
        <v/>
      </c>
      <c r="AG23" s="734">
        <f>VLOOKUP($D$19&amp;" "&amp;$D$19,'[3]Financial Performance_region'!$C:$AC,$D23,FALSE)</f>
        <v/>
      </c>
      <c r="AH23" s="734">
        <f>VLOOKUP($D$19&amp;" "&amp;$D$19,'[3]Financial Performance_region'!$C:$AC,$D23,FALSE)</f>
        <v/>
      </c>
      <c r="AI23" s="734">
        <f>VLOOKUP($D$19&amp;" "&amp;$D$19,'[3]Financial Performance_region'!$C:$AC,$D23,FALSE)</f>
        <v/>
      </c>
      <c r="AJ23" s="734">
        <f>VLOOKUP($D$19&amp;" "&amp;$D$19,'[3]Financial Performance_region'!$C:$AC,$D23,FALSE)</f>
        <v/>
      </c>
      <c r="AK23" s="734">
        <f>VLOOKUP($D$19&amp;" "&amp;$D$19,'[3]Financial Performance_region'!$C:$AC,$D23,FALSE)</f>
        <v/>
      </c>
      <c r="AL23" s="734">
        <f>VLOOKUP($D$19&amp;" "&amp;$D$19,'[3]Financial Performance_region'!$C:$AC,$D23,FALSE)</f>
        <v/>
      </c>
      <c r="AM23" s="734">
        <f>VLOOKUP($D$19&amp;" "&amp;$D$19,'[3]Financial Performance_region'!$C:$AC,$D23,FALSE)</f>
        <v/>
      </c>
    </row>
    <row r="24" ht="15.55" customHeight="1" s="1">
      <c r="C24" s="141" t="n"/>
      <c r="D24" s="131" t="n"/>
      <c r="E24" s="725" t="n"/>
      <c r="F24" s="725" t="n"/>
      <c r="G24" s="725" t="n"/>
      <c r="H24" s="725" t="n"/>
      <c r="I24" s="725" t="n"/>
      <c r="J24" s="725" t="n"/>
      <c r="K24" s="725" t="n"/>
      <c r="L24" s="725" t="n"/>
      <c r="M24" s="725" t="n"/>
      <c r="N24" s="725" t="n"/>
      <c r="O24" s="725" t="n"/>
      <c r="P24" s="725" t="n"/>
      <c r="Q24" s="725" t="n"/>
      <c r="R24" s="725" t="n"/>
      <c r="S24" s="725" t="n"/>
      <c r="T24" s="725" t="n"/>
      <c r="U24" s="725" t="n"/>
      <c r="V24" s="725" t="n"/>
      <c r="W24" s="725" t="n"/>
      <c r="X24" s="725" t="n"/>
      <c r="Y24" s="725" t="n"/>
      <c r="Z24" s="725" t="n"/>
      <c r="AA24" s="725" t="n"/>
      <c r="AB24" s="725" t="n"/>
      <c r="AC24" s="725" t="n"/>
      <c r="AD24" s="725" t="n"/>
      <c r="AE24" s="725" t="n"/>
      <c r="AF24" s="725" t="n"/>
      <c r="AG24" s="725" t="n"/>
      <c r="AH24" s="725" t="n"/>
      <c r="AI24" s="725" t="n"/>
      <c r="AJ24" s="725" t="n"/>
      <c r="AK24" s="725" t="n"/>
      <c r="AL24" s="725" t="n"/>
      <c r="AM24" s="725" t="n"/>
    </row>
    <row r="25" ht="18" customHeight="1" s="1">
      <c r="C25" s="130" t="inlineStr">
        <is>
          <t>Operating Expenses</t>
        </is>
      </c>
      <c r="D25" s="131" t="n"/>
      <c r="E25" s="725" t="n"/>
      <c r="F25" s="725" t="n"/>
      <c r="G25" s="725" t="n"/>
      <c r="H25" s="725" t="n"/>
      <c r="I25" s="725" t="n"/>
      <c r="J25" s="725" t="n"/>
      <c r="K25" s="725" t="n"/>
      <c r="L25" s="725" t="n"/>
      <c r="M25" s="725" t="n"/>
      <c r="N25" s="725" t="n"/>
      <c r="O25" s="725" t="n"/>
      <c r="P25" s="725" t="n"/>
      <c r="Q25" s="725" t="n"/>
      <c r="R25" s="725" t="n"/>
      <c r="S25" s="725" t="n"/>
      <c r="T25" s="725" t="n"/>
      <c r="U25" s="725" t="n"/>
      <c r="V25" s="725" t="n"/>
      <c r="W25" s="725" t="n"/>
      <c r="X25" s="725" t="n"/>
      <c r="Y25" s="725" t="n"/>
      <c r="Z25" s="725" t="n"/>
      <c r="AA25" s="725" t="n"/>
      <c r="AB25" s="725" t="n"/>
      <c r="AC25" s="725" t="n"/>
      <c r="AD25" s="725" t="n"/>
      <c r="AE25" s="725" t="n"/>
      <c r="AF25" s="725" t="n"/>
      <c r="AG25" s="725" t="n"/>
      <c r="AH25" s="725" t="n"/>
      <c r="AI25" s="725" t="n"/>
      <c r="AJ25" s="725" t="n"/>
      <c r="AK25" s="725" t="n"/>
      <c r="AL25" s="725" t="n"/>
      <c r="AM25" s="725" t="n"/>
    </row>
    <row r="26" ht="15.55" customHeight="1" s="1">
      <c r="C26" s="123" t="inlineStr">
        <is>
          <t xml:space="preserve">  Fixed Expenses index</t>
        </is>
      </c>
      <c r="D26" s="131" t="n"/>
      <c r="E26" s="725">
        <f>(SUM(E54:I54)*E28)/SUM(E15:I15)</f>
        <v/>
      </c>
      <c r="F26" s="725">
        <f>(SUM(F54:J54)*F28)/SUM(F15:J15)</f>
        <v/>
      </c>
      <c r="G26" s="725">
        <f>(SUM(G54:K54)*G28)/SUM(G15:K15)</f>
        <v/>
      </c>
      <c r="H26" s="725">
        <f>(SUM(H54:L54)*H28)/SUM(H15:L15)</f>
        <v/>
      </c>
      <c r="I26" s="725">
        <f>(SUM(I54:M54)*I28)/SUM(I15:M15)</f>
        <v/>
      </c>
      <c r="J26" s="725">
        <f>(SUM(J54:N54)*J28)/SUM(J15:N15)</f>
        <v/>
      </c>
      <c r="K26" s="725">
        <f>(SUM(K54:O54)*K28)/SUM(K15:O15)</f>
        <v/>
      </c>
      <c r="L26" s="725">
        <f>(SUM(L54:P54)*L28)/SUM(L15:P15)</f>
        <v/>
      </c>
      <c r="M26" s="725">
        <f>(SUM(M54:Q54)*M28)/SUM(M15:Q15)</f>
        <v/>
      </c>
      <c r="N26" s="725">
        <f>(SUM(N54:R54)*N28)/SUM(N15:R15)</f>
        <v/>
      </c>
      <c r="O26" s="725">
        <f>(SUM(O54:S54)*O28)/SUM(O15:S15)</f>
        <v/>
      </c>
      <c r="P26" s="725">
        <f>(SUM(P54:T54)*P28)/SUM(P15:T15)</f>
        <v/>
      </c>
      <c r="Q26" s="725">
        <f>(SUM(Q54:U54)*Q28)/SUM(Q15:U15)</f>
        <v/>
      </c>
      <c r="R26" s="725">
        <f>(SUM(R54:V54)*R28)/SUM(R15:V15)</f>
        <v/>
      </c>
      <c r="S26" s="725">
        <f>(SUM(S54:W54)*S28)/SUM(S15:W15)</f>
        <v/>
      </c>
      <c r="T26" s="725">
        <f>(SUM(T54:X54)*T28)/SUM(T15:X15)</f>
        <v/>
      </c>
      <c r="U26" s="725">
        <f>(SUM(U54:Y54)*U28)/SUM(U15:Y15)</f>
        <v/>
      </c>
      <c r="V26" s="725">
        <f>(SUM(V54:Z54)*V28)/SUM(V15:Z15)</f>
        <v/>
      </c>
      <c r="W26" s="725">
        <f>(SUM(W54:AA54)*W28)/SUM(W15:AA15)</f>
        <v/>
      </c>
      <c r="X26" s="725">
        <f>(SUM(X54:AB54)*X28)/SUM(X15:AB15)</f>
        <v/>
      </c>
      <c r="Y26" s="725">
        <f>(SUM(Y54:AC54)*Y28)/SUM(Y15:AC15)</f>
        <v/>
      </c>
      <c r="Z26" s="725">
        <f>(SUM(Z54:AD54)*Z28)/SUM(Z15:AD15)</f>
        <v/>
      </c>
      <c r="AA26" s="725">
        <f>(SUM(AA54:AE54)*AA28)/SUM(AA15:AE15)</f>
        <v/>
      </c>
      <c r="AB26" s="725">
        <f>(SUM(AB54:AF54)*AB28)/SUM(AB15:AF15)</f>
        <v/>
      </c>
      <c r="AC26" s="725">
        <f>(SUM(AC54:AG54)*AC28)/SUM(AC15:AG15)</f>
        <v/>
      </c>
      <c r="AD26" s="725">
        <f>(SUM(AD54:AH54)*AD28)/SUM(AD15:AH15)</f>
        <v/>
      </c>
      <c r="AE26" s="725">
        <f>(SUM(AE54:AI54)*AE28)/SUM(AE15:AI15)</f>
        <v/>
      </c>
      <c r="AF26" s="725">
        <f>(SUM(AF54:AJ54)*AF28)/SUM(AF15:AJ15)</f>
        <v/>
      </c>
      <c r="AG26" s="725">
        <f>(SUM(AG54:AK54)*AG28)/SUM(AG15:AK15)</f>
        <v/>
      </c>
      <c r="AH26" s="725">
        <f>(SUM(AH54:AL54)*AH28)/SUM(AH15:AL15)</f>
        <v/>
      </c>
      <c r="AI26" s="725">
        <f>(SUM(AI54:AM54)*AI28)/SUM(AI15:AM15)</f>
        <v/>
      </c>
      <c r="AJ26" s="725">
        <f>(SUM(AJ54:AN54)*AJ28)/SUM(AJ15:AN15)</f>
        <v/>
      </c>
      <c r="AK26" s="725">
        <f>(SUM(AK54:AO54)*AK28)/SUM(AK15:AO15)</f>
        <v/>
      </c>
      <c r="AL26" s="725">
        <f>(SUM(AL54:AP54)*AL28)/SUM(AL15:AP15)</f>
        <v/>
      </c>
      <c r="AM26" s="725">
        <f>(SUM(AM54:AQ54)*AM28)/SUM(AM15:AQ15)</f>
        <v/>
      </c>
    </row>
    <row r="27" ht="15.55" customHeight="1" s="1">
      <c r="C27" s="123" t="inlineStr">
        <is>
          <t xml:space="preserve">   Variable-Costs index</t>
        </is>
      </c>
      <c r="D27" s="131" t="n"/>
      <c r="E27" s="725">
        <f>(SUM(E54:I54)*E29)/SUM(E13:I13)</f>
        <v/>
      </c>
      <c r="F27" s="725">
        <f>(SUM(F54:J54)*F29)/SUM(F13:J13)</f>
        <v/>
      </c>
      <c r="G27" s="725">
        <f>(SUM(G54:K54)*G29)/SUM(G13:K13)</f>
        <v/>
      </c>
      <c r="H27" s="725">
        <f>(SUM(H54:L54)*H29)/SUM(H13:L13)</f>
        <v/>
      </c>
      <c r="I27" s="725">
        <f>(SUM(I54:M54)*I29)/SUM(I13:M13)</f>
        <v/>
      </c>
      <c r="J27" s="725">
        <f>(SUM(J54:N54)*J29)/SUM(J13:N13)</f>
        <v/>
      </c>
      <c r="K27" s="725">
        <f>(SUM(K54:O54)*K29)/SUM(K13:O13)</f>
        <v/>
      </c>
      <c r="L27" s="725">
        <f>(SUM(L54:P54)*L29)/SUM(L13:P13)</f>
        <v/>
      </c>
      <c r="M27" s="725">
        <f>(SUM(M54:Q54)*M29)/SUM(M13:Q13)</f>
        <v/>
      </c>
      <c r="N27" s="725">
        <f>(SUM(N54:R54)*N29)/SUM(N13:R13)</f>
        <v/>
      </c>
      <c r="O27" s="725">
        <f>(SUM(O54:S54)*O29)/SUM(O13:S13)</f>
        <v/>
      </c>
      <c r="P27" s="725">
        <f>(SUM(P54:T54)*P29)/SUM(P13:T13)</f>
        <v/>
      </c>
      <c r="Q27" s="725">
        <f>(SUM(Q54:U54)*Q29)/SUM(Q13:U13)</f>
        <v/>
      </c>
      <c r="R27" s="725">
        <f>(SUM(R54:V54)*R29)/SUM(R13:V13)</f>
        <v/>
      </c>
      <c r="S27" s="725">
        <f>(SUM(S54:W54)*S29)/SUM(S13:W13)</f>
        <v/>
      </c>
      <c r="T27" s="725">
        <f>(SUM(T54:X54)*T29)/SUM(T13:X13)</f>
        <v/>
      </c>
      <c r="U27" s="725">
        <f>(SUM(U54:Y54)*U29)/SUM(U13:Y13)</f>
        <v/>
      </c>
      <c r="V27" s="725">
        <f>(SUM(V54:Z54)*V29)/SUM(V13:Z13)</f>
        <v/>
      </c>
      <c r="W27" s="725">
        <f>(SUM(W54:AA54)*W29)/SUM(W13:AA13)</f>
        <v/>
      </c>
      <c r="X27" s="725">
        <f>(SUM(X54:AB54)*X29)/SUM(X13:AB13)</f>
        <v/>
      </c>
      <c r="Y27" s="725">
        <f>(SUM(Y54:AC54)*Y29)/SUM(Y13:AC13)</f>
        <v/>
      </c>
      <c r="Z27" s="725">
        <f>(SUM(Z54:AD54)*Z29)/SUM(Z13:AD13)</f>
        <v/>
      </c>
      <c r="AA27" s="725">
        <f>(SUM(AA54:AE54)*AA29)/SUM(AA13:AE13)</f>
        <v/>
      </c>
      <c r="AB27" s="725">
        <f>(SUM(AB54:AF54)*AB29)/SUM(AB13:AF13)</f>
        <v/>
      </c>
      <c r="AC27" s="725">
        <f>(SUM(AC54:AG54)*AC29)/SUM(AC13:AG13)</f>
        <v/>
      </c>
      <c r="AD27" s="725">
        <f>(SUM(AD54:AH54)*AD29)/SUM(AD13:AH13)</f>
        <v/>
      </c>
      <c r="AE27" s="725">
        <f>(SUM(AE54:AI54)*AE29)/SUM(AE13:AI13)</f>
        <v/>
      </c>
      <c r="AF27" s="725">
        <f>(SUM(AF54:AJ54)*AF29)/SUM(AF13:AJ13)</f>
        <v/>
      </c>
      <c r="AG27" s="725">
        <f>(SUM(AG54:AK54)*AG29)/SUM(AG13:AK13)</f>
        <v/>
      </c>
      <c r="AH27" s="725">
        <f>(SUM(AH54:AL54)*AH29)/SUM(AH13:AL13)</f>
        <v/>
      </c>
      <c r="AI27" s="725">
        <f>(SUM(AI54:AM54)*AI29)/SUM(AI13:AM13)</f>
        <v/>
      </c>
      <c r="AJ27" s="725">
        <f>(SUM(AJ54:AN54)*AJ29)/SUM(AJ13:AN13)</f>
        <v/>
      </c>
      <c r="AK27" s="725">
        <f>(SUM(AK54:AO54)*AK29)/SUM(AK13:AO13)</f>
        <v/>
      </c>
      <c r="AL27" s="725">
        <f>(SUM(AL54:AP54)*AL29)/SUM(AL13:AP13)</f>
        <v/>
      </c>
      <c r="AM27" s="725">
        <f>(SUM(AM54:AQ54)*AM29)/SUM(AM13:AQ13)</f>
        <v/>
      </c>
    </row>
    <row r="28" ht="15.55" customHeight="1" s="1">
      <c r="C28" s="142" t="inlineStr">
        <is>
          <t xml:space="preserve">   Fixed Expenses ratio</t>
        </is>
      </c>
      <c r="D28" s="143" t="n"/>
      <c r="E28" s="144" t="n">
        <v>0.55</v>
      </c>
      <c r="F28" s="144" t="n">
        <v>0.55</v>
      </c>
      <c r="G28" s="144" t="n">
        <v>0.55</v>
      </c>
      <c r="H28" s="144" t="n">
        <v>0.55</v>
      </c>
      <c r="I28" s="144" t="n">
        <v>0.55</v>
      </c>
      <c r="J28" s="144" t="n">
        <v>0.55</v>
      </c>
      <c r="K28" s="144" t="n">
        <v>0.55</v>
      </c>
      <c r="L28" s="144" t="n">
        <v>0.55</v>
      </c>
      <c r="M28" s="144" t="n">
        <v>0.55</v>
      </c>
      <c r="N28" s="144" t="n">
        <v>0.55</v>
      </c>
      <c r="O28" s="144" t="n">
        <v>0.55</v>
      </c>
      <c r="P28" s="144" t="n">
        <v>0.55</v>
      </c>
      <c r="Q28" s="144" t="n">
        <v>0.55</v>
      </c>
      <c r="R28" s="144" t="n">
        <v>0.55</v>
      </c>
      <c r="S28" s="144" t="n">
        <v>0.55</v>
      </c>
      <c r="T28" s="144" t="n">
        <v>0.55</v>
      </c>
      <c r="U28" s="144" t="n">
        <v>0.55</v>
      </c>
      <c r="V28" s="144" t="n">
        <v>0.55</v>
      </c>
      <c r="W28" s="144" t="n">
        <v>0.55</v>
      </c>
      <c r="X28" s="144" t="n">
        <v>0.55</v>
      </c>
      <c r="Y28" s="144" t="n">
        <v>0.55</v>
      </c>
      <c r="Z28" s="144" t="n">
        <v>0.55</v>
      </c>
      <c r="AA28" s="144" t="n">
        <v>0.55</v>
      </c>
      <c r="AB28" s="144" t="n">
        <v>0.55</v>
      </c>
      <c r="AC28" s="144" t="n">
        <v>0.55</v>
      </c>
      <c r="AD28" s="144" t="n">
        <v>0.55</v>
      </c>
      <c r="AE28" s="144" t="n">
        <v>0.55</v>
      </c>
      <c r="AF28" s="144" t="n">
        <v>0.55</v>
      </c>
      <c r="AG28" s="144" t="n">
        <v>0.55</v>
      </c>
      <c r="AH28" s="144" t="n">
        <v>0.55</v>
      </c>
      <c r="AI28" s="144" t="n">
        <v>0.55</v>
      </c>
      <c r="AJ28" s="144" t="n">
        <v>0.55</v>
      </c>
      <c r="AK28" s="144" t="n">
        <v>0.55</v>
      </c>
      <c r="AL28" s="144" t="n">
        <v>0.55</v>
      </c>
      <c r="AM28" s="144" t="n">
        <v>0.55</v>
      </c>
    </row>
    <row r="29" ht="15.55" customHeight="1" s="1">
      <c r="C29" s="127" t="inlineStr">
        <is>
          <t xml:space="preserve">   Variable-Costs ratio</t>
        </is>
      </c>
      <c r="D29" s="145" t="n"/>
      <c r="E29" s="2">
        <f>1-E28</f>
        <v/>
      </c>
      <c r="F29" s="2">
        <f>1-F28</f>
        <v/>
      </c>
      <c r="G29" s="2">
        <f>1-G28</f>
        <v/>
      </c>
      <c r="H29" s="2">
        <f>1-H28</f>
        <v/>
      </c>
      <c r="I29" s="2">
        <f>1-I28</f>
        <v/>
      </c>
      <c r="J29" s="2">
        <f>1-J28</f>
        <v/>
      </c>
      <c r="K29" s="2">
        <f>1-K28</f>
        <v/>
      </c>
      <c r="L29" s="2">
        <f>1-L28</f>
        <v/>
      </c>
      <c r="M29" s="2">
        <f>1-M28</f>
        <v/>
      </c>
      <c r="N29" s="2">
        <f>1-N28</f>
        <v/>
      </c>
      <c r="O29" s="2">
        <f>1-O28</f>
        <v/>
      </c>
      <c r="P29" s="2">
        <f>1-P28</f>
        <v/>
      </c>
      <c r="Q29" s="2">
        <f>1-Q28</f>
        <v/>
      </c>
      <c r="R29" s="2">
        <f>1-R28</f>
        <v/>
      </c>
      <c r="S29" s="2">
        <f>1-S28</f>
        <v/>
      </c>
      <c r="T29" s="2">
        <f>1-T28</f>
        <v/>
      </c>
      <c r="U29" s="2">
        <f>1-U28</f>
        <v/>
      </c>
      <c r="V29" s="2">
        <f>1-V28</f>
        <v/>
      </c>
      <c r="W29" s="2">
        <f>1-W28</f>
        <v/>
      </c>
      <c r="X29" s="2">
        <f>1-X28</f>
        <v/>
      </c>
      <c r="Y29" s="2">
        <f>1-Y28</f>
        <v/>
      </c>
      <c r="Z29" s="2">
        <f>1-Z28</f>
        <v/>
      </c>
      <c r="AA29" s="2">
        <f>1-AA28</f>
        <v/>
      </c>
      <c r="AB29" s="2">
        <f>1-AB28</f>
        <v/>
      </c>
      <c r="AC29" s="2">
        <f>1-AC28</f>
        <v/>
      </c>
      <c r="AD29" s="2">
        <f>1-AD28</f>
        <v/>
      </c>
      <c r="AE29" s="2">
        <f>1-AE28</f>
        <v/>
      </c>
      <c r="AF29" s="2">
        <f>1-AF28</f>
        <v/>
      </c>
      <c r="AG29" s="2">
        <f>1-AG28</f>
        <v/>
      </c>
      <c r="AH29" s="2">
        <f>1-AH28</f>
        <v/>
      </c>
      <c r="AI29" s="2">
        <f>1-AI28</f>
        <v/>
      </c>
      <c r="AJ29" s="2">
        <f>1-AJ28</f>
        <v/>
      </c>
      <c r="AK29" s="2">
        <f>1-AK28</f>
        <v/>
      </c>
      <c r="AL29" s="2">
        <f>1-AL28</f>
        <v/>
      </c>
      <c r="AM29" s="2">
        <f>1-AM28</f>
        <v/>
      </c>
    </row>
    <row r="30" ht="15.55" customHeight="1" s="1">
      <c r="C30" s="141" t="n"/>
      <c r="D30" s="131" t="n"/>
      <c r="E30" s="725" t="n"/>
      <c r="F30" s="725" t="n"/>
      <c r="G30" s="725" t="n"/>
      <c r="H30" s="725" t="n"/>
      <c r="I30" s="725" t="n"/>
      <c r="J30" s="725" t="n"/>
      <c r="K30" s="725" t="n"/>
      <c r="L30" s="725" t="n"/>
      <c r="M30" s="725" t="n"/>
      <c r="N30" s="725" t="n"/>
      <c r="O30" s="725" t="n"/>
      <c r="P30" s="725" t="n"/>
      <c r="Q30" s="725" t="n"/>
      <c r="R30" s="725" t="n"/>
      <c r="S30" s="725" t="n"/>
      <c r="T30" s="725" t="n"/>
      <c r="U30" s="725" t="n"/>
      <c r="V30" s="725" t="n"/>
      <c r="W30" s="725" t="n"/>
      <c r="X30" s="725" t="n"/>
      <c r="Y30" s="725" t="n"/>
      <c r="Z30" s="725" t="n"/>
      <c r="AA30" s="725" t="n"/>
      <c r="AB30" s="725" t="n"/>
      <c r="AC30" s="725" t="n"/>
      <c r="AD30" s="725" t="n"/>
      <c r="AE30" s="725" t="n"/>
      <c r="AF30" s="725" t="n"/>
      <c r="AG30" s="725" t="n"/>
      <c r="AH30" s="725" t="n"/>
      <c r="AI30" s="725" t="n"/>
      <c r="AJ30" s="725" t="n"/>
      <c r="AK30" s="725" t="n"/>
      <c r="AL30" s="725" t="n"/>
      <c r="AM30" s="725" t="n"/>
    </row>
    <row r="31" ht="18" customHeight="1" s="1">
      <c r="C31" s="130" t="inlineStr">
        <is>
          <t>Interest</t>
        </is>
      </c>
      <c r="D31" s="131" t="n"/>
      <c r="E31" s="725" t="n"/>
      <c r="F31" s="725" t="n"/>
      <c r="G31" s="725" t="n"/>
      <c r="H31" s="725" t="n"/>
      <c r="I31" s="725" t="n"/>
      <c r="J31" s="725" t="n"/>
      <c r="K31" s="725" t="n"/>
      <c r="L31" s="725" t="n"/>
      <c r="M31" s="725" t="n"/>
      <c r="N31" s="725" t="n"/>
      <c r="O31" s="725" t="n"/>
      <c r="P31" s="725" t="n"/>
      <c r="Q31" s="725" t="n"/>
      <c r="R31" s="725" t="n"/>
      <c r="S31" s="725" t="n"/>
      <c r="T31" s="725" t="n"/>
      <c r="U31" s="725" t="n"/>
      <c r="V31" s="725" t="n"/>
      <c r="W31" s="725" t="n"/>
      <c r="X31" s="725" t="n"/>
      <c r="Y31" s="725" t="n"/>
      <c r="Z31" s="725" t="n"/>
      <c r="AA31" s="725" t="n"/>
      <c r="AB31" s="725" t="n"/>
      <c r="AC31" s="725" t="n"/>
      <c r="AD31" s="725" t="n"/>
      <c r="AE31" s="725" t="n"/>
      <c r="AF31" s="725" t="n"/>
      <c r="AG31" s="725" t="n"/>
      <c r="AH31" s="725" t="n"/>
      <c r="AI31" s="725" t="n"/>
      <c r="AJ31" s="725" t="n"/>
      <c r="AK31" s="725" t="n"/>
      <c r="AL31" s="725" t="n"/>
      <c r="AM31" s="725" t="n"/>
    </row>
    <row r="32" ht="16" customHeight="1" s="1" thickBot="1">
      <c r="C32" s="133" t="inlineStr">
        <is>
          <t>Tax Rate</t>
        </is>
      </c>
      <c r="D32" s="146" t="n"/>
      <c r="E32" s="147" t="n">
        <v>0.2</v>
      </c>
      <c r="F32" s="147" t="n">
        <v>0.2</v>
      </c>
      <c r="G32" s="147" t="n">
        <v>0.2</v>
      </c>
      <c r="H32" s="147" t="n">
        <v>0.2</v>
      </c>
      <c r="I32" s="147" t="n">
        <v>0.2</v>
      </c>
      <c r="J32" s="147" t="n">
        <v>0.2</v>
      </c>
      <c r="K32" s="147" t="n">
        <v>0.2</v>
      </c>
      <c r="L32" s="147" t="n">
        <v>0.2</v>
      </c>
      <c r="M32" s="147" t="n">
        <v>0.2</v>
      </c>
      <c r="N32" s="147" t="n">
        <v>0.2</v>
      </c>
      <c r="O32" s="147" t="n">
        <v>0.2</v>
      </c>
      <c r="P32" s="147" t="n">
        <v>0.2</v>
      </c>
      <c r="Q32" s="147" t="n">
        <v>0.2</v>
      </c>
      <c r="R32" s="147" t="n">
        <v>0.2</v>
      </c>
      <c r="S32" s="147" t="n">
        <v>0.2</v>
      </c>
      <c r="T32" s="147" t="n">
        <v>0.2</v>
      </c>
      <c r="U32" s="147" t="n">
        <v>0.2</v>
      </c>
      <c r="V32" s="147" t="n">
        <v>0.2</v>
      </c>
      <c r="W32" s="147" t="n">
        <v>0.2</v>
      </c>
      <c r="X32" s="147" t="n">
        <v>0.2</v>
      </c>
      <c r="Y32" s="147" t="n">
        <v>0.2</v>
      </c>
      <c r="Z32" s="147" t="n">
        <v>0.2</v>
      </c>
      <c r="AA32" s="147" t="n">
        <v>0.2</v>
      </c>
      <c r="AB32" s="147" t="n">
        <v>0.2</v>
      </c>
      <c r="AC32" s="147" t="n">
        <v>0.2</v>
      </c>
      <c r="AD32" s="147" t="n">
        <v>0.2</v>
      </c>
      <c r="AE32" s="147" t="n">
        <v>0.2</v>
      </c>
      <c r="AF32" s="147" t="n">
        <v>0.2</v>
      </c>
      <c r="AG32" s="147" t="n">
        <v>0.2</v>
      </c>
      <c r="AH32" s="147" t="n">
        <v>0.2</v>
      </c>
      <c r="AI32" s="147" t="n">
        <v>0.2</v>
      </c>
      <c r="AJ32" s="147" t="n">
        <v>0.2</v>
      </c>
      <c r="AK32" s="147" t="n">
        <v>0.2</v>
      </c>
      <c r="AL32" s="147" t="n">
        <v>0.2</v>
      </c>
      <c r="AM32" s="147" t="n">
        <v>0.2</v>
      </c>
    </row>
    <row r="33" ht="15" customHeight="1" s="1"/>
    <row r="34" ht="15" customHeight="1" s="1"/>
    <row r="35" ht="28" customFormat="1" customHeight="1" s="326">
      <c r="B35" s="322" t="n"/>
      <c r="C35" s="323" t="inlineStr">
        <is>
          <t>Capex &amp; Depreciation Schedule</t>
        </is>
      </c>
      <c r="D35" s="324" t="inlineStr">
        <is>
          <t>Useful Life</t>
        </is>
      </c>
      <c r="E35" s="323">
        <f>F35-1</f>
        <v/>
      </c>
      <c r="F35" s="323">
        <f>G35-1</f>
        <v/>
      </c>
      <c r="G35" s="323">
        <f>H35-1</f>
        <v/>
      </c>
      <c r="H35" s="323">
        <f>I35-1</f>
        <v/>
      </c>
      <c r="I35" s="323">
        <f>J35-1</f>
        <v/>
      </c>
      <c r="J35" s="323">
        <f>K35-1</f>
        <v/>
      </c>
      <c r="K35" s="323">
        <f>L35-1</f>
        <v/>
      </c>
      <c r="L35" s="323">
        <f>M35-1</f>
        <v/>
      </c>
      <c r="M35" s="323">
        <f>N35-1</f>
        <v/>
      </c>
      <c r="N35" s="323">
        <f>[3]ref!B4</f>
        <v/>
      </c>
      <c r="O35" s="325">
        <f>N35+1</f>
        <v/>
      </c>
      <c r="P35" s="325">
        <f>O35+1</f>
        <v/>
      </c>
      <c r="Q35" s="325">
        <f>P35+1</f>
        <v/>
      </c>
      <c r="R35" s="325">
        <f>Q35+1</f>
        <v/>
      </c>
      <c r="S35" s="325">
        <f>R35+1</f>
        <v/>
      </c>
      <c r="T35" s="325">
        <f>S35+1</f>
        <v/>
      </c>
      <c r="U35" s="325">
        <f>T35+1</f>
        <v/>
      </c>
      <c r="V35" s="325">
        <f>U35+1</f>
        <v/>
      </c>
      <c r="W35" s="325">
        <f>V35+1</f>
        <v/>
      </c>
      <c r="X35" s="325">
        <f>W35+1</f>
        <v/>
      </c>
      <c r="Y35" s="325">
        <f>X35+1</f>
        <v/>
      </c>
      <c r="Z35" s="325">
        <f>Y35+1</f>
        <v/>
      </c>
      <c r="AA35" s="325">
        <f>Z35+1</f>
        <v/>
      </c>
      <c r="AB35" s="325">
        <f>AA35+1</f>
        <v/>
      </c>
      <c r="AC35" s="325">
        <f>AB35+1</f>
        <v/>
      </c>
      <c r="AD35" s="325">
        <f>AC35+1</f>
        <v/>
      </c>
      <c r="AE35" s="325">
        <f>AD35+1</f>
        <v/>
      </c>
      <c r="AF35" s="325">
        <f>AE35+1</f>
        <v/>
      </c>
      <c r="AG35" s="325">
        <f>AF35+1</f>
        <v/>
      </c>
      <c r="AH35" s="325">
        <f>AG35+1</f>
        <v/>
      </c>
      <c r="AI35" s="325">
        <f>AH35+1</f>
        <v/>
      </c>
      <c r="AJ35" s="325">
        <f>AI35+1</f>
        <v/>
      </c>
      <c r="AK35" s="325">
        <f>AJ35+1</f>
        <v/>
      </c>
      <c r="AL35" s="325">
        <f>AK35+1</f>
        <v/>
      </c>
      <c r="AM35" s="325">
        <f>AL35+1</f>
        <v/>
      </c>
      <c r="AN35" s="322" t="n"/>
      <c r="AS35" s="322" t="n"/>
    </row>
    <row r="36" ht="18" customHeight="1" s="1">
      <c r="C36" s="130" t="inlineStr">
        <is>
          <t>Capex</t>
        </is>
      </c>
      <c r="D36" s="148" t="n"/>
    </row>
    <row r="37" ht="15.55" customHeight="1" s="1">
      <c r="C37" s="735" t="inlineStr">
        <is>
          <t>Construction Capacity</t>
        </is>
      </c>
      <c r="D37" s="136" t="n"/>
      <c r="E37" s="736" t="n"/>
      <c r="F37" s="736">
        <f>IF(F15-E15&lt;0,0,F15-E15)</f>
        <v/>
      </c>
      <c r="G37" s="736">
        <f>IF(G15-F15&lt;0,0,G15-F15)</f>
        <v/>
      </c>
      <c r="H37" s="736">
        <f>IF(H15-G15&lt;0,0,H15-G15)</f>
        <v/>
      </c>
      <c r="I37" s="736">
        <f>IF(I15-H15&lt;0,0,I15-H15)</f>
        <v/>
      </c>
      <c r="J37" s="736">
        <f>IF(J15-I15&lt;0,0,J15-I15)</f>
        <v/>
      </c>
      <c r="K37" s="736">
        <f>IF(K15-J15&lt;0,0,K15-J15)</f>
        <v/>
      </c>
      <c r="L37" s="736">
        <f>IF(L15-K15&lt;0,0,L15-K15)</f>
        <v/>
      </c>
      <c r="M37" s="736">
        <f>IF(M15-L15&lt;0,0,M15-L15)</f>
        <v/>
      </c>
      <c r="N37" s="736">
        <f>IF(N15-M15&lt;0,0,N15-M15)</f>
        <v/>
      </c>
      <c r="O37" s="736">
        <f>IF(O15-N15&lt;0,0,O15-N15)</f>
        <v/>
      </c>
      <c r="P37" s="736">
        <f>IF(P15-O15&lt;0,0,P15-O15)</f>
        <v/>
      </c>
      <c r="Q37" s="736">
        <f>IF(Q15-P15&lt;0,0,Q15-P15)</f>
        <v/>
      </c>
      <c r="R37" s="736">
        <f>IF(R15-Q15&lt;0,0,R15-Q15)</f>
        <v/>
      </c>
      <c r="S37" s="736">
        <f>IF(S15-R15&lt;0,0,S15-R15)</f>
        <v/>
      </c>
      <c r="T37" s="736">
        <f>IF(T15-S15&lt;0,0,T15-S15)</f>
        <v/>
      </c>
      <c r="U37" s="736">
        <f>IF(U15-T15&lt;0,0,U15-T15)</f>
        <v/>
      </c>
      <c r="V37" s="736">
        <f>IF(V15-U15&lt;0,0,V15-U15)</f>
        <v/>
      </c>
      <c r="W37" s="736">
        <f>IF(W15-V15&lt;0,0,W15-V15)</f>
        <v/>
      </c>
      <c r="X37" s="736">
        <f>IF(X15-W15&lt;0,0,X15-W15)</f>
        <v/>
      </c>
      <c r="Y37" s="736">
        <f>IF(Y15-X15&lt;0,0,Y15-X15)</f>
        <v/>
      </c>
      <c r="Z37" s="736">
        <f>IF(Z15-Y15&lt;0,0,Z15-Y15)</f>
        <v/>
      </c>
      <c r="AA37" s="736">
        <f>IF(AA15-Z15&lt;0,0,AA15-Z15)</f>
        <v/>
      </c>
      <c r="AB37" s="736">
        <f>IF(AB15-AA15&lt;0,0,AB15-AA15)</f>
        <v/>
      </c>
      <c r="AC37" s="736">
        <f>IF(AC15-AB15&lt;0,0,AC15-AB15)</f>
        <v/>
      </c>
      <c r="AD37" s="736">
        <f>IF(AD15-AC15&lt;0,0,AD15-AC15)</f>
        <v/>
      </c>
      <c r="AE37" s="736">
        <f>IF(AE15-AD15&lt;0,0,AE15-AD15)</f>
        <v/>
      </c>
      <c r="AF37" s="736">
        <f>IF(AF15-AE15&lt;0,0,AF15-AE15)</f>
        <v/>
      </c>
      <c r="AG37" s="736">
        <f>IF(AG15-AF15&lt;0,0,AG15-AF15)</f>
        <v/>
      </c>
      <c r="AH37" s="736">
        <f>IF(AH15-AG15&lt;0,0,AH15-AG15)</f>
        <v/>
      </c>
      <c r="AI37" s="736">
        <f>IF(AI15-AH15&lt;0,0,AI15-AH15)</f>
        <v/>
      </c>
      <c r="AJ37" s="736">
        <f>IF(AJ15-AI15&lt;0,0,AJ15-AI15)</f>
        <v/>
      </c>
      <c r="AK37" s="736">
        <f>IF(AK15-AJ15&lt;0,0,AK15-AJ15)</f>
        <v/>
      </c>
      <c r="AL37" s="736">
        <f>IF(AL15-AK15&lt;0,0,AL15-AK15)</f>
        <v/>
      </c>
      <c r="AM37" s="736">
        <f>IF(AM15-AL15&lt;0,0,AM15-AL15)</f>
        <v/>
      </c>
    </row>
    <row r="38" ht="15.55" customHeight="1" s="1">
      <c r="C38" s="737" t="inlineStr">
        <is>
          <t xml:space="preserve"> Construction Unit Cost index (Peak Hour 1Pax Capacity Cost)</t>
        </is>
      </c>
      <c r="D38" s="152" t="n"/>
      <c r="E38" s="738" t="n">
        <v>50000</v>
      </c>
      <c r="F38" s="738" t="n">
        <v>50000</v>
      </c>
      <c r="G38" s="738" t="n">
        <v>50000</v>
      </c>
      <c r="H38" s="738" t="n">
        <v>50000</v>
      </c>
      <c r="I38" s="738" t="n">
        <v>50000</v>
      </c>
      <c r="J38" s="738" t="n">
        <v>50000</v>
      </c>
      <c r="K38" s="738" t="n">
        <v>50000</v>
      </c>
      <c r="L38" s="738" t="n">
        <v>50000</v>
      </c>
      <c r="M38" s="738" t="n">
        <v>50000</v>
      </c>
      <c r="N38" s="738" t="n">
        <v>50000</v>
      </c>
      <c r="O38" s="738" t="n">
        <v>50000</v>
      </c>
      <c r="P38" s="738" t="n">
        <v>50000</v>
      </c>
      <c r="Q38" s="738" t="n">
        <v>50000</v>
      </c>
      <c r="R38" s="738" t="n">
        <v>50000</v>
      </c>
      <c r="S38" s="738" t="n">
        <v>50000</v>
      </c>
      <c r="T38" s="738" t="n">
        <v>50000</v>
      </c>
      <c r="U38" s="738" t="n">
        <v>50000</v>
      </c>
      <c r="V38" s="738" t="n">
        <v>50000</v>
      </c>
      <c r="W38" s="738" t="n">
        <v>50000</v>
      </c>
      <c r="X38" s="738" t="n">
        <v>50000</v>
      </c>
      <c r="Y38" s="738" t="n">
        <v>50000</v>
      </c>
      <c r="Z38" s="738" t="n">
        <v>50000</v>
      </c>
      <c r="AA38" s="738" t="n">
        <v>50000</v>
      </c>
      <c r="AB38" s="738" t="n">
        <v>50000</v>
      </c>
      <c r="AC38" s="738" t="n">
        <v>50000</v>
      </c>
      <c r="AD38" s="738" t="n">
        <v>50000</v>
      </c>
      <c r="AE38" s="738" t="n">
        <v>50000</v>
      </c>
      <c r="AF38" s="738" t="n">
        <v>50000</v>
      </c>
      <c r="AG38" s="738" t="n">
        <v>50000</v>
      </c>
      <c r="AH38" s="738" t="n">
        <v>50000</v>
      </c>
      <c r="AI38" s="738" t="n">
        <v>50000</v>
      </c>
      <c r="AJ38" s="738" t="n">
        <v>50000</v>
      </c>
      <c r="AK38" s="738" t="n">
        <v>50000</v>
      </c>
      <c r="AL38" s="738" t="n">
        <v>50000</v>
      </c>
      <c r="AM38" s="738" t="n">
        <v>50000</v>
      </c>
    </row>
    <row r="39" ht="15.55" customHeight="1" s="1">
      <c r="C39" s="735" t="inlineStr">
        <is>
          <t>Construction Cost</t>
        </is>
      </c>
      <c r="D39" s="739" t="n">
        <v>20</v>
      </c>
      <c r="E39" s="735">
        <f>IFERROR(E37*E$38,0)</f>
        <v/>
      </c>
      <c r="F39" s="735">
        <f>IFERROR(F37*F$38,0)</f>
        <v/>
      </c>
      <c r="G39" s="735">
        <f>IFERROR(G37*G$38,0)</f>
        <v/>
      </c>
      <c r="H39" s="735">
        <f>IFERROR(H37*H$38,0)</f>
        <v/>
      </c>
      <c r="I39" s="735">
        <f>IFERROR(I37*I$38,0)</f>
        <v/>
      </c>
      <c r="J39" s="735">
        <f>IFERROR(J37*J$38,0)</f>
        <v/>
      </c>
      <c r="K39" s="735">
        <f>IFERROR(K37*K$38,0)</f>
        <v/>
      </c>
      <c r="L39" s="735">
        <f>IFERROR(L37*L$38,0)</f>
        <v/>
      </c>
      <c r="M39" s="735">
        <f>IFERROR(M37*M$38,0)</f>
        <v/>
      </c>
      <c r="N39" s="735">
        <f>IFERROR(N37*N$38,0)</f>
        <v/>
      </c>
      <c r="O39" s="735">
        <f>IFERROR(O37*O$38,0)</f>
        <v/>
      </c>
      <c r="P39" s="735">
        <f>IFERROR(P37*P$38,0)</f>
        <v/>
      </c>
      <c r="Q39" s="735">
        <f>IFERROR(Q37*Q$38,0)</f>
        <v/>
      </c>
      <c r="R39" s="735">
        <f>IFERROR(R37*R$38,0)</f>
        <v/>
      </c>
      <c r="S39" s="735">
        <f>IFERROR(S37*S$38,0)</f>
        <v/>
      </c>
      <c r="T39" s="735">
        <f>IFERROR(T37*T$38,0)</f>
        <v/>
      </c>
      <c r="U39" s="735">
        <f>IFERROR(U37*U$38,0)</f>
        <v/>
      </c>
      <c r="V39" s="735">
        <f>IFERROR(V37*V$38,0)</f>
        <v/>
      </c>
      <c r="W39" s="735">
        <f>IFERROR(W37*W$38,0)</f>
        <v/>
      </c>
      <c r="X39" s="735">
        <f>IFERROR(X37*X$38,0)</f>
        <v/>
      </c>
      <c r="Y39" s="735">
        <f>IFERROR(Y37*Y$38,0)</f>
        <v/>
      </c>
      <c r="Z39" s="735">
        <f>IFERROR(Z37*Z$38,0)</f>
        <v/>
      </c>
      <c r="AA39" s="735">
        <f>IFERROR(AA37*AA$38,0)</f>
        <v/>
      </c>
      <c r="AB39" s="735">
        <f>IFERROR(AB37*AB$38,0)</f>
        <v/>
      </c>
      <c r="AC39" s="735">
        <f>IFERROR(AC37*AC$38,0)</f>
        <v/>
      </c>
      <c r="AD39" s="735">
        <f>IFERROR(AD37*AD$38,0)</f>
        <v/>
      </c>
      <c r="AE39" s="735">
        <f>IFERROR(AE37*AE$38,0)</f>
        <v/>
      </c>
      <c r="AF39" s="735">
        <f>IFERROR(AF37*AF$38,0)</f>
        <v/>
      </c>
      <c r="AG39" s="735">
        <f>IFERROR(AG37*AG$38,0)</f>
        <v/>
      </c>
      <c r="AH39" s="735">
        <f>IFERROR(AH37*AH$38,0)</f>
        <v/>
      </c>
      <c r="AI39" s="735">
        <f>IFERROR(AI37*AI$38,0)</f>
        <v/>
      </c>
      <c r="AJ39" s="735">
        <f>IFERROR(AJ37*AJ$38,0)</f>
        <v/>
      </c>
      <c r="AK39" s="735">
        <f>IFERROR(AK37*AK$38,0)</f>
        <v/>
      </c>
      <c r="AL39" s="735">
        <f>IFERROR(AL37*AL$38,0)</f>
        <v/>
      </c>
      <c r="AM39" s="735">
        <f>IFERROR(AM37*AM$38,0)</f>
        <v/>
      </c>
      <c r="AN39" s="740" t="n"/>
    </row>
    <row r="40" ht="15.55" customHeight="1" s="1">
      <c r="C40" s="741" t="inlineStr">
        <is>
          <t>Total Capex</t>
        </is>
      </c>
      <c r="D40" s="157" t="n"/>
      <c r="E40" s="740">
        <f>IFERROR(F39*0.1+G39*0.15+H39*0.25+I39*0.25+J39*0.15+K39*0.1,0)</f>
        <v/>
      </c>
      <c r="F40" s="740">
        <f>IFERROR(G39*0.1+H39*0.15+I39*0.25+J39*0.25+K39*0.15+L39*0.1,0)</f>
        <v/>
      </c>
      <c r="G40" s="740">
        <f>IFERROR(H39*0.1+I39*0.15+J39*0.25+K39*0.25+L39*0.15+M39*0.1,0)</f>
        <v/>
      </c>
      <c r="H40" s="740">
        <f>IFERROR(I39*0.1+J39*0.15+K39*0.25+L39*0.25+M39*0.15+N39*0.1,0)</f>
        <v/>
      </c>
      <c r="I40" s="740">
        <f>IFERROR(J39*0.1+K39*0.15+L39*0.25+M39*0.25+N39*0.15+O39*0.1,0)</f>
        <v/>
      </c>
      <c r="J40" s="740">
        <f>IFERROR(K39*0.1+L39*0.15+M39*0.25+N39*0.25+O39*0.15+P39*0.1,0)</f>
        <v/>
      </c>
      <c r="K40" s="740">
        <f>IFERROR(L39*0.1+M39*0.15+N39*0.25+O39*0.25+P39*0.15+Q39*0.1,0)</f>
        <v/>
      </c>
      <c r="L40" s="740">
        <f>IFERROR(M39*0.1+N39*0.15+O39*0.25+P39*0.25+Q39*0.15+R39*0.1,0)</f>
        <v/>
      </c>
      <c r="M40" s="740">
        <f>IFERROR(N39*0.1+O39*0.15+P39*0.25+Q39*0.25+R39*0.15+S39*0.1,0)</f>
        <v/>
      </c>
      <c r="N40" s="740">
        <f>IFERROR(O39*0.1+P39*0.15+Q39*0.25+R39*0.25+S39*0.15+T39*0.1,0)</f>
        <v/>
      </c>
      <c r="O40" s="740">
        <f>IFERROR(P39*0.1+Q39*0.15+R39*0.25+S39*0.25+T39*0.15+U39*0.1,0)</f>
        <v/>
      </c>
      <c r="P40" s="740">
        <f>IFERROR(Q39*0.1+R39*0.15+S39*0.25+T39*0.25+U39*0.15+V39*0.1,0)</f>
        <v/>
      </c>
      <c r="Q40" s="740">
        <f>IFERROR(R39*0.1+S39*0.15+T39*0.25+U39*0.25+V39*0.15+W39*0.1,0)</f>
        <v/>
      </c>
      <c r="R40" s="740">
        <f>IFERROR(S39*0.1+T39*0.15+U39*0.25+V39*0.25+W39*0.15+X39*0.1,0)</f>
        <v/>
      </c>
      <c r="S40" s="740">
        <f>IFERROR(T39*0.1+U39*0.15+V39*0.25+W39*0.25+X39*0.15+Y39*0.1,0)</f>
        <v/>
      </c>
      <c r="T40" s="740">
        <f>IFERROR(U39*0.1+V39*0.15+W39*0.25+X39*0.25+Y39*0.15+Z39*0.1,0)</f>
        <v/>
      </c>
      <c r="U40" s="740">
        <f>IFERROR(V39*0.1+W39*0.15+X39*0.25+Y39*0.25+Z39*0.15+AA39*0.1,0)</f>
        <v/>
      </c>
      <c r="V40" s="740">
        <f>IFERROR(W39*0.1+X39*0.15+Y39*0.25+Z39*0.25+AA39*0.15+AB39*0.1,0)</f>
        <v/>
      </c>
      <c r="W40" s="740">
        <f>IFERROR(X39*0.1+Y39*0.15+Z39*0.25+AA39*0.25+AB39*0.15+AC39*0.1,0)</f>
        <v/>
      </c>
      <c r="X40" s="740">
        <f>IFERROR(Y39*0.1+Z39*0.15+AA39*0.25+AB39*0.25+AC39*0.15+AD39*0.1,0)</f>
        <v/>
      </c>
      <c r="Y40" s="740">
        <f>IFERROR(Z39*0.1+AA39*0.15+AB39*0.25+AC39*0.25+AD39*0.15+AE39*0.1,0)</f>
        <v/>
      </c>
      <c r="Z40" s="740">
        <f>IFERROR(AA39*0.1+AB39*0.15+AC39*0.25+AD39*0.25+AE39*0.15+AF39*0.1,0)</f>
        <v/>
      </c>
      <c r="AA40" s="740">
        <f>IFERROR(AB39*0.1+AC39*0.15+AD39*0.25+AE39*0.25+AF39*0.15+AG39*0.1,0)</f>
        <v/>
      </c>
      <c r="AB40" s="740">
        <f>IFERROR(AC39*0.1+AD39*0.15+AE39*0.25+AF39*0.25+AG39*0.15+AH39*0.1,0)</f>
        <v/>
      </c>
      <c r="AC40" s="740">
        <f>IFERROR(AD39*0.1+AE39*0.15+AF39*0.25+AG39*0.25+AH39*0.15+AI39*0.1,0)</f>
        <v/>
      </c>
      <c r="AD40" s="740">
        <f>IFERROR(AE39*0.1+AF39*0.15+AG39*0.25+AH39*0.25+AI39*0.15+AJ39*0.1,0)</f>
        <v/>
      </c>
      <c r="AE40" s="742">
        <f>AVERAGE(X40:AD40)</f>
        <v/>
      </c>
      <c r="AF40" s="742">
        <f>AVERAGE(Y40:AE40)</f>
        <v/>
      </c>
      <c r="AG40" s="742">
        <f>AVERAGE(Z40:AF40)</f>
        <v/>
      </c>
      <c r="AH40" s="742">
        <f>AVERAGE(AA40:AG40)</f>
        <v/>
      </c>
      <c r="AI40" s="742">
        <f>AVERAGE(AB40:AH40)</f>
        <v/>
      </c>
      <c r="AJ40" s="742">
        <f>AVERAGE(AC40:AI40)</f>
        <v/>
      </c>
      <c r="AK40" s="742">
        <f>AVERAGE(AD40:AJ40)</f>
        <v/>
      </c>
      <c r="AL40" s="742">
        <f>AVERAGE(AE40:AK40)</f>
        <v/>
      </c>
      <c r="AM40" s="742">
        <f>AVERAGE(AF40:AL40)</f>
        <v/>
      </c>
    </row>
    <row r="41" ht="15.55" customHeight="1" s="1">
      <c r="C41" s="141" t="n"/>
      <c r="D41" s="148" t="n"/>
    </row>
    <row r="42" ht="18.55" customHeight="1" s="1" thickBot="1">
      <c r="C42" s="159" t="inlineStr">
        <is>
          <t>Depreciation</t>
        </is>
      </c>
      <c r="D42" s="743" t="n"/>
      <c r="E42" s="744">
        <f>E39/20</f>
        <v/>
      </c>
      <c r="F42" s="744">
        <f>E39/20+F39/20</f>
        <v/>
      </c>
      <c r="G42" s="744">
        <f>E39/20+F39/20+G39/20</f>
        <v/>
      </c>
      <c r="H42" s="744">
        <f>E39/20+F39/20+G39/20+H39/20</f>
        <v/>
      </c>
      <c r="I42" s="744">
        <f>E39/20+F39/20+G39/20+H39/20+I39/20</f>
        <v/>
      </c>
      <c r="J42" s="744">
        <f>E39/20+F39/20+G39/20+H39/20+I39/20+J39/20</f>
        <v/>
      </c>
      <c r="K42" s="744">
        <f>E39/20+F39/20+G39/20+H39/20+I39/20+J39/20+K39/20</f>
        <v/>
      </c>
      <c r="L42" s="744">
        <f>E39/20+F39/20+G39/20+H39/20+I39/20+J39/20+K39/20+L39/20</f>
        <v/>
      </c>
      <c r="M42" s="744">
        <f>E39/20+F39/20+G39/20+H39/20+I39/20+J39/20+K39/20+L39/20+M39/20</f>
        <v/>
      </c>
      <c r="N42" s="744">
        <f>E39/20+F39/20+G39/20+H39/20+I39/20+J39/20+K39/20+L39/20+M39/20+N39/20</f>
        <v/>
      </c>
      <c r="O42" s="744">
        <f>E39/20+F39/20+G39/20+H39/20+I39/20+J39/20+K39/20+L39/20+M39/20+N39/20+O39/20</f>
        <v/>
      </c>
      <c r="P42" s="744">
        <f>E39/20+F39/20+G39/20+H39/20+I39/20+J39/20+K39/20+L39/20+M39/20+N39/20+O39/20+P39/20</f>
        <v/>
      </c>
      <c r="Q42" s="744">
        <f>E39/20+F39/20+G39/20+H39/20+I39/20+J39/20+K39/20+L39/20+M39/20+N39/20+O39/20+P39/20+Q39/20</f>
        <v/>
      </c>
      <c r="R42" s="744">
        <f>E39/20+F39/20+G39/20+H39/20+I39/20+J39/20+K39/20+L39/20+M39/20+N39/20+O39/20+P39/20+Q39/20+R39/20</f>
        <v/>
      </c>
      <c r="S42" s="744">
        <f>E39/20+F39/20+G39/20+H39/20+I39/20+J39/20+K39/20+L39/20+M39/20+N39/20+O39/20+P39/20+Q39/20+R39/20+S39/20</f>
        <v/>
      </c>
      <c r="T42" s="744">
        <f>E39/20+F39/20+G39/20+H39/20+I39/20+J39/20+K39/20+L39/20+M39/20+N39/20+O39/20+P39/20+Q39/20+R39/20+S39/20+T39/20</f>
        <v/>
      </c>
      <c r="U42" s="744">
        <f>E39/20+F39/20+G39/20+H39/20+I39/20+J39/20+K39/20+L39/20+M39/20+N39/20+O39/20+P39/20+Q39/20+R39/20+S39/20+T39/20+U39/20</f>
        <v/>
      </c>
      <c r="V42" s="744">
        <f>E39/20+F39/20+G39/20+H39/20+I39/20+J39/20+K39/20+L39/20+M39/20+N39/20+O39/20+P39/20+Q39/20+R39/20+S39/20+T39/20+U39/20+V39/20</f>
        <v/>
      </c>
      <c r="W42" s="744">
        <f>E39/20+F39/20+G39/20+H39/20+I39/20+J39/20+K39/20+L39/20+M39/20+N39/20+O39/20+P39/20+Q39/20+R39/20+S39/20+T39/20+U39/20+V39/20+W39/20</f>
        <v/>
      </c>
      <c r="X42" s="744">
        <f>E39/20+F39/20+G39/20+H39/20+I39/20+J39/20+K39/20+L39/20+M39/20+N39/20+O39/20+P39/20+Q39/20+R39/20+S39/20+T39/20+U39/20+V39/20+W39/20+X39/20</f>
        <v/>
      </c>
      <c r="Y42" s="744">
        <f>F39/20+G39/20+H39/20+I39/20+J39/20+K39/20+L39/20+M39/20+N39/20+O39/20+P39/20+Q39/20+R39/20+S39/20+T39/20+U39/20+V39/20+W39/20+X39/20+Y39/20</f>
        <v/>
      </c>
      <c r="Z42" s="744">
        <f>G39/20+H39/20+I39/20+J39/20+K39/20+L39/20+M39/20+N39/20+O39/20+P39/20+Q39/20+R39/20+S39/20+T39/20+U39/20+V39/20+W39/20+X39/20+Y39/20+Z39/20</f>
        <v/>
      </c>
      <c r="AA42" s="744">
        <f>H39/20+I39/20+J39/20+K39/20+L39/20+M39/20+N39/20+O39/20+P39/20+Q39/20+R39/20+S39/20+T39/20+U39/20+V39/20+W39/20+X39/20+Y39/20+Z39/20+AA39/20</f>
        <v/>
      </c>
      <c r="AB42" s="744">
        <f>I39/20+J39/20+K39/20+L39/20+M39/20+N39/20+O39/20+P39/20+Q39/20+R39/20+S39/20+T39/20+U39/20+V39/20+W39/20+X39/20+Y39/20+Z39/20+AA39/20+AB39/20</f>
        <v/>
      </c>
      <c r="AC42" s="744">
        <f>J39/20+K39/20+L39/20+M39/20+N39/20+O39/20+P39/20+Q39/20+R39/20+S39/20+T39/20+U39/20+V39/20+W39/20+X39/20+Y39/20+Z39/20+AA39/20+AB39/20+AC39/20</f>
        <v/>
      </c>
      <c r="AD42" s="744">
        <f>K39/20+L39/20+M39/20+N39/20+O39/20+P39/20+Q39/20+R39/20+S39/20+T39/20+U39/20+V39/20+W39/20+X39/20+Y39/20+Z39/20+AA39/20+AB39/20+AC39/20+AD39/20</f>
        <v/>
      </c>
      <c r="AE42" s="745">
        <f>L39/20+M39/20+N39/20+O39/20+P39/20+Q39/20+R39/20+S39/20+T39/20+U39/20+V39/20+W39/20+X39/20+Y39/20+Z39/20+AA39/20+AB39/20+AC39/20+AD39/20+AE39/20</f>
        <v/>
      </c>
      <c r="AF42" s="745">
        <f>M39/20+N39/20+O39/20+P39/20+Q39/20+R39/20+S39/20+T39/20+U39/20+V39/20+W39/20+X39/20+Y39/20+Z39/20+AA39/20+AB39/20+AC39/20+AD39/20+AE39/20+AF39/20</f>
        <v/>
      </c>
      <c r="AG42" s="745">
        <f>N39/20+O39/20+P39/20+Q39/20+R39/20+S39/20+T39/20+U39/20+V39/20+W39/20+X39/20+Y39/20+Z39/20+AA39/20+AB39/20+AC39/20+AD39/20+AE39/20+AF39/20+AG39/20</f>
        <v/>
      </c>
      <c r="AH42" s="745">
        <f>O39/20+P39/20+Q39/20+R39/20+S39/20+T39/20+U39/20+V39/20+W39/20+X39/20+Y39/20+Z39/20+AA39/20+AB39/20+AC39/20+AD39/20+AE39/20+AF39/20+AG39/20+AH39/20</f>
        <v/>
      </c>
      <c r="AI42" s="745">
        <f>P39/20+Q39/20+R39/20+S39/20+T39/20+U39/20+V39/20+W39/20+X39/20+Y39/20+Z39/20+AA39/20+AB39/20+AC39/20+AD39/20+AE39/20+AF39/20+AG39/20+AH39/20+AI39/20</f>
        <v/>
      </c>
      <c r="AJ42" s="745">
        <f>Q39/20+R39/20+S39/20+T39/20+U39/20+V39/20+W39/20+X39/20+Y39/20+Z39/20+AA39/20+AB39/20+AC39/20+AD39/20+AE39/20+AF39/20+AG39/20+AH39/20+AI39/20+AJ39/20</f>
        <v/>
      </c>
      <c r="AK42" s="745">
        <f>R39/20+S39/20+T39/20+U39/20+V39/20+W39/20+X39/20+Y39/20+Z39/20+AA39/20+AB39/20+AC39/20+AD39/20+AE39/20+AF39/20+AG39/20+AH39/20+AI39/20+AJ39/20+AK39/20</f>
        <v/>
      </c>
      <c r="AL42" s="745">
        <f>S39/20+T39/20+U39/20+V39/20+W39/20+X39/20+Y39/20+Z39/20+AA39/20+AB39/20+AC39/20+AD39/20+AE39/20+AF39/20+AG39/20+AH39/20+AI39/20+AJ39/20+AK39/20+AL39/20</f>
        <v/>
      </c>
      <c r="AM42" s="745">
        <f>T39/20+U39/20+V39/20+W39/20+X39/20+Y39/20+Z39/20+AA39/20+AB39/20+AC39/20+AD39/20+AE39/20+AF39/20+AG39/20+AH39/20+AI39/20+AJ39/20+AK39/20+AL39/20+AM39/20</f>
        <v/>
      </c>
    </row>
    <row r="43" ht="19.5" customHeight="1" s="1"/>
    <row r="44" ht="19.5" customHeight="1" s="1"/>
    <row r="45" ht="28" customFormat="1" customHeight="1" s="326">
      <c r="B45" s="322" t="n"/>
      <c r="C45" s="323" t="inlineStr">
        <is>
          <t>Income Statement</t>
        </is>
      </c>
      <c r="D45" s="324" t="n"/>
      <c r="E45" s="323">
        <f>F45-1</f>
        <v/>
      </c>
      <c r="F45" s="323">
        <f>G45-1</f>
        <v/>
      </c>
      <c r="G45" s="323">
        <f>H45-1</f>
        <v/>
      </c>
      <c r="H45" s="323">
        <f>I45-1</f>
        <v/>
      </c>
      <c r="I45" s="323">
        <f>J45-1</f>
        <v/>
      </c>
      <c r="J45" s="323">
        <f>K45-1</f>
        <v/>
      </c>
      <c r="K45" s="323">
        <f>L45-1</f>
        <v/>
      </c>
      <c r="L45" s="323">
        <f>M45-1</f>
        <v/>
      </c>
      <c r="M45" s="323">
        <f>N45-1</f>
        <v/>
      </c>
      <c r="N45" s="323">
        <f>[3]ref!B4</f>
        <v/>
      </c>
      <c r="O45" s="325">
        <f>N45+1</f>
        <v/>
      </c>
      <c r="P45" s="325">
        <f>O45+1</f>
        <v/>
      </c>
      <c r="Q45" s="325">
        <f>P45+1</f>
        <v/>
      </c>
      <c r="R45" s="325">
        <f>Q45+1</f>
        <v/>
      </c>
      <c r="S45" s="325">
        <f>R45+1</f>
        <v/>
      </c>
      <c r="T45" s="325">
        <f>S45+1</f>
        <v/>
      </c>
      <c r="U45" s="325">
        <f>T45+1</f>
        <v/>
      </c>
      <c r="V45" s="325">
        <f>U45+1</f>
        <v/>
      </c>
      <c r="W45" s="325">
        <f>V45+1</f>
        <v/>
      </c>
      <c r="X45" s="325">
        <f>W45+1</f>
        <v/>
      </c>
      <c r="Y45" s="325">
        <f>X45+1</f>
        <v/>
      </c>
      <c r="Z45" s="325">
        <f>Y45+1</f>
        <v/>
      </c>
      <c r="AA45" s="325">
        <f>Z45+1</f>
        <v/>
      </c>
      <c r="AB45" s="325">
        <f>AA45+1</f>
        <v/>
      </c>
      <c r="AC45" s="325">
        <f>AB45+1</f>
        <v/>
      </c>
      <c r="AD45" s="325">
        <f>AC45+1</f>
        <v/>
      </c>
      <c r="AE45" s="325">
        <f>AD45+1</f>
        <v/>
      </c>
      <c r="AF45" s="325">
        <f>AE45+1</f>
        <v/>
      </c>
      <c r="AG45" s="325">
        <f>AF45+1</f>
        <v/>
      </c>
      <c r="AH45" s="325">
        <f>AG45+1</f>
        <v/>
      </c>
      <c r="AI45" s="325">
        <f>AH45+1</f>
        <v/>
      </c>
      <c r="AJ45" s="325">
        <f>AI45+1</f>
        <v/>
      </c>
      <c r="AK45" s="325">
        <f>AJ45+1</f>
        <v/>
      </c>
      <c r="AL45" s="325">
        <f>AK45+1</f>
        <v/>
      </c>
      <c r="AM45" s="325">
        <f>AL45+1</f>
        <v/>
      </c>
      <c r="AN45" s="322" t="n"/>
      <c r="AS45" s="322" t="n"/>
    </row>
    <row r="46" ht="18" customHeight="1" s="1">
      <c r="C46" s="130" t="inlineStr">
        <is>
          <t>Revenue</t>
        </is>
      </c>
      <c r="D46" s="148" t="n"/>
    </row>
    <row r="47" ht="15.55" customHeight="1" s="1">
      <c r="C47" s="725" t="inlineStr">
        <is>
          <t xml:space="preserve">  Operating revenue</t>
        </is>
      </c>
      <c r="D47" s="746" t="n"/>
      <c r="E47" s="735">
        <f>SUM(E48:E49)</f>
        <v/>
      </c>
      <c r="F47" s="735">
        <f>SUM(F48:F49)</f>
        <v/>
      </c>
      <c r="G47" s="735">
        <f>SUM(G48:G49)</f>
        <v/>
      </c>
      <c r="H47" s="735">
        <f>SUM(H48:H49)</f>
        <v/>
      </c>
      <c r="I47" s="735">
        <f>SUM(I48:I49)</f>
        <v/>
      </c>
      <c r="J47" s="735">
        <f>SUM(J48:J49)</f>
        <v/>
      </c>
      <c r="K47" s="735">
        <f>SUM(K48:K49)</f>
        <v/>
      </c>
      <c r="L47" s="735">
        <f>SUM(L48:L49)</f>
        <v/>
      </c>
      <c r="M47" s="735">
        <f>SUM(M48:M49)</f>
        <v/>
      </c>
      <c r="N47" s="735">
        <f>SUM(N48:N49)</f>
        <v/>
      </c>
      <c r="O47" s="735">
        <f>SUM(O48:O49)</f>
        <v/>
      </c>
      <c r="P47" s="735">
        <f>SUM(P48:P49)</f>
        <v/>
      </c>
      <c r="Q47" s="735">
        <f>SUM(Q48:Q49)</f>
        <v/>
      </c>
      <c r="R47" s="735">
        <f>SUM(R48:R49)</f>
        <v/>
      </c>
      <c r="S47" s="735">
        <f>SUM(S48:S49)</f>
        <v/>
      </c>
      <c r="T47" s="735">
        <f>SUM(T48:T49)</f>
        <v/>
      </c>
      <c r="U47" s="735">
        <f>SUM(U48:U49)</f>
        <v/>
      </c>
      <c r="V47" s="735">
        <f>SUM(V48:V49)</f>
        <v/>
      </c>
      <c r="W47" s="735">
        <f>SUM(W48:W49)</f>
        <v/>
      </c>
      <c r="X47" s="735">
        <f>SUM(X48:X49)</f>
        <v/>
      </c>
      <c r="Y47" s="735">
        <f>SUM(Y48:Y49)</f>
        <v/>
      </c>
      <c r="Z47" s="735">
        <f>SUM(Z48:Z49)</f>
        <v/>
      </c>
      <c r="AA47" s="735">
        <f>SUM(AA48:AA49)</f>
        <v/>
      </c>
      <c r="AB47" s="735">
        <f>SUM(AB48:AB49)</f>
        <v/>
      </c>
      <c r="AC47" s="735">
        <f>SUM(AC48:AC49)</f>
        <v/>
      </c>
      <c r="AD47" s="735">
        <f>SUM(AD48:AD49)</f>
        <v/>
      </c>
      <c r="AE47" s="735">
        <f>SUM(AE48:AE49)</f>
        <v/>
      </c>
      <c r="AF47" s="735">
        <f>SUM(AF48:AF49)</f>
        <v/>
      </c>
      <c r="AG47" s="735">
        <f>SUM(AG48:AG49)</f>
        <v/>
      </c>
      <c r="AH47" s="735">
        <f>SUM(AH48:AH49)</f>
        <v/>
      </c>
      <c r="AI47" s="735">
        <f>SUM(AI48:AI49)</f>
        <v/>
      </c>
      <c r="AJ47" s="735">
        <f>SUM(AJ48:AJ49)</f>
        <v/>
      </c>
      <c r="AK47" s="735">
        <f>SUM(AK48:AK49)</f>
        <v/>
      </c>
      <c r="AL47" s="735">
        <f>SUM(AL48:AL49)</f>
        <v/>
      </c>
      <c r="AM47" s="735">
        <f>SUM(AM48:AM49)</f>
        <v/>
      </c>
    </row>
    <row r="48" ht="15.55" customHeight="1" s="1">
      <c r="C48" s="725" t="inlineStr">
        <is>
          <t xml:space="preserve">    Operating aeronautical revenue</t>
        </is>
      </c>
      <c r="D48" s="746" t="n"/>
      <c r="E48" s="735">
        <f>E$13*E20</f>
        <v/>
      </c>
      <c r="F48" s="735">
        <f>F$13*F20</f>
        <v/>
      </c>
      <c r="G48" s="735">
        <f>G$13*G20</f>
        <v/>
      </c>
      <c r="H48" s="735">
        <f>H$13*H20</f>
        <v/>
      </c>
      <c r="I48" s="735">
        <f>I$13*I20</f>
        <v/>
      </c>
      <c r="J48" s="735">
        <f>J$13*J20</f>
        <v/>
      </c>
      <c r="K48" s="735">
        <f>K$13*K20</f>
        <v/>
      </c>
      <c r="L48" s="735">
        <f>L$13*L20</f>
        <v/>
      </c>
      <c r="M48" s="735">
        <f>M$13*M20</f>
        <v/>
      </c>
      <c r="N48" s="735">
        <f>N$13*N20</f>
        <v/>
      </c>
      <c r="O48" s="735">
        <f>O$13*O20</f>
        <v/>
      </c>
      <c r="P48" s="735">
        <f>P$13*P20</f>
        <v/>
      </c>
      <c r="Q48" s="735">
        <f>Q$13*Q20</f>
        <v/>
      </c>
      <c r="R48" s="735">
        <f>R$13*R20</f>
        <v/>
      </c>
      <c r="S48" s="735">
        <f>S$13*S20</f>
        <v/>
      </c>
      <c r="T48" s="735">
        <f>T$13*T20</f>
        <v/>
      </c>
      <c r="U48" s="735">
        <f>U$13*U20</f>
        <v/>
      </c>
      <c r="V48" s="735">
        <f>V$13*V20</f>
        <v/>
      </c>
      <c r="W48" s="735">
        <f>W$13*W20</f>
        <v/>
      </c>
      <c r="X48" s="735">
        <f>X$13*X20</f>
        <v/>
      </c>
      <c r="Y48" s="735">
        <f>Y$13*Y20</f>
        <v/>
      </c>
      <c r="Z48" s="735">
        <f>Z$13*Z20</f>
        <v/>
      </c>
      <c r="AA48" s="735">
        <f>AA$13*AA20</f>
        <v/>
      </c>
      <c r="AB48" s="735">
        <f>AB$13*AB20</f>
        <v/>
      </c>
      <c r="AC48" s="735">
        <f>AC$13*AC20</f>
        <v/>
      </c>
      <c r="AD48" s="735">
        <f>AD$13*AD20</f>
        <v/>
      </c>
      <c r="AE48" s="735">
        <f>AE$13*AE20</f>
        <v/>
      </c>
      <c r="AF48" s="735">
        <f>AF$13*AF20</f>
        <v/>
      </c>
      <c r="AG48" s="735">
        <f>AG$13*AG20</f>
        <v/>
      </c>
      <c r="AH48" s="735">
        <f>AH$13*AH20</f>
        <v/>
      </c>
      <c r="AI48" s="735">
        <f>AI$13*AI20</f>
        <v/>
      </c>
      <c r="AJ48" s="735">
        <f>AJ$13*AJ20</f>
        <v/>
      </c>
      <c r="AK48" s="735">
        <f>AK$13*AK20</f>
        <v/>
      </c>
      <c r="AL48" s="735">
        <f>AL$13*AL20</f>
        <v/>
      </c>
      <c r="AM48" s="735">
        <f>AM$13*AM20</f>
        <v/>
      </c>
    </row>
    <row r="49" ht="15.55" customHeight="1" s="1">
      <c r="C49" s="725" t="inlineStr">
        <is>
          <t xml:space="preserve">    Operating non-aeronautical revenue</t>
        </is>
      </c>
      <c r="D49" s="746" t="n"/>
      <c r="E49" s="735">
        <f>E$13*E21</f>
        <v/>
      </c>
      <c r="F49" s="735">
        <f>F$13*F21</f>
        <v/>
      </c>
      <c r="G49" s="735">
        <f>G$13*G21</f>
        <v/>
      </c>
      <c r="H49" s="735">
        <f>H$13*H21</f>
        <v/>
      </c>
      <c r="I49" s="735">
        <f>I$13*I21</f>
        <v/>
      </c>
      <c r="J49" s="735">
        <f>J$13*J21</f>
        <v/>
      </c>
      <c r="K49" s="735">
        <f>K$13*K21</f>
        <v/>
      </c>
      <c r="L49" s="735">
        <f>L$13*L21</f>
        <v/>
      </c>
      <c r="M49" s="735">
        <f>M$13*M21</f>
        <v/>
      </c>
      <c r="N49" s="735">
        <f>N$13*N21</f>
        <v/>
      </c>
      <c r="O49" s="735">
        <f>O$13*O21</f>
        <v/>
      </c>
      <c r="P49" s="735">
        <f>P$13*P21</f>
        <v/>
      </c>
      <c r="Q49" s="735">
        <f>Q$13*Q21</f>
        <v/>
      </c>
      <c r="R49" s="735">
        <f>R$13*R21</f>
        <v/>
      </c>
      <c r="S49" s="735">
        <f>S$13*S21</f>
        <v/>
      </c>
      <c r="T49" s="735">
        <f>T$13*T21</f>
        <v/>
      </c>
      <c r="U49" s="735">
        <f>U$13*U21</f>
        <v/>
      </c>
      <c r="V49" s="735">
        <f>V$13*V21</f>
        <v/>
      </c>
      <c r="W49" s="735">
        <f>W$13*W21</f>
        <v/>
      </c>
      <c r="X49" s="735">
        <f>X$13*X21</f>
        <v/>
      </c>
      <c r="Y49" s="735">
        <f>Y$13*Y21</f>
        <v/>
      </c>
      <c r="Z49" s="735">
        <f>Z$13*Z21</f>
        <v/>
      </c>
      <c r="AA49" s="735">
        <f>AA$13*AA21</f>
        <v/>
      </c>
      <c r="AB49" s="735">
        <f>AB$13*AB21</f>
        <v/>
      </c>
      <c r="AC49" s="735">
        <f>AC$13*AC21</f>
        <v/>
      </c>
      <c r="AD49" s="735">
        <f>AD$13*AD21</f>
        <v/>
      </c>
      <c r="AE49" s="735">
        <f>AE$13*AE21</f>
        <v/>
      </c>
      <c r="AF49" s="735">
        <f>AF$13*AF21</f>
        <v/>
      </c>
      <c r="AG49" s="735">
        <f>AG$13*AG21</f>
        <v/>
      </c>
      <c r="AH49" s="735">
        <f>AH$13*AH21</f>
        <v/>
      </c>
      <c r="AI49" s="735">
        <f>AI$13*AI21</f>
        <v/>
      </c>
      <c r="AJ49" s="735">
        <f>AJ$13*AJ21</f>
        <v/>
      </c>
      <c r="AK49" s="735">
        <f>AK$13*AK21</f>
        <v/>
      </c>
      <c r="AL49" s="735">
        <f>AL$13*AL21</f>
        <v/>
      </c>
      <c r="AM49" s="735">
        <f>AM$13*AM21</f>
        <v/>
      </c>
    </row>
    <row r="50" ht="15.55" customHeight="1" s="1">
      <c r="C50" s="726" t="inlineStr">
        <is>
          <t xml:space="preserve">  Non-operating revenue</t>
        </is>
      </c>
      <c r="D50" s="747" t="n"/>
      <c r="E50" s="740">
        <f>E$13*E22</f>
        <v/>
      </c>
      <c r="F50" s="740">
        <f>F$13*F22</f>
        <v/>
      </c>
      <c r="G50" s="740">
        <f>G$13*G22</f>
        <v/>
      </c>
      <c r="H50" s="740">
        <f>H$13*H22</f>
        <v/>
      </c>
      <c r="I50" s="740">
        <f>I$13*I22</f>
        <v/>
      </c>
      <c r="J50" s="740">
        <f>J$13*J22</f>
        <v/>
      </c>
      <c r="K50" s="740">
        <f>K$13*K22</f>
        <v/>
      </c>
      <c r="L50" s="740">
        <f>L$13*L22</f>
        <v/>
      </c>
      <c r="M50" s="740">
        <f>M$13*M22</f>
        <v/>
      </c>
      <c r="N50" s="740">
        <f>N$13*N22</f>
        <v/>
      </c>
      <c r="O50" s="740">
        <f>O$13*O22</f>
        <v/>
      </c>
      <c r="P50" s="740">
        <f>P$13*P22</f>
        <v/>
      </c>
      <c r="Q50" s="740">
        <f>Q$13*Q22</f>
        <v/>
      </c>
      <c r="R50" s="740">
        <f>R$13*R22</f>
        <v/>
      </c>
      <c r="S50" s="740">
        <f>S$13*S22</f>
        <v/>
      </c>
      <c r="T50" s="740">
        <f>T$13*T22</f>
        <v/>
      </c>
      <c r="U50" s="740">
        <f>U$13*U22</f>
        <v/>
      </c>
      <c r="V50" s="740">
        <f>V$13*V22</f>
        <v/>
      </c>
      <c r="W50" s="740">
        <f>W$13*W22</f>
        <v/>
      </c>
      <c r="X50" s="740">
        <f>X$13*X22</f>
        <v/>
      </c>
      <c r="Y50" s="740">
        <f>Y$13*Y22</f>
        <v/>
      </c>
      <c r="Z50" s="740">
        <f>Z$13*Z22</f>
        <v/>
      </c>
      <c r="AA50" s="740">
        <f>AA$13*AA22</f>
        <v/>
      </c>
      <c r="AB50" s="740">
        <f>AB$13*AB22</f>
        <v/>
      </c>
      <c r="AC50" s="740">
        <f>AC$13*AC22</f>
        <v/>
      </c>
      <c r="AD50" s="740">
        <f>AD$13*AD22</f>
        <v/>
      </c>
      <c r="AE50" s="740">
        <f>AE$13*AE22</f>
        <v/>
      </c>
      <c r="AF50" s="740">
        <f>AF$13*AF22</f>
        <v/>
      </c>
      <c r="AG50" s="740">
        <f>AG$13*AG22</f>
        <v/>
      </c>
      <c r="AH50" s="740">
        <f>AH$13*AH22</f>
        <v/>
      </c>
      <c r="AI50" s="740">
        <f>AI$13*AI22</f>
        <v/>
      </c>
      <c r="AJ50" s="740">
        <f>AJ$13*AJ22</f>
        <v/>
      </c>
      <c r="AK50" s="740">
        <f>AK$13*AK22</f>
        <v/>
      </c>
      <c r="AL50" s="740">
        <f>AL$13*AL22</f>
        <v/>
      </c>
      <c r="AM50" s="740">
        <f>AM$13*AM22</f>
        <v/>
      </c>
    </row>
    <row r="51" ht="16" customHeight="1" s="1" thickBot="1">
      <c r="C51" s="748" t="inlineStr">
        <is>
          <t>Gross Margin</t>
        </is>
      </c>
      <c r="D51" s="749" t="n"/>
      <c r="E51" s="748">
        <f>E47+E50</f>
        <v/>
      </c>
      <c r="F51" s="748">
        <f>F47+F50</f>
        <v/>
      </c>
      <c r="G51" s="748">
        <f>G47+G50</f>
        <v/>
      </c>
      <c r="H51" s="748">
        <f>H47+H50</f>
        <v/>
      </c>
      <c r="I51" s="748">
        <f>I47+I50</f>
        <v/>
      </c>
      <c r="J51" s="748">
        <f>J47+J50</f>
        <v/>
      </c>
      <c r="K51" s="748">
        <f>K47+K50</f>
        <v/>
      </c>
      <c r="L51" s="748">
        <f>L47+L50</f>
        <v/>
      </c>
      <c r="M51" s="748">
        <f>M47+M50</f>
        <v/>
      </c>
      <c r="N51" s="748">
        <f>N47+N50</f>
        <v/>
      </c>
      <c r="O51" s="748">
        <f>O47+O50</f>
        <v/>
      </c>
      <c r="P51" s="748">
        <f>P47+P50</f>
        <v/>
      </c>
      <c r="Q51" s="748">
        <f>Q47+Q50</f>
        <v/>
      </c>
      <c r="R51" s="748">
        <f>R47+R50</f>
        <v/>
      </c>
      <c r="S51" s="748">
        <f>S47+S50</f>
        <v/>
      </c>
      <c r="T51" s="748">
        <f>T47+T50</f>
        <v/>
      </c>
      <c r="U51" s="748">
        <f>U47+U50</f>
        <v/>
      </c>
      <c r="V51" s="748">
        <f>V47+V50</f>
        <v/>
      </c>
      <c r="W51" s="748">
        <f>W47+W50</f>
        <v/>
      </c>
      <c r="X51" s="748">
        <f>X47+X50</f>
        <v/>
      </c>
      <c r="Y51" s="748">
        <f>Y47+Y50</f>
        <v/>
      </c>
      <c r="Z51" s="748">
        <f>Z47+Z50</f>
        <v/>
      </c>
      <c r="AA51" s="748">
        <f>AA47+AA50</f>
        <v/>
      </c>
      <c r="AB51" s="748">
        <f>AB47+AB50</f>
        <v/>
      </c>
      <c r="AC51" s="748">
        <f>AC47+AC50</f>
        <v/>
      </c>
      <c r="AD51" s="748">
        <f>AD47+AD50</f>
        <v/>
      </c>
      <c r="AE51" s="748">
        <f>AE47+AE50</f>
        <v/>
      </c>
      <c r="AF51" s="748">
        <f>AF47+AF50</f>
        <v/>
      </c>
      <c r="AG51" s="748">
        <f>AG47+AG50</f>
        <v/>
      </c>
      <c r="AH51" s="748">
        <f>AH47+AH50</f>
        <v/>
      </c>
      <c r="AI51" s="748">
        <f>AI47+AI50</f>
        <v/>
      </c>
      <c r="AJ51" s="748">
        <f>AJ47+AJ50</f>
        <v/>
      </c>
      <c r="AK51" s="748">
        <f>AK47+AK50</f>
        <v/>
      </c>
      <c r="AL51" s="748">
        <f>AL47+AL50</f>
        <v/>
      </c>
      <c r="AM51" s="748">
        <f>AM47+AM50</f>
        <v/>
      </c>
    </row>
    <row r="52" ht="16" customHeight="1" s="1" thickTop="1">
      <c r="C52" s="141" t="n"/>
      <c r="D52" s="148" t="n"/>
    </row>
    <row r="53" ht="18" customHeight="1" s="1">
      <c r="C53" s="130" t="inlineStr">
        <is>
          <t>Operating Expenses</t>
        </is>
      </c>
      <c r="D53" s="148" t="n"/>
    </row>
    <row r="54" ht="15.55" customHeight="1" s="1">
      <c r="C54" s="725" t="inlineStr">
        <is>
          <t>Total operating expenses(ACI Est)</t>
        </is>
      </c>
      <c r="D54" s="136" t="n"/>
      <c r="E54" s="735">
        <f>E$13*E23</f>
        <v/>
      </c>
      <c r="F54" s="735">
        <f>F$13*F23</f>
        <v/>
      </c>
      <c r="G54" s="735">
        <f>G$13*G23</f>
        <v/>
      </c>
      <c r="H54" s="735">
        <f>H$13*H23</f>
        <v/>
      </c>
      <c r="I54" s="735">
        <f>I$13*I23</f>
        <v/>
      </c>
      <c r="J54" s="735">
        <f>J$13*J23</f>
        <v/>
      </c>
      <c r="K54" s="735">
        <f>K$13*K23</f>
        <v/>
      </c>
      <c r="L54" s="735">
        <f>L$13*L23</f>
        <v/>
      </c>
      <c r="M54" s="735">
        <f>M$13*M23</f>
        <v/>
      </c>
      <c r="N54" s="735">
        <f>N$13*N23</f>
        <v/>
      </c>
      <c r="O54" s="735">
        <f>O$13*O23</f>
        <v/>
      </c>
      <c r="P54" s="735">
        <f>P$13*P23</f>
        <v/>
      </c>
      <c r="Q54" s="735">
        <f>Q$13*Q23</f>
        <v/>
      </c>
      <c r="R54" s="735">
        <f>R$13*R23</f>
        <v/>
      </c>
      <c r="S54" s="735">
        <f>S$13*S23</f>
        <v/>
      </c>
      <c r="T54" s="735">
        <f>T$13*T23</f>
        <v/>
      </c>
      <c r="U54" s="735">
        <f>U$13*U23</f>
        <v/>
      </c>
      <c r="V54" s="735">
        <f>V$13*V23</f>
        <v/>
      </c>
      <c r="W54" s="735">
        <f>W$13*W23</f>
        <v/>
      </c>
      <c r="X54" s="735">
        <f>X$13*X23</f>
        <v/>
      </c>
      <c r="Y54" s="735">
        <f>Y$13*Y23</f>
        <v/>
      </c>
      <c r="Z54" s="735">
        <f>Z$13*Z23</f>
        <v/>
      </c>
      <c r="AA54" s="735">
        <f>AA$13*AA23</f>
        <v/>
      </c>
      <c r="AB54" s="735">
        <f>AB$13*AB23</f>
        <v/>
      </c>
      <c r="AC54" s="735">
        <f>AC$13*AC23</f>
        <v/>
      </c>
      <c r="AD54" s="735">
        <f>AD$13*AD23</f>
        <v/>
      </c>
      <c r="AE54" s="735">
        <f>AE$13*AE23</f>
        <v/>
      </c>
      <c r="AF54" s="735">
        <f>AF$13*AF23</f>
        <v/>
      </c>
      <c r="AG54" s="735">
        <f>AG$13*AG23</f>
        <v/>
      </c>
      <c r="AH54" s="735">
        <f>AH$13*AH23</f>
        <v/>
      </c>
      <c r="AI54" s="735">
        <f>AI$13*AI23</f>
        <v/>
      </c>
      <c r="AJ54" s="735">
        <f>AJ$13*AJ23</f>
        <v/>
      </c>
      <c r="AK54" s="735">
        <f>AK$13*AK23</f>
        <v/>
      </c>
      <c r="AL54" s="735">
        <f>AL$13*AL23</f>
        <v/>
      </c>
      <c r="AM54" s="735">
        <f>AM$13*AM23</f>
        <v/>
      </c>
    </row>
    <row r="55" ht="15.55" customHeight="1" s="1">
      <c r="C55" s="725" t="inlineStr">
        <is>
          <t>Total operating expenses(Est)</t>
        </is>
      </c>
      <c r="D55" s="136" t="n"/>
      <c r="E55" s="735">
        <f>E56+E57</f>
        <v/>
      </c>
      <c r="F55" s="735">
        <f>F56+F57</f>
        <v/>
      </c>
      <c r="G55" s="735">
        <f>G56+G57</f>
        <v/>
      </c>
      <c r="H55" s="735">
        <f>H56+H57</f>
        <v/>
      </c>
      <c r="I55" s="735">
        <f>I56+I57</f>
        <v/>
      </c>
      <c r="J55" s="735">
        <f>J56+J57</f>
        <v/>
      </c>
      <c r="K55" s="735">
        <f>K56+K57</f>
        <v/>
      </c>
      <c r="L55" s="735">
        <f>L56+L57</f>
        <v/>
      </c>
      <c r="M55" s="735">
        <f>M56+M57</f>
        <v/>
      </c>
      <c r="N55" s="735">
        <f>N56+N57</f>
        <v/>
      </c>
      <c r="O55" s="735">
        <f>O56+O57</f>
        <v/>
      </c>
      <c r="P55" s="735">
        <f>P56+P57</f>
        <v/>
      </c>
      <c r="Q55" s="735">
        <f>Q56+Q57</f>
        <v/>
      </c>
      <c r="R55" s="735">
        <f>R56+R57</f>
        <v/>
      </c>
      <c r="S55" s="735">
        <f>S56+S57</f>
        <v/>
      </c>
      <c r="T55" s="735">
        <f>T56+T57</f>
        <v/>
      </c>
      <c r="U55" s="735">
        <f>U56+U57</f>
        <v/>
      </c>
      <c r="V55" s="735">
        <f>V56+V57</f>
        <v/>
      </c>
      <c r="W55" s="735">
        <f>W56+W57</f>
        <v/>
      </c>
      <c r="X55" s="735">
        <f>X56+X57</f>
        <v/>
      </c>
      <c r="Y55" s="735">
        <f>Y56+Y57</f>
        <v/>
      </c>
      <c r="Z55" s="735">
        <f>Z56+Z57</f>
        <v/>
      </c>
      <c r="AA55" s="735">
        <f>AA56+AA57</f>
        <v/>
      </c>
      <c r="AB55" s="735">
        <f>AB56+AB57</f>
        <v/>
      </c>
      <c r="AC55" s="735">
        <f>AC56+AC57</f>
        <v/>
      </c>
      <c r="AD55" s="735">
        <f>AD56+AD57</f>
        <v/>
      </c>
      <c r="AE55" s="735">
        <f>AE56+AE57</f>
        <v/>
      </c>
      <c r="AF55" s="735">
        <f>AF56+AF57</f>
        <v/>
      </c>
      <c r="AG55" s="735">
        <f>AG56+AG57</f>
        <v/>
      </c>
      <c r="AH55" s="735">
        <f>AH56+AH57</f>
        <v/>
      </c>
      <c r="AI55" s="735">
        <f>AI56+AI57</f>
        <v/>
      </c>
      <c r="AJ55" s="735">
        <f>AJ56+AJ57</f>
        <v/>
      </c>
      <c r="AK55" s="735">
        <f>AK56+AK57</f>
        <v/>
      </c>
      <c r="AL55" s="735">
        <f>AL56+AL57</f>
        <v/>
      </c>
      <c r="AM55" s="735">
        <f>AM56+AM57</f>
        <v/>
      </c>
    </row>
    <row r="56" ht="15.55" customHeight="1" s="1">
      <c r="C56" s="725" t="inlineStr">
        <is>
          <t xml:space="preserve">   Fixed Expenses</t>
        </is>
      </c>
      <c r="D56" s="136" t="n"/>
      <c r="E56" s="735">
        <f>E$15*E$26</f>
        <v/>
      </c>
      <c r="F56" s="735">
        <f>F$15*F$26</f>
        <v/>
      </c>
      <c r="G56" s="735">
        <f>G$15*G$26</f>
        <v/>
      </c>
      <c r="H56" s="735">
        <f>H$15*H$26</f>
        <v/>
      </c>
      <c r="I56" s="735">
        <f>I$15*I$26</f>
        <v/>
      </c>
      <c r="J56" s="735">
        <f>J$15*J$26</f>
        <v/>
      </c>
      <c r="K56" s="735">
        <f>K$15*K$26</f>
        <v/>
      </c>
      <c r="L56" s="735">
        <f>L$15*L$26</f>
        <v/>
      </c>
      <c r="M56" s="735">
        <f>M$15*M$26</f>
        <v/>
      </c>
      <c r="N56" s="735">
        <f>N$15*N$26</f>
        <v/>
      </c>
      <c r="O56" s="735">
        <f>O$15*O$26</f>
        <v/>
      </c>
      <c r="P56" s="735">
        <f>P$15*P$26</f>
        <v/>
      </c>
      <c r="Q56" s="735">
        <f>Q$15*Q$26</f>
        <v/>
      </c>
      <c r="R56" s="735">
        <f>R$15*R$26</f>
        <v/>
      </c>
      <c r="S56" s="735">
        <f>S$15*S$26</f>
        <v/>
      </c>
      <c r="T56" s="735">
        <f>T$15*T$26</f>
        <v/>
      </c>
      <c r="U56" s="735">
        <f>U$15*U$26</f>
        <v/>
      </c>
      <c r="V56" s="735">
        <f>V$15*V$26</f>
        <v/>
      </c>
      <c r="W56" s="735">
        <f>W$15*W$26</f>
        <v/>
      </c>
      <c r="X56" s="735">
        <f>X$15*X$26</f>
        <v/>
      </c>
      <c r="Y56" s="735">
        <f>Y$15*Y$26</f>
        <v/>
      </c>
      <c r="Z56" s="735">
        <f>Z$15*Z$26</f>
        <v/>
      </c>
      <c r="AA56" s="735">
        <f>AA$15*AA$26</f>
        <v/>
      </c>
      <c r="AB56" s="735">
        <f>AB$15*AB$26</f>
        <v/>
      </c>
      <c r="AC56" s="735">
        <f>AC$15*AC$26</f>
        <v/>
      </c>
      <c r="AD56" s="735">
        <f>AD$15*AD$26</f>
        <v/>
      </c>
      <c r="AE56" s="735">
        <f>AE$15*AE$26</f>
        <v/>
      </c>
      <c r="AF56" s="735">
        <f>AF$15*AF$26</f>
        <v/>
      </c>
      <c r="AG56" s="735">
        <f>AG$15*AG$26</f>
        <v/>
      </c>
      <c r="AH56" s="735">
        <f>AH$15*AH$26</f>
        <v/>
      </c>
      <c r="AI56" s="735">
        <f>AI$15*AI$26</f>
        <v/>
      </c>
      <c r="AJ56" s="735">
        <f>AJ$15*AJ$26</f>
        <v/>
      </c>
      <c r="AK56" s="735">
        <f>AK$15*AK$26</f>
        <v/>
      </c>
      <c r="AL56" s="735">
        <f>AL$15*AL$26</f>
        <v/>
      </c>
      <c r="AM56" s="735">
        <f>AM$15*AM$26</f>
        <v/>
      </c>
    </row>
    <row r="57" ht="15.55" customHeight="1" s="1">
      <c r="C57" s="725" t="inlineStr">
        <is>
          <t xml:space="preserve">   Variable-Costs</t>
        </is>
      </c>
      <c r="D57" s="136" t="n"/>
      <c r="E57" s="735">
        <f>E$13*E$27</f>
        <v/>
      </c>
      <c r="F57" s="735">
        <f>F$13*F$27</f>
        <v/>
      </c>
      <c r="G57" s="735">
        <f>G$13*G$27</f>
        <v/>
      </c>
      <c r="H57" s="735">
        <f>H$13*H$27</f>
        <v/>
      </c>
      <c r="I57" s="735">
        <f>I$13*I$27</f>
        <v/>
      </c>
      <c r="J57" s="735">
        <f>J$13*J$27</f>
        <v/>
      </c>
      <c r="K57" s="735">
        <f>K$13*K$27</f>
        <v/>
      </c>
      <c r="L57" s="735">
        <f>L$13*L$27</f>
        <v/>
      </c>
      <c r="M57" s="735">
        <f>M$13*M$27</f>
        <v/>
      </c>
      <c r="N57" s="735">
        <f>N$13*N$27</f>
        <v/>
      </c>
      <c r="O57" s="735">
        <f>O$13*O$27</f>
        <v/>
      </c>
      <c r="P57" s="735">
        <f>P$13*P$27</f>
        <v/>
      </c>
      <c r="Q57" s="735">
        <f>Q$13*Q$27</f>
        <v/>
      </c>
      <c r="R57" s="735">
        <f>R$13*R$27</f>
        <v/>
      </c>
      <c r="S57" s="735">
        <f>S$13*S$27</f>
        <v/>
      </c>
      <c r="T57" s="735">
        <f>T$13*T$27</f>
        <v/>
      </c>
      <c r="U57" s="735">
        <f>U$13*U$27</f>
        <v/>
      </c>
      <c r="V57" s="735">
        <f>V$13*V$27</f>
        <v/>
      </c>
      <c r="W57" s="735">
        <f>W$13*W$27</f>
        <v/>
      </c>
      <c r="X57" s="735">
        <f>X$13*X$27</f>
        <v/>
      </c>
      <c r="Y57" s="735">
        <f>Y$13*Y$27</f>
        <v/>
      </c>
      <c r="Z57" s="735">
        <f>Z$13*Z$27</f>
        <v/>
      </c>
      <c r="AA57" s="735">
        <f>AA$13*AA$27</f>
        <v/>
      </c>
      <c r="AB57" s="735">
        <f>AB$13*AB$27</f>
        <v/>
      </c>
      <c r="AC57" s="735">
        <f>AC$13*AC$27</f>
        <v/>
      </c>
      <c r="AD57" s="735">
        <f>AD$13*AD$27</f>
        <v/>
      </c>
      <c r="AE57" s="735">
        <f>AE$13*AE$27</f>
        <v/>
      </c>
      <c r="AF57" s="735">
        <f>AF$13*AF$27</f>
        <v/>
      </c>
      <c r="AG57" s="735">
        <f>AG$13*AG$27</f>
        <v/>
      </c>
      <c r="AH57" s="735">
        <f>AH$13*AH$27</f>
        <v/>
      </c>
      <c r="AI57" s="735">
        <f>AI$13*AI$27</f>
        <v/>
      </c>
      <c r="AJ57" s="735">
        <f>AJ$13*AJ$27</f>
        <v/>
      </c>
      <c r="AK57" s="735">
        <f>AK$13*AK$27</f>
        <v/>
      </c>
      <c r="AL57" s="735">
        <f>AL$13*AL$27</f>
        <v/>
      </c>
      <c r="AM57" s="735">
        <f>AM$13*AM$27</f>
        <v/>
      </c>
    </row>
    <row r="58" ht="15.55" customHeight="1" s="1">
      <c r="C58" s="726" t="inlineStr">
        <is>
          <t>Depreciation</t>
        </is>
      </c>
      <c r="D58" s="747" t="n"/>
      <c r="E58" s="750">
        <f>E42</f>
        <v/>
      </c>
      <c r="F58" s="750">
        <f>F42</f>
        <v/>
      </c>
      <c r="G58" s="750">
        <f>G42</f>
        <v/>
      </c>
      <c r="H58" s="750">
        <f>H42</f>
        <v/>
      </c>
      <c r="I58" s="750">
        <f>I42</f>
        <v/>
      </c>
      <c r="J58" s="750">
        <f>J42</f>
        <v/>
      </c>
      <c r="K58" s="750">
        <f>K42</f>
        <v/>
      </c>
      <c r="L58" s="750">
        <f>L42</f>
        <v/>
      </c>
      <c r="M58" s="750">
        <f>M42</f>
        <v/>
      </c>
      <c r="N58" s="750">
        <f>N42</f>
        <v/>
      </c>
      <c r="O58" s="750">
        <f>O42</f>
        <v/>
      </c>
      <c r="P58" s="750">
        <f>P42</f>
        <v/>
      </c>
      <c r="Q58" s="750">
        <f>Q42</f>
        <v/>
      </c>
      <c r="R58" s="750">
        <f>R42</f>
        <v/>
      </c>
      <c r="S58" s="750">
        <f>S42</f>
        <v/>
      </c>
      <c r="T58" s="750">
        <f>T42</f>
        <v/>
      </c>
      <c r="U58" s="750">
        <f>U42</f>
        <v/>
      </c>
      <c r="V58" s="750">
        <f>V42</f>
        <v/>
      </c>
      <c r="W58" s="750">
        <f>W42</f>
        <v/>
      </c>
      <c r="X58" s="750">
        <f>X42</f>
        <v/>
      </c>
      <c r="Y58" s="750">
        <f>Y42</f>
        <v/>
      </c>
      <c r="Z58" s="750">
        <f>Z42</f>
        <v/>
      </c>
      <c r="AA58" s="750">
        <f>AA42</f>
        <v/>
      </c>
      <c r="AB58" s="750">
        <f>AB42</f>
        <v/>
      </c>
      <c r="AC58" s="750">
        <f>AC42</f>
        <v/>
      </c>
      <c r="AD58" s="750">
        <f>AD42</f>
        <v/>
      </c>
      <c r="AE58" s="750">
        <f>AE42</f>
        <v/>
      </c>
      <c r="AF58" s="750">
        <f>AF42</f>
        <v/>
      </c>
      <c r="AG58" s="750">
        <f>AG42</f>
        <v/>
      </c>
      <c r="AH58" s="750">
        <f>AH42</f>
        <v/>
      </c>
      <c r="AI58" s="750">
        <f>AI42</f>
        <v/>
      </c>
      <c r="AJ58" s="750">
        <f>AJ42</f>
        <v/>
      </c>
      <c r="AK58" s="750">
        <f>AK42</f>
        <v/>
      </c>
      <c r="AL58" s="750">
        <f>AL42</f>
        <v/>
      </c>
      <c r="AM58" s="750">
        <f>AM42</f>
        <v/>
      </c>
    </row>
    <row r="59" ht="15.55" customHeight="1" s="1">
      <c r="C59" s="751" t="inlineStr">
        <is>
          <t>Total OPEX</t>
        </is>
      </c>
      <c r="D59" s="752" t="n"/>
      <c r="E59" s="753">
        <f>E55+E58</f>
        <v/>
      </c>
      <c r="F59" s="753">
        <f>F55+F58</f>
        <v/>
      </c>
      <c r="G59" s="753">
        <f>G55+G58</f>
        <v/>
      </c>
      <c r="H59" s="753">
        <f>H55+H58</f>
        <v/>
      </c>
      <c r="I59" s="753">
        <f>I55+I58</f>
        <v/>
      </c>
      <c r="J59" s="753">
        <f>J55+J58</f>
        <v/>
      </c>
      <c r="K59" s="753">
        <f>K55+K58</f>
        <v/>
      </c>
      <c r="L59" s="753">
        <f>L55+L58</f>
        <v/>
      </c>
      <c r="M59" s="753">
        <f>M55+M58</f>
        <v/>
      </c>
      <c r="N59" s="753">
        <f>N55+N58</f>
        <v/>
      </c>
      <c r="O59" s="753">
        <f>O55+O58</f>
        <v/>
      </c>
      <c r="P59" s="753">
        <f>P55+P58</f>
        <v/>
      </c>
      <c r="Q59" s="753">
        <f>Q55+Q58</f>
        <v/>
      </c>
      <c r="R59" s="753">
        <f>R55+R58</f>
        <v/>
      </c>
      <c r="S59" s="753">
        <f>S55+S58</f>
        <v/>
      </c>
      <c r="T59" s="753">
        <f>T55+T58</f>
        <v/>
      </c>
      <c r="U59" s="753">
        <f>U55+U58</f>
        <v/>
      </c>
      <c r="V59" s="753">
        <f>V55+V58</f>
        <v/>
      </c>
      <c r="W59" s="753">
        <f>W55+W58</f>
        <v/>
      </c>
      <c r="X59" s="753">
        <f>X55+X58</f>
        <v/>
      </c>
      <c r="Y59" s="753">
        <f>Y55+Y58</f>
        <v/>
      </c>
      <c r="Z59" s="753">
        <f>Z55+Z58</f>
        <v/>
      </c>
      <c r="AA59" s="753">
        <f>AA55+AA58</f>
        <v/>
      </c>
      <c r="AB59" s="753">
        <f>AB55+AB58</f>
        <v/>
      </c>
      <c r="AC59" s="753">
        <f>AC55+AC58</f>
        <v/>
      </c>
      <c r="AD59" s="753">
        <f>AD55+AD58</f>
        <v/>
      </c>
      <c r="AE59" s="753">
        <f>AE55+AE58</f>
        <v/>
      </c>
      <c r="AF59" s="753">
        <f>AF55+AF58</f>
        <v/>
      </c>
      <c r="AG59" s="753">
        <f>AG55+AG58</f>
        <v/>
      </c>
      <c r="AH59" s="753">
        <f>AH55+AH58</f>
        <v/>
      </c>
      <c r="AI59" s="753">
        <f>AI55+AI58</f>
        <v/>
      </c>
      <c r="AJ59" s="753">
        <f>AJ55+AJ58</f>
        <v/>
      </c>
      <c r="AK59" s="753">
        <f>AK55+AK58</f>
        <v/>
      </c>
      <c r="AL59" s="753">
        <f>AL55+AL58</f>
        <v/>
      </c>
      <c r="AM59" s="753">
        <f>AM55+AM58</f>
        <v/>
      </c>
    </row>
    <row r="60" ht="15.55" customHeight="1" s="1">
      <c r="C60" s="141" t="n"/>
      <c r="D60" s="148" t="n"/>
      <c r="E60" s="735" t="n"/>
      <c r="F60" s="735" t="n"/>
      <c r="G60" s="735" t="n"/>
      <c r="H60" s="735" t="n"/>
      <c r="I60" s="735" t="n"/>
      <c r="J60" s="735" t="n"/>
      <c r="K60" s="735" t="n"/>
      <c r="L60" s="735" t="n"/>
      <c r="M60" s="735" t="n"/>
      <c r="N60" s="735" t="n"/>
      <c r="O60" s="735" t="n"/>
      <c r="P60" s="735" t="n"/>
      <c r="Q60" s="735" t="n"/>
      <c r="R60" s="735" t="n"/>
      <c r="S60" s="735" t="n"/>
      <c r="T60" s="735" t="n"/>
      <c r="U60" s="735" t="n"/>
      <c r="V60" s="735" t="n"/>
      <c r="W60" s="735" t="n"/>
      <c r="X60" s="735" t="n"/>
      <c r="Y60" s="735" t="n"/>
      <c r="Z60" s="735" t="n"/>
      <c r="AA60" s="735" t="n"/>
      <c r="AB60" s="735" t="n"/>
      <c r="AC60" s="735" t="n"/>
      <c r="AD60" s="735" t="n"/>
      <c r="AE60" s="735" t="n"/>
      <c r="AF60" s="735" t="n"/>
      <c r="AG60" s="735" t="n"/>
      <c r="AH60" s="735" t="n"/>
      <c r="AI60" s="735" t="n"/>
      <c r="AJ60" s="735" t="n"/>
      <c r="AK60" s="735" t="n"/>
      <c r="AL60" s="735" t="n"/>
      <c r="AM60" s="735" t="n"/>
    </row>
    <row r="61" ht="15.55" customHeight="1" s="1">
      <c r="C61" s="754" t="inlineStr">
        <is>
          <t>Operating Income</t>
        </is>
      </c>
      <c r="D61" s="755" t="n"/>
      <c r="E61" s="735">
        <f>E51-E59</f>
        <v/>
      </c>
      <c r="F61" s="735">
        <f>F51-F59</f>
        <v/>
      </c>
      <c r="G61" s="735">
        <f>G51-G59</f>
        <v/>
      </c>
      <c r="H61" s="735">
        <f>H51-H59</f>
        <v/>
      </c>
      <c r="I61" s="735">
        <f>I51-I59</f>
        <v/>
      </c>
      <c r="J61" s="735">
        <f>J51-J59</f>
        <v/>
      </c>
      <c r="K61" s="735">
        <f>K51-K59</f>
        <v/>
      </c>
      <c r="L61" s="735">
        <f>L51-L59</f>
        <v/>
      </c>
      <c r="M61" s="735">
        <f>M51-M59</f>
        <v/>
      </c>
      <c r="N61" s="735">
        <f>N51-N59</f>
        <v/>
      </c>
      <c r="O61" s="735">
        <f>O51-O59</f>
        <v/>
      </c>
      <c r="P61" s="735">
        <f>P51-P59</f>
        <v/>
      </c>
      <c r="Q61" s="735">
        <f>Q51-Q59</f>
        <v/>
      </c>
      <c r="R61" s="735">
        <f>R51-R59</f>
        <v/>
      </c>
      <c r="S61" s="735">
        <f>S51-S59</f>
        <v/>
      </c>
      <c r="T61" s="735">
        <f>T51-T59</f>
        <v/>
      </c>
      <c r="U61" s="735">
        <f>U51-U59</f>
        <v/>
      </c>
      <c r="V61" s="735">
        <f>V51-V59</f>
        <v/>
      </c>
      <c r="W61" s="735">
        <f>W51-W59</f>
        <v/>
      </c>
      <c r="X61" s="735">
        <f>X51-X59</f>
        <v/>
      </c>
      <c r="Y61" s="735">
        <f>Y51-Y59</f>
        <v/>
      </c>
      <c r="Z61" s="735">
        <f>Z51-Z59</f>
        <v/>
      </c>
      <c r="AA61" s="735">
        <f>AA51-AA59</f>
        <v/>
      </c>
      <c r="AB61" s="735">
        <f>AB51-AB59</f>
        <v/>
      </c>
      <c r="AC61" s="735">
        <f>AC51-AC59</f>
        <v/>
      </c>
      <c r="AD61" s="735">
        <f>AD51-AD59</f>
        <v/>
      </c>
      <c r="AE61" s="735">
        <f>AE51-AE59</f>
        <v/>
      </c>
      <c r="AF61" s="735">
        <f>AF51-AF59</f>
        <v/>
      </c>
      <c r="AG61" s="735">
        <f>AG51-AG59</f>
        <v/>
      </c>
      <c r="AH61" s="735">
        <f>AH51-AH59</f>
        <v/>
      </c>
      <c r="AI61" s="735">
        <f>AI51-AI59</f>
        <v/>
      </c>
      <c r="AJ61" s="735">
        <f>AJ51-AJ59</f>
        <v/>
      </c>
      <c r="AK61" s="735">
        <f>AK51-AK59</f>
        <v/>
      </c>
      <c r="AL61" s="735">
        <f>AL51-AL59</f>
        <v/>
      </c>
      <c r="AM61" s="735">
        <f>AM51-AM59</f>
        <v/>
      </c>
    </row>
    <row r="62" ht="15.55" customHeight="1" s="1">
      <c r="C62" s="754" t="n"/>
      <c r="D62" s="755" t="n"/>
      <c r="E62" s="735" t="n"/>
      <c r="F62" s="735" t="n"/>
      <c r="G62" s="735" t="n"/>
      <c r="H62" s="735" t="n"/>
      <c r="I62" s="735" t="n"/>
      <c r="J62" s="735" t="n"/>
      <c r="K62" s="735" t="n"/>
      <c r="L62" s="735" t="n"/>
      <c r="M62" s="735" t="n"/>
      <c r="N62" s="735" t="n"/>
      <c r="O62" s="735" t="n"/>
      <c r="P62" s="735" t="n"/>
      <c r="Q62" s="735" t="n"/>
      <c r="R62" s="735" t="n"/>
      <c r="S62" s="735" t="n"/>
      <c r="T62" s="735" t="n"/>
      <c r="U62" s="735" t="n"/>
      <c r="V62" s="735" t="n"/>
      <c r="W62" s="735" t="n"/>
      <c r="X62" s="735" t="n"/>
      <c r="Y62" s="735" t="n"/>
      <c r="Z62" s="735" t="n"/>
      <c r="AA62" s="735" t="n"/>
      <c r="AB62" s="735" t="n"/>
      <c r="AC62" s="735" t="n"/>
      <c r="AD62" s="735" t="n"/>
      <c r="AE62" s="735" t="n"/>
      <c r="AF62" s="735" t="n"/>
      <c r="AG62" s="735" t="n"/>
      <c r="AH62" s="735" t="n"/>
      <c r="AI62" s="735" t="n"/>
      <c r="AJ62" s="735" t="n"/>
      <c r="AK62" s="735" t="n"/>
      <c r="AL62" s="735" t="n"/>
      <c r="AM62" s="735" t="n"/>
    </row>
    <row r="63" ht="15.55" customHeight="1" s="1">
      <c r="C63" s="756" t="inlineStr">
        <is>
          <t xml:space="preserve">Interest </t>
        </is>
      </c>
      <c r="D63" s="757" t="n"/>
      <c r="E63" s="735">
        <f>E120</f>
        <v/>
      </c>
      <c r="F63" s="735">
        <f>F120</f>
        <v/>
      </c>
      <c r="G63" s="735">
        <f>G120</f>
        <v/>
      </c>
      <c r="H63" s="735">
        <f>H120</f>
        <v/>
      </c>
      <c r="I63" s="735">
        <f>I120</f>
        <v/>
      </c>
      <c r="J63" s="735">
        <f>J120</f>
        <v/>
      </c>
      <c r="K63" s="735">
        <f>K120</f>
        <v/>
      </c>
      <c r="L63" s="735">
        <f>L120</f>
        <v/>
      </c>
      <c r="M63" s="735">
        <f>M120</f>
        <v/>
      </c>
      <c r="N63" s="735">
        <f>N120</f>
        <v/>
      </c>
      <c r="O63" s="735">
        <f>O120</f>
        <v/>
      </c>
      <c r="P63" s="735">
        <f>P120</f>
        <v/>
      </c>
      <c r="Q63" s="735">
        <f>Q120</f>
        <v/>
      </c>
      <c r="R63" s="735">
        <f>R120</f>
        <v/>
      </c>
      <c r="S63" s="735">
        <f>S120</f>
        <v/>
      </c>
      <c r="T63" s="735">
        <f>T120</f>
        <v/>
      </c>
      <c r="U63" s="735">
        <f>U120</f>
        <v/>
      </c>
      <c r="V63" s="735">
        <f>V120</f>
        <v/>
      </c>
      <c r="W63" s="735">
        <f>W120</f>
        <v/>
      </c>
      <c r="X63" s="735">
        <f>X120</f>
        <v/>
      </c>
      <c r="Y63" s="735">
        <f>Y120</f>
        <v/>
      </c>
      <c r="Z63" s="735">
        <f>Z120</f>
        <v/>
      </c>
      <c r="AA63" s="735">
        <f>AA120</f>
        <v/>
      </c>
      <c r="AB63" s="735">
        <f>AB120</f>
        <v/>
      </c>
      <c r="AC63" s="735">
        <f>AC120</f>
        <v/>
      </c>
      <c r="AD63" s="735">
        <f>AD120</f>
        <v/>
      </c>
      <c r="AE63" s="735">
        <f>AE120</f>
        <v/>
      </c>
      <c r="AF63" s="735">
        <f>AF120</f>
        <v/>
      </c>
      <c r="AG63" s="735">
        <f>AG120</f>
        <v/>
      </c>
      <c r="AH63" s="735">
        <f>AH120</f>
        <v/>
      </c>
      <c r="AI63" s="735">
        <f>AI120</f>
        <v/>
      </c>
      <c r="AJ63" s="735">
        <f>AJ120</f>
        <v/>
      </c>
      <c r="AK63" s="735">
        <f>AK120</f>
        <v/>
      </c>
      <c r="AL63" s="735">
        <f>AL120</f>
        <v/>
      </c>
      <c r="AM63" s="735">
        <f>AM120</f>
        <v/>
      </c>
    </row>
    <row r="64" ht="15.55" customHeight="1" s="1">
      <c r="C64" s="754" t="n"/>
      <c r="D64" s="755" t="n"/>
      <c r="E64" s="735" t="n"/>
      <c r="F64" s="735" t="n"/>
      <c r="G64" s="735" t="n"/>
      <c r="H64" s="735" t="n"/>
      <c r="I64" s="735" t="n"/>
      <c r="J64" s="735" t="n"/>
      <c r="K64" s="735" t="n"/>
      <c r="L64" s="735" t="n"/>
      <c r="M64" s="735" t="n"/>
      <c r="N64" s="735" t="n"/>
      <c r="O64" s="735" t="n"/>
      <c r="P64" s="735" t="n"/>
      <c r="Q64" s="735" t="n"/>
      <c r="R64" s="735" t="n"/>
      <c r="S64" s="735" t="n"/>
      <c r="T64" s="735" t="n"/>
      <c r="U64" s="735" t="n"/>
      <c r="V64" s="735" t="n"/>
      <c r="W64" s="735" t="n"/>
      <c r="X64" s="735" t="n"/>
      <c r="Y64" s="735" t="n"/>
      <c r="Z64" s="735" t="n"/>
      <c r="AA64" s="735" t="n"/>
      <c r="AB64" s="735" t="n"/>
      <c r="AC64" s="735" t="n"/>
      <c r="AD64" s="735" t="n"/>
      <c r="AE64" s="735" t="n"/>
      <c r="AF64" s="735" t="n"/>
      <c r="AG64" s="735" t="n"/>
      <c r="AH64" s="735" t="n"/>
      <c r="AI64" s="735" t="n"/>
      <c r="AJ64" s="735" t="n"/>
      <c r="AK64" s="735" t="n"/>
      <c r="AL64" s="735" t="n"/>
      <c r="AM64" s="735" t="n"/>
    </row>
    <row r="65" ht="15.55" customHeight="1" s="1">
      <c r="C65" s="754" t="inlineStr">
        <is>
          <t>NI Before Taxes</t>
        </is>
      </c>
      <c r="D65" s="755" t="n"/>
      <c r="E65" s="735">
        <f>E61-E63</f>
        <v/>
      </c>
      <c r="F65" s="735">
        <f>F61-F63</f>
        <v/>
      </c>
      <c r="G65" s="735">
        <f>G61-G63</f>
        <v/>
      </c>
      <c r="H65" s="735">
        <f>H61-H63</f>
        <v/>
      </c>
      <c r="I65" s="735">
        <f>I61-I63</f>
        <v/>
      </c>
      <c r="J65" s="735">
        <f>J61-J63</f>
        <v/>
      </c>
      <c r="K65" s="735">
        <f>K61-K63</f>
        <v/>
      </c>
      <c r="L65" s="735">
        <f>L61-L63</f>
        <v/>
      </c>
      <c r="M65" s="735">
        <f>M61-M63</f>
        <v/>
      </c>
      <c r="N65" s="735">
        <f>N61-N63</f>
        <v/>
      </c>
      <c r="O65" s="735">
        <f>O61-O63</f>
        <v/>
      </c>
      <c r="P65" s="735">
        <f>P61-P63</f>
        <v/>
      </c>
      <c r="Q65" s="735">
        <f>Q61-Q63</f>
        <v/>
      </c>
      <c r="R65" s="735">
        <f>R61-R63</f>
        <v/>
      </c>
      <c r="S65" s="735">
        <f>S61-S63</f>
        <v/>
      </c>
      <c r="T65" s="735">
        <f>T61-T63</f>
        <v/>
      </c>
      <c r="U65" s="735">
        <f>U61-U63</f>
        <v/>
      </c>
      <c r="V65" s="735">
        <f>V61-V63</f>
        <v/>
      </c>
      <c r="W65" s="735">
        <f>W61-W63</f>
        <v/>
      </c>
      <c r="X65" s="735">
        <f>X61-X63</f>
        <v/>
      </c>
      <c r="Y65" s="735">
        <f>Y61-Y63</f>
        <v/>
      </c>
      <c r="Z65" s="735">
        <f>Z61-Z63</f>
        <v/>
      </c>
      <c r="AA65" s="735">
        <f>AA61-AA63</f>
        <v/>
      </c>
      <c r="AB65" s="735">
        <f>AB61-AB63</f>
        <v/>
      </c>
      <c r="AC65" s="735">
        <f>AC61-AC63</f>
        <v/>
      </c>
      <c r="AD65" s="735">
        <f>AD61-AD63</f>
        <v/>
      </c>
      <c r="AE65" s="735">
        <f>AE61-AE63</f>
        <v/>
      </c>
      <c r="AF65" s="735">
        <f>AF61-AF63</f>
        <v/>
      </c>
      <c r="AG65" s="735">
        <f>AG61-AG63</f>
        <v/>
      </c>
      <c r="AH65" s="735">
        <f>AH61-AH63</f>
        <v/>
      </c>
      <c r="AI65" s="735">
        <f>AI61-AI63</f>
        <v/>
      </c>
      <c r="AJ65" s="735">
        <f>AJ61-AJ63</f>
        <v/>
      </c>
      <c r="AK65" s="735">
        <f>AK61-AK63</f>
        <v/>
      </c>
      <c r="AL65" s="735">
        <f>AL61-AL63</f>
        <v/>
      </c>
      <c r="AM65" s="735">
        <f>AM61-AM63</f>
        <v/>
      </c>
    </row>
    <row r="66" ht="15.55" customHeight="1" s="1">
      <c r="C66" s="754" t="n"/>
      <c r="D66" s="755" t="n"/>
      <c r="E66" s="735" t="n"/>
      <c r="F66" s="735" t="n"/>
      <c r="G66" s="735" t="n"/>
      <c r="H66" s="735" t="n"/>
      <c r="I66" s="735" t="n"/>
      <c r="J66" s="735" t="n"/>
      <c r="K66" s="735" t="n"/>
      <c r="L66" s="735" t="n"/>
      <c r="M66" s="735" t="n"/>
      <c r="N66" s="735" t="n"/>
      <c r="O66" s="735" t="n"/>
      <c r="P66" s="735" t="n"/>
      <c r="Q66" s="735" t="n"/>
      <c r="R66" s="735" t="n"/>
      <c r="S66" s="735" t="n"/>
      <c r="T66" s="735" t="n"/>
      <c r="U66" s="735" t="n"/>
      <c r="V66" s="735" t="n"/>
      <c r="W66" s="735" t="n"/>
      <c r="X66" s="735" t="n"/>
      <c r="Y66" s="735" t="n"/>
      <c r="Z66" s="735" t="n"/>
      <c r="AA66" s="735" t="n"/>
      <c r="AB66" s="735" t="n"/>
      <c r="AC66" s="735" t="n"/>
      <c r="AD66" s="735" t="n"/>
      <c r="AE66" s="735" t="n"/>
      <c r="AF66" s="735" t="n"/>
      <c r="AG66" s="735" t="n"/>
      <c r="AH66" s="735" t="n"/>
      <c r="AI66" s="735" t="n"/>
      <c r="AJ66" s="735" t="n"/>
      <c r="AK66" s="735" t="n"/>
      <c r="AL66" s="735" t="n"/>
      <c r="AM66" s="735" t="n"/>
    </row>
    <row r="67" ht="15.55" customHeight="1" s="1">
      <c r="C67" s="756" t="inlineStr">
        <is>
          <t>Taxes</t>
        </is>
      </c>
      <c r="D67" s="757" t="n"/>
      <c r="E67" s="735">
        <f>E65*E32</f>
        <v/>
      </c>
      <c r="F67" s="735">
        <f>F65*F32</f>
        <v/>
      </c>
      <c r="G67" s="735">
        <f>G65*G32</f>
        <v/>
      </c>
      <c r="H67" s="735">
        <f>H65*H32</f>
        <v/>
      </c>
      <c r="I67" s="735">
        <f>I65*I32</f>
        <v/>
      </c>
      <c r="J67" s="735">
        <f>J65*J32</f>
        <v/>
      </c>
      <c r="K67" s="735">
        <f>K65*K32</f>
        <v/>
      </c>
      <c r="L67" s="735">
        <f>L65*L32</f>
        <v/>
      </c>
      <c r="M67" s="735">
        <f>M65*M32</f>
        <v/>
      </c>
      <c r="N67" s="735">
        <f>N65*N32</f>
        <v/>
      </c>
      <c r="O67" s="735">
        <f>O65*O32</f>
        <v/>
      </c>
      <c r="P67" s="735">
        <f>P65*P32</f>
        <v/>
      </c>
      <c r="Q67" s="735">
        <f>Q65*Q32</f>
        <v/>
      </c>
      <c r="R67" s="735">
        <f>R65*R32</f>
        <v/>
      </c>
      <c r="S67" s="735">
        <f>S65*S32</f>
        <v/>
      </c>
      <c r="T67" s="735">
        <f>T65*T32</f>
        <v/>
      </c>
      <c r="U67" s="735">
        <f>U65*U32</f>
        <v/>
      </c>
      <c r="V67" s="735">
        <f>V65*V32</f>
        <v/>
      </c>
      <c r="W67" s="735">
        <f>W65*W32</f>
        <v/>
      </c>
      <c r="X67" s="735">
        <f>X65*X32</f>
        <v/>
      </c>
      <c r="Y67" s="735">
        <f>Y65*Y32</f>
        <v/>
      </c>
      <c r="Z67" s="735">
        <f>Z65*Z32</f>
        <v/>
      </c>
      <c r="AA67" s="735">
        <f>AA65*AA32</f>
        <v/>
      </c>
      <c r="AB67" s="735">
        <f>AB65*AB32</f>
        <v/>
      </c>
      <c r="AC67" s="735">
        <f>AC65*AC32</f>
        <v/>
      </c>
      <c r="AD67" s="735">
        <f>AD65*AD32</f>
        <v/>
      </c>
      <c r="AE67" s="735">
        <f>AE65*AE32</f>
        <v/>
      </c>
      <c r="AF67" s="735">
        <f>AF65*AF32</f>
        <v/>
      </c>
      <c r="AG67" s="735">
        <f>AG65*AG32</f>
        <v/>
      </c>
      <c r="AH67" s="735">
        <f>AH65*AH32</f>
        <v/>
      </c>
      <c r="AI67" s="735">
        <f>AI65*AI32</f>
        <v/>
      </c>
      <c r="AJ67" s="735">
        <f>AJ65*AJ32</f>
        <v/>
      </c>
      <c r="AK67" s="735">
        <f>AK65*AK32</f>
        <v/>
      </c>
      <c r="AL67" s="735">
        <f>AL65*AL32</f>
        <v/>
      </c>
      <c r="AM67" s="735">
        <f>AM65*AM32</f>
        <v/>
      </c>
    </row>
    <row r="68" ht="15.55" customHeight="1" s="1">
      <c r="C68" s="756" t="n"/>
      <c r="D68" s="757" t="n"/>
      <c r="E68" s="735" t="n"/>
      <c r="F68" s="735" t="n"/>
      <c r="G68" s="735" t="n"/>
      <c r="H68" s="735" t="n"/>
      <c r="I68" s="735" t="n"/>
      <c r="J68" s="735" t="n"/>
      <c r="K68" s="735" t="n"/>
      <c r="L68" s="735" t="n"/>
      <c r="M68" s="735" t="n"/>
      <c r="N68" s="735" t="n"/>
      <c r="O68" s="735" t="n"/>
      <c r="P68" s="735" t="n"/>
      <c r="Q68" s="735" t="n"/>
      <c r="R68" s="735" t="n"/>
      <c r="S68" s="735" t="n"/>
      <c r="T68" s="735" t="n"/>
      <c r="U68" s="735" t="n"/>
      <c r="V68" s="735" t="n"/>
      <c r="W68" s="735" t="n"/>
      <c r="X68" s="735" t="n"/>
      <c r="Y68" s="735" t="n"/>
      <c r="Z68" s="735" t="n"/>
      <c r="AA68" s="735" t="n"/>
      <c r="AB68" s="735" t="n"/>
      <c r="AC68" s="735" t="n"/>
      <c r="AD68" s="735" t="n"/>
      <c r="AE68" s="735" t="n"/>
      <c r="AF68" s="735" t="n"/>
      <c r="AG68" s="735" t="n"/>
      <c r="AH68" s="735" t="n"/>
      <c r="AI68" s="735" t="n"/>
      <c r="AJ68" s="735" t="n"/>
      <c r="AK68" s="735" t="n"/>
      <c r="AL68" s="735" t="n"/>
      <c r="AM68" s="735" t="n"/>
    </row>
    <row r="69" ht="15.55" customHeight="1" s="1">
      <c r="C69" s="754" t="inlineStr">
        <is>
          <t xml:space="preserve">Net Income </t>
        </is>
      </c>
      <c r="D69" s="755" t="n"/>
      <c r="E69" s="735">
        <f>E65-E67</f>
        <v/>
      </c>
      <c r="F69" s="735">
        <f>F65-F67</f>
        <v/>
      </c>
      <c r="G69" s="735">
        <f>G65-G67</f>
        <v/>
      </c>
      <c r="H69" s="735">
        <f>H65-H67</f>
        <v/>
      </c>
      <c r="I69" s="735">
        <f>I65-I67</f>
        <v/>
      </c>
      <c r="J69" s="735">
        <f>J65-J67</f>
        <v/>
      </c>
      <c r="K69" s="735">
        <f>K65-K67</f>
        <v/>
      </c>
      <c r="L69" s="735">
        <f>L65-L67</f>
        <v/>
      </c>
      <c r="M69" s="735">
        <f>M65-M67</f>
        <v/>
      </c>
      <c r="N69" s="735">
        <f>N65-N67</f>
        <v/>
      </c>
      <c r="O69" s="735">
        <f>O65-O67</f>
        <v/>
      </c>
      <c r="P69" s="735">
        <f>P65-P67</f>
        <v/>
      </c>
      <c r="Q69" s="735">
        <f>Q65-Q67</f>
        <v/>
      </c>
      <c r="R69" s="735">
        <f>R65-R67</f>
        <v/>
      </c>
      <c r="S69" s="735">
        <f>S65-S67</f>
        <v/>
      </c>
      <c r="T69" s="735">
        <f>T65-T67</f>
        <v/>
      </c>
      <c r="U69" s="735">
        <f>U65-U67</f>
        <v/>
      </c>
      <c r="V69" s="735">
        <f>V65-V67</f>
        <v/>
      </c>
      <c r="W69" s="735">
        <f>W65-W67</f>
        <v/>
      </c>
      <c r="X69" s="735">
        <f>X65-X67</f>
        <v/>
      </c>
      <c r="Y69" s="735">
        <f>Y65-Y67</f>
        <v/>
      </c>
      <c r="Z69" s="735">
        <f>Z65-Z67</f>
        <v/>
      </c>
      <c r="AA69" s="735">
        <f>AA65-AA67</f>
        <v/>
      </c>
      <c r="AB69" s="735">
        <f>AB65-AB67</f>
        <v/>
      </c>
      <c r="AC69" s="735">
        <f>AC65-AC67</f>
        <v/>
      </c>
      <c r="AD69" s="735">
        <f>AD65-AD67</f>
        <v/>
      </c>
      <c r="AE69" s="735">
        <f>AE65-AE67</f>
        <v/>
      </c>
      <c r="AF69" s="735">
        <f>AF65-AF67</f>
        <v/>
      </c>
      <c r="AG69" s="735">
        <f>AG65-AG67</f>
        <v/>
      </c>
      <c r="AH69" s="735">
        <f>AH65-AH67</f>
        <v/>
      </c>
      <c r="AI69" s="735">
        <f>AI65-AI67</f>
        <v/>
      </c>
      <c r="AJ69" s="735">
        <f>AJ65-AJ67</f>
        <v/>
      </c>
      <c r="AK69" s="735">
        <f>AK65-AK67</f>
        <v/>
      </c>
      <c r="AL69" s="735">
        <f>AL65-AL67</f>
        <v/>
      </c>
      <c r="AM69" s="735">
        <f>AM65-AM67</f>
        <v/>
      </c>
    </row>
    <row r="70" ht="15.55" customHeight="1" s="1">
      <c r="C70" s="175" t="inlineStr">
        <is>
          <t>NI %</t>
        </is>
      </c>
      <c r="D70" s="176" t="n"/>
      <c r="E70" s="177">
        <f>E69/E51</f>
        <v/>
      </c>
      <c r="F70" s="177">
        <f>F69/F51</f>
        <v/>
      </c>
      <c r="G70" s="177">
        <f>G69/G51</f>
        <v/>
      </c>
      <c r="H70" s="177">
        <f>H69/H51</f>
        <v/>
      </c>
      <c r="I70" s="177">
        <f>I69/I51</f>
        <v/>
      </c>
      <c r="J70" s="177">
        <f>J69/J51</f>
        <v/>
      </c>
      <c r="K70" s="177">
        <f>K69/K51</f>
        <v/>
      </c>
      <c r="L70" s="177">
        <f>L69/L51</f>
        <v/>
      </c>
      <c r="M70" s="177">
        <f>M69/M51</f>
        <v/>
      </c>
      <c r="N70" s="177">
        <f>N69/N51</f>
        <v/>
      </c>
      <c r="O70" s="177">
        <f>O69/O51</f>
        <v/>
      </c>
      <c r="P70" s="177">
        <f>P69/P51</f>
        <v/>
      </c>
      <c r="Q70" s="177">
        <f>Q69/Q51</f>
        <v/>
      </c>
      <c r="R70" s="177">
        <f>R69/R51</f>
        <v/>
      </c>
      <c r="S70" s="177">
        <f>S69/S51</f>
        <v/>
      </c>
      <c r="T70" s="177">
        <f>T69/T51</f>
        <v/>
      </c>
      <c r="U70" s="177">
        <f>U69/U51</f>
        <v/>
      </c>
      <c r="V70" s="177">
        <f>V69/V51</f>
        <v/>
      </c>
      <c r="W70" s="177">
        <f>W69/W51</f>
        <v/>
      </c>
      <c r="X70" s="177">
        <f>X69/X51</f>
        <v/>
      </c>
      <c r="Y70" s="177">
        <f>Y69/Y51</f>
        <v/>
      </c>
      <c r="Z70" s="177">
        <f>Z69/Z51</f>
        <v/>
      </c>
      <c r="AA70" s="177">
        <f>AA69/AA51</f>
        <v/>
      </c>
      <c r="AB70" s="177">
        <f>AB69/AB51</f>
        <v/>
      </c>
      <c r="AC70" s="177">
        <f>AC69/AC51</f>
        <v/>
      </c>
      <c r="AD70" s="177">
        <f>AD69/AD51</f>
        <v/>
      </c>
      <c r="AE70" s="177">
        <f>AE69/AE51</f>
        <v/>
      </c>
      <c r="AF70" s="177">
        <f>AF69/AF51</f>
        <v/>
      </c>
      <c r="AG70" s="177">
        <f>AG69/AG51</f>
        <v/>
      </c>
      <c r="AH70" s="177">
        <f>AH69/AH51</f>
        <v/>
      </c>
      <c r="AI70" s="177">
        <f>AI69/AI51</f>
        <v/>
      </c>
      <c r="AJ70" s="177">
        <f>AJ69/AJ51</f>
        <v/>
      </c>
      <c r="AK70" s="177">
        <f>AK69/AK51</f>
        <v/>
      </c>
      <c r="AL70" s="177">
        <f>AL69/AL51</f>
        <v/>
      </c>
      <c r="AM70" s="177">
        <f>AM69/AM51</f>
        <v/>
      </c>
    </row>
    <row r="71" ht="15.55" customHeight="1" s="1">
      <c r="C71" s="758" t="n"/>
      <c r="D71" s="759" t="n"/>
      <c r="E71" s="735" t="n"/>
      <c r="F71" s="735" t="n"/>
      <c r="G71" s="735" t="n"/>
      <c r="H71" s="735" t="n"/>
      <c r="I71" s="735" t="n"/>
      <c r="J71" s="735" t="n"/>
      <c r="K71" s="735" t="n"/>
      <c r="L71" s="735" t="n"/>
      <c r="M71" s="735" t="n"/>
      <c r="N71" s="735" t="n"/>
      <c r="O71" s="735" t="n"/>
      <c r="P71" s="735" t="n"/>
      <c r="Q71" s="735" t="n"/>
      <c r="R71" s="735" t="n"/>
      <c r="S71" s="735" t="n"/>
      <c r="T71" s="735" t="n"/>
      <c r="U71" s="735" t="n"/>
      <c r="V71" s="735" t="n"/>
      <c r="W71" s="735" t="n"/>
      <c r="X71" s="735" t="n"/>
      <c r="Y71" s="735" t="n"/>
      <c r="Z71" s="735" t="n"/>
      <c r="AA71" s="735" t="n"/>
      <c r="AB71" s="735" t="n"/>
      <c r="AC71" s="735" t="n"/>
      <c r="AD71" s="735" t="n"/>
      <c r="AE71" s="735" t="n"/>
      <c r="AF71" s="735" t="n"/>
      <c r="AG71" s="735" t="n"/>
      <c r="AH71" s="735" t="n"/>
      <c r="AI71" s="735" t="n"/>
      <c r="AJ71" s="735" t="n"/>
      <c r="AK71" s="735" t="n"/>
      <c r="AL71" s="735" t="n"/>
      <c r="AM71" s="735" t="n"/>
    </row>
    <row r="72" ht="15.55" customHeight="1" s="1">
      <c r="C72" s="754" t="inlineStr">
        <is>
          <t>EBITDA</t>
        </is>
      </c>
      <c r="D72" s="757" t="n"/>
      <c r="E72" s="735">
        <f>E58+E61</f>
        <v/>
      </c>
      <c r="F72" s="735">
        <f>F58+F61</f>
        <v/>
      </c>
      <c r="G72" s="735">
        <f>G58+G61</f>
        <v/>
      </c>
      <c r="H72" s="735">
        <f>H58+H61</f>
        <v/>
      </c>
      <c r="I72" s="735">
        <f>I58+I61</f>
        <v/>
      </c>
      <c r="J72" s="735">
        <f>J58+J61</f>
        <v/>
      </c>
      <c r="K72" s="735">
        <f>K58+K61</f>
        <v/>
      </c>
      <c r="L72" s="735">
        <f>L58+L61</f>
        <v/>
      </c>
      <c r="M72" s="735">
        <f>M58+M61</f>
        <v/>
      </c>
      <c r="N72" s="735">
        <f>N58+N61</f>
        <v/>
      </c>
      <c r="O72" s="735">
        <f>O58+O61</f>
        <v/>
      </c>
      <c r="P72" s="735">
        <f>P58+P61</f>
        <v/>
      </c>
      <c r="Q72" s="735">
        <f>Q58+Q61</f>
        <v/>
      </c>
      <c r="R72" s="735">
        <f>R58+R61</f>
        <v/>
      </c>
      <c r="S72" s="735">
        <f>S58+S61</f>
        <v/>
      </c>
      <c r="T72" s="735">
        <f>T58+T61</f>
        <v/>
      </c>
      <c r="U72" s="735">
        <f>U58+U61</f>
        <v/>
      </c>
      <c r="V72" s="735">
        <f>V58+V61</f>
        <v/>
      </c>
      <c r="W72" s="735">
        <f>W58+W61</f>
        <v/>
      </c>
      <c r="X72" s="735">
        <f>X58+X61</f>
        <v/>
      </c>
      <c r="Y72" s="735">
        <f>Y58+Y61</f>
        <v/>
      </c>
      <c r="Z72" s="735">
        <f>Z58+Z61</f>
        <v/>
      </c>
      <c r="AA72" s="735">
        <f>AA58+AA61</f>
        <v/>
      </c>
      <c r="AB72" s="735">
        <f>AB58+AB61</f>
        <v/>
      </c>
      <c r="AC72" s="735">
        <f>AC58+AC61</f>
        <v/>
      </c>
      <c r="AD72" s="735">
        <f>AD58+AD61</f>
        <v/>
      </c>
      <c r="AE72" s="735">
        <f>AE58+AE61</f>
        <v/>
      </c>
      <c r="AF72" s="735">
        <f>AF58+AF61</f>
        <v/>
      </c>
      <c r="AG72" s="735">
        <f>AG58+AG61</f>
        <v/>
      </c>
      <c r="AH72" s="735">
        <f>AH58+AH61</f>
        <v/>
      </c>
      <c r="AI72" s="735">
        <f>AI58+AI61</f>
        <v/>
      </c>
      <c r="AJ72" s="735">
        <f>AJ58+AJ61</f>
        <v/>
      </c>
      <c r="AK72" s="735">
        <f>AK58+AK61</f>
        <v/>
      </c>
      <c r="AL72" s="735">
        <f>AL58+AL61</f>
        <v/>
      </c>
      <c r="AM72" s="735">
        <f>AM58+AM61</f>
        <v/>
      </c>
    </row>
    <row r="73" ht="14.5" customHeight="1" s="1" thickBot="1">
      <c r="C73" s="180" t="inlineStr">
        <is>
          <t>EBITDA Margin %</t>
        </is>
      </c>
      <c r="D73" s="181" t="n"/>
      <c r="E73" s="182">
        <f>E72/E51</f>
        <v/>
      </c>
      <c r="F73" s="182">
        <f>F72/F51</f>
        <v/>
      </c>
      <c r="G73" s="182">
        <f>G72/G51</f>
        <v/>
      </c>
      <c r="H73" s="182">
        <f>H72/H51</f>
        <v/>
      </c>
      <c r="I73" s="182">
        <f>I72/I51</f>
        <v/>
      </c>
      <c r="J73" s="182">
        <f>J72/J51</f>
        <v/>
      </c>
      <c r="K73" s="182">
        <f>K72/K51</f>
        <v/>
      </c>
      <c r="L73" s="182">
        <f>L72/L51</f>
        <v/>
      </c>
      <c r="M73" s="182">
        <f>M72/M51</f>
        <v/>
      </c>
      <c r="N73" s="182">
        <f>N72/N51</f>
        <v/>
      </c>
      <c r="O73" s="182">
        <f>O72/O51</f>
        <v/>
      </c>
      <c r="P73" s="182">
        <f>P72/P51</f>
        <v/>
      </c>
      <c r="Q73" s="182">
        <f>Q72/Q51</f>
        <v/>
      </c>
      <c r="R73" s="182">
        <f>R72/R51</f>
        <v/>
      </c>
      <c r="S73" s="182">
        <f>S72/S51</f>
        <v/>
      </c>
      <c r="T73" s="182">
        <f>T72/T51</f>
        <v/>
      </c>
      <c r="U73" s="182">
        <f>U72/U51</f>
        <v/>
      </c>
      <c r="V73" s="182">
        <f>V72/V51</f>
        <v/>
      </c>
      <c r="W73" s="182">
        <f>W72/W51</f>
        <v/>
      </c>
      <c r="X73" s="182">
        <f>X72/X51</f>
        <v/>
      </c>
      <c r="Y73" s="182">
        <f>Y72/Y51</f>
        <v/>
      </c>
      <c r="Z73" s="182">
        <f>Z72/Z51</f>
        <v/>
      </c>
      <c r="AA73" s="182">
        <f>AA72/AA51</f>
        <v/>
      </c>
      <c r="AB73" s="182">
        <f>AB72/AB51</f>
        <v/>
      </c>
      <c r="AC73" s="182">
        <f>AC72/AC51</f>
        <v/>
      </c>
      <c r="AD73" s="182">
        <f>AD72/AD51</f>
        <v/>
      </c>
      <c r="AE73" s="182">
        <f>AE72/AE51</f>
        <v/>
      </c>
      <c r="AF73" s="182">
        <f>AF72/AF51</f>
        <v/>
      </c>
      <c r="AG73" s="182">
        <f>AG72/AG51</f>
        <v/>
      </c>
      <c r="AH73" s="182">
        <f>AH72/AH51</f>
        <v/>
      </c>
      <c r="AI73" s="182">
        <f>AI72/AI51</f>
        <v/>
      </c>
      <c r="AJ73" s="182">
        <f>AJ72/AJ51</f>
        <v/>
      </c>
      <c r="AK73" s="182">
        <f>AK72/AK51</f>
        <v/>
      </c>
      <c r="AL73" s="182">
        <f>AL72/AL51</f>
        <v/>
      </c>
      <c r="AM73" s="182">
        <f>AM72/AM51</f>
        <v/>
      </c>
    </row>
    <row r="74" ht="138.55" customHeight="1" s="1"/>
    <row r="75" ht="138.55" customHeight="1" s="1"/>
    <row r="76" ht="28" customFormat="1" customHeight="1" s="326">
      <c r="B76" s="322" t="n"/>
      <c r="C76" s="323" t="inlineStr">
        <is>
          <t>Balance Sheet</t>
        </is>
      </c>
      <c r="D76" s="324" t="inlineStr">
        <is>
          <t>D-1  year</t>
        </is>
      </c>
      <c r="E76" s="323">
        <f>F76-1</f>
        <v/>
      </c>
      <c r="F76" s="323">
        <f>G76-1</f>
        <v/>
      </c>
      <c r="G76" s="323">
        <f>H76-1</f>
        <v/>
      </c>
      <c r="H76" s="323">
        <f>I76-1</f>
        <v/>
      </c>
      <c r="I76" s="323">
        <f>J76-1</f>
        <v/>
      </c>
      <c r="J76" s="323">
        <f>K76-1</f>
        <v/>
      </c>
      <c r="K76" s="323">
        <f>L76-1</f>
        <v/>
      </c>
      <c r="L76" s="323">
        <f>M76-1</f>
        <v/>
      </c>
      <c r="M76" s="323">
        <f>N76-1</f>
        <v/>
      </c>
      <c r="N76" s="323">
        <f>[3]ref!B4</f>
        <v/>
      </c>
      <c r="O76" s="325">
        <f>N76+1</f>
        <v/>
      </c>
      <c r="P76" s="325">
        <f>O76+1</f>
        <v/>
      </c>
      <c r="Q76" s="325">
        <f>P76+1</f>
        <v/>
      </c>
      <c r="R76" s="325">
        <f>Q76+1</f>
        <v/>
      </c>
      <c r="S76" s="325">
        <f>R76+1</f>
        <v/>
      </c>
      <c r="T76" s="325">
        <f>S76+1</f>
        <v/>
      </c>
      <c r="U76" s="325">
        <f>T76+1</f>
        <v/>
      </c>
      <c r="V76" s="325">
        <f>U76+1</f>
        <v/>
      </c>
      <c r="W76" s="325">
        <f>V76+1</f>
        <v/>
      </c>
      <c r="X76" s="325">
        <f>W76+1</f>
        <v/>
      </c>
      <c r="Y76" s="325">
        <f>X76+1</f>
        <v/>
      </c>
      <c r="Z76" s="325">
        <f>Y76+1</f>
        <v/>
      </c>
      <c r="AA76" s="325">
        <f>Z76+1</f>
        <v/>
      </c>
      <c r="AB76" s="325">
        <f>AA76+1</f>
        <v/>
      </c>
      <c r="AC76" s="325">
        <f>AB76+1</f>
        <v/>
      </c>
      <c r="AD76" s="325">
        <f>AC76+1</f>
        <v/>
      </c>
      <c r="AE76" s="325">
        <f>AD76+1</f>
        <v/>
      </c>
      <c r="AF76" s="325">
        <f>AE76+1</f>
        <v/>
      </c>
      <c r="AG76" s="325">
        <f>AF76+1</f>
        <v/>
      </c>
      <c r="AH76" s="325">
        <f>AG76+1</f>
        <v/>
      </c>
      <c r="AI76" s="325">
        <f>AH76+1</f>
        <v/>
      </c>
      <c r="AJ76" s="325">
        <f>AI76+1</f>
        <v/>
      </c>
      <c r="AK76" s="325">
        <f>AJ76+1</f>
        <v/>
      </c>
      <c r="AL76" s="325">
        <f>AK76+1</f>
        <v/>
      </c>
      <c r="AM76" s="325">
        <f>AL76+1</f>
        <v/>
      </c>
      <c r="AN76" s="322" t="n"/>
      <c r="AS76" s="322" t="n"/>
    </row>
    <row r="77" ht="15.55" customHeight="1" s="1">
      <c r="C77" s="141" t="inlineStr">
        <is>
          <t>ASSETS</t>
        </is>
      </c>
      <c r="D77" s="148" t="n"/>
    </row>
    <row r="78" ht="15.55" customHeight="1" s="1">
      <c r="C78" s="756" t="inlineStr">
        <is>
          <t xml:space="preserve">Cash </t>
        </is>
      </c>
      <c r="D78" s="760" t="n">
        <v>10250000</v>
      </c>
      <c r="E78" s="761">
        <f>D78+E144</f>
        <v/>
      </c>
      <c r="F78" s="761">
        <f>E78+F144</f>
        <v/>
      </c>
      <c r="G78" s="761">
        <f>F78+G144</f>
        <v/>
      </c>
      <c r="H78" s="761">
        <f>G78+H144</f>
        <v/>
      </c>
      <c r="I78" s="761">
        <f>H78+I144</f>
        <v/>
      </c>
      <c r="J78" s="761">
        <f>I78+J144</f>
        <v/>
      </c>
      <c r="K78" s="761">
        <f>J78+K144</f>
        <v/>
      </c>
      <c r="L78" s="761">
        <f>K78+L144</f>
        <v/>
      </c>
      <c r="M78" s="761">
        <f>L78+M144</f>
        <v/>
      </c>
      <c r="N78" s="761">
        <f>M78+N144</f>
        <v/>
      </c>
      <c r="O78" s="761">
        <f>N78+O144</f>
        <v/>
      </c>
      <c r="P78" s="761">
        <f>O78+P144</f>
        <v/>
      </c>
      <c r="Q78" s="761">
        <f>P78+Q144</f>
        <v/>
      </c>
      <c r="R78" s="761">
        <f>Q78+R144</f>
        <v/>
      </c>
      <c r="S78" s="761">
        <f>R78+S144</f>
        <v/>
      </c>
      <c r="T78" s="761">
        <f>S78+T144</f>
        <v/>
      </c>
      <c r="U78" s="761">
        <f>T78+U144</f>
        <v/>
      </c>
      <c r="V78" s="761">
        <f>U78+V144</f>
        <v/>
      </c>
      <c r="W78" s="761">
        <f>V78+W144</f>
        <v/>
      </c>
      <c r="X78" s="761">
        <f>W78+X144</f>
        <v/>
      </c>
      <c r="Y78" s="761">
        <f>X78+Y144</f>
        <v/>
      </c>
      <c r="Z78" s="761">
        <f>Y78+Z144</f>
        <v/>
      </c>
      <c r="AA78" s="761">
        <f>Z78+AA144</f>
        <v/>
      </c>
      <c r="AB78" s="761">
        <f>AA78+AB144</f>
        <v/>
      </c>
      <c r="AC78" s="761">
        <f>AB78+AC144</f>
        <v/>
      </c>
      <c r="AD78" s="761">
        <f>AC78+AD144</f>
        <v/>
      </c>
      <c r="AE78" s="761">
        <f>AD78+AE144</f>
        <v/>
      </c>
      <c r="AF78" s="761">
        <f>AE78+AF144</f>
        <v/>
      </c>
      <c r="AG78" s="761">
        <f>AF78+AG144</f>
        <v/>
      </c>
      <c r="AH78" s="761">
        <f>AG78+AH144</f>
        <v/>
      </c>
      <c r="AI78" s="761">
        <f>AH78+AI144</f>
        <v/>
      </c>
      <c r="AJ78" s="761">
        <f>AI78+AJ144</f>
        <v/>
      </c>
      <c r="AK78" s="761">
        <f>AJ78+AK144</f>
        <v/>
      </c>
      <c r="AL78" s="761">
        <f>AK78+AL144</f>
        <v/>
      </c>
      <c r="AM78" s="761">
        <f>AL78+AM144</f>
        <v/>
      </c>
    </row>
    <row r="79" ht="15.55" customHeight="1" s="1">
      <c r="C79" s="726" t="inlineStr">
        <is>
          <t>Accounts Receivable</t>
        </is>
      </c>
      <c r="D79" s="762" t="n">
        <v>120000</v>
      </c>
      <c r="E79" s="726">
        <f>E112*E113</f>
        <v/>
      </c>
      <c r="F79" s="726">
        <f>F112*F113</f>
        <v/>
      </c>
      <c r="G79" s="726">
        <f>G112*G113</f>
        <v/>
      </c>
      <c r="H79" s="726">
        <f>H112*H113</f>
        <v/>
      </c>
      <c r="I79" s="726">
        <f>I112*I113</f>
        <v/>
      </c>
      <c r="J79" s="726">
        <f>J112*J113</f>
        <v/>
      </c>
      <c r="K79" s="726">
        <f>K112*K113</f>
        <v/>
      </c>
      <c r="L79" s="726">
        <f>L112*L113</f>
        <v/>
      </c>
      <c r="M79" s="726">
        <f>M112*M113</f>
        <v/>
      </c>
      <c r="N79" s="726">
        <f>N112*N113</f>
        <v/>
      </c>
      <c r="O79" s="726">
        <f>O112*O113</f>
        <v/>
      </c>
      <c r="P79" s="726">
        <f>P112*P113</f>
        <v/>
      </c>
      <c r="Q79" s="726">
        <f>Q112*Q113</f>
        <v/>
      </c>
      <c r="R79" s="726">
        <f>R112*R113</f>
        <v/>
      </c>
      <c r="S79" s="726">
        <f>S112*S113</f>
        <v/>
      </c>
      <c r="T79" s="726">
        <f>T112*T113</f>
        <v/>
      </c>
      <c r="U79" s="726">
        <f>U112*U113</f>
        <v/>
      </c>
      <c r="V79" s="726">
        <f>V112*V113</f>
        <v/>
      </c>
      <c r="W79" s="726">
        <f>W112*W113</f>
        <v/>
      </c>
      <c r="X79" s="726">
        <f>X112*X113</f>
        <v/>
      </c>
      <c r="Y79" s="726">
        <f>Y112*Y113</f>
        <v/>
      </c>
      <c r="Z79" s="726">
        <f>Z112*Z113</f>
        <v/>
      </c>
      <c r="AA79" s="726">
        <f>AA112*AA113</f>
        <v/>
      </c>
      <c r="AB79" s="726">
        <f>AB112*AB113</f>
        <v/>
      </c>
      <c r="AC79" s="726">
        <f>AC112*AC113</f>
        <v/>
      </c>
      <c r="AD79" s="726">
        <f>AD112*AD113</f>
        <v/>
      </c>
      <c r="AE79" s="726">
        <f>AE112*AE113</f>
        <v/>
      </c>
      <c r="AF79" s="726">
        <f>AF112*AF113</f>
        <v/>
      </c>
      <c r="AG79" s="726">
        <f>AG112*AG113</f>
        <v/>
      </c>
      <c r="AH79" s="726">
        <f>AH112*AH113</f>
        <v/>
      </c>
      <c r="AI79" s="726">
        <f>AI112*AI113</f>
        <v/>
      </c>
      <c r="AJ79" s="726">
        <f>AJ112*AJ113</f>
        <v/>
      </c>
      <c r="AK79" s="726">
        <f>AK112*AK113</f>
        <v/>
      </c>
      <c r="AL79" s="726">
        <f>AL112*AL113</f>
        <v/>
      </c>
      <c r="AM79" s="726">
        <f>AM112*AM113</f>
        <v/>
      </c>
    </row>
    <row r="80" ht="15.55" customHeight="1" s="1">
      <c r="C80" s="763" t="inlineStr">
        <is>
          <t>Total Current Assets</t>
        </is>
      </c>
      <c r="D80" s="764">
        <f>SUM(D78:D79)</f>
        <v/>
      </c>
      <c r="E80" s="763">
        <f>SUM(E78:E79)</f>
        <v/>
      </c>
      <c r="F80" s="763">
        <f>SUM(F78:F79)</f>
        <v/>
      </c>
      <c r="G80" s="763">
        <f>SUM(G78:G79)</f>
        <v/>
      </c>
      <c r="H80" s="763">
        <f>SUM(H78:H79)</f>
        <v/>
      </c>
      <c r="I80" s="763">
        <f>SUM(I78:I79)</f>
        <v/>
      </c>
      <c r="J80" s="763">
        <f>SUM(J78:J79)</f>
        <v/>
      </c>
      <c r="K80" s="763">
        <f>SUM(K78:K79)</f>
        <v/>
      </c>
      <c r="L80" s="763">
        <f>SUM(L78:L79)</f>
        <v/>
      </c>
      <c r="M80" s="763">
        <f>SUM(M78:M79)</f>
        <v/>
      </c>
      <c r="N80" s="763">
        <f>SUM(N78:N79)</f>
        <v/>
      </c>
      <c r="O80" s="763">
        <f>SUM(O78:O79)</f>
        <v/>
      </c>
      <c r="P80" s="763">
        <f>SUM(P78:P79)</f>
        <v/>
      </c>
      <c r="Q80" s="763">
        <f>SUM(Q78:Q79)</f>
        <v/>
      </c>
      <c r="R80" s="763">
        <f>SUM(R78:R79)</f>
        <v/>
      </c>
      <c r="S80" s="763">
        <f>SUM(S78:S79)</f>
        <v/>
      </c>
      <c r="T80" s="763">
        <f>SUM(T78:T79)</f>
        <v/>
      </c>
      <c r="U80" s="763">
        <f>SUM(U78:U79)</f>
        <v/>
      </c>
      <c r="V80" s="763">
        <f>SUM(V78:V79)</f>
        <v/>
      </c>
      <c r="W80" s="763">
        <f>SUM(W78:W79)</f>
        <v/>
      </c>
      <c r="X80" s="763">
        <f>SUM(X78:X79)</f>
        <v/>
      </c>
      <c r="Y80" s="763">
        <f>SUM(Y78:Y79)</f>
        <v/>
      </c>
      <c r="Z80" s="763">
        <f>SUM(Z78:Z79)</f>
        <v/>
      </c>
      <c r="AA80" s="763">
        <f>SUM(AA78:AA79)</f>
        <v/>
      </c>
      <c r="AB80" s="763">
        <f>SUM(AB78:AB79)</f>
        <v/>
      </c>
      <c r="AC80" s="763">
        <f>SUM(AC78:AC79)</f>
        <v/>
      </c>
      <c r="AD80" s="763">
        <f>SUM(AD78:AD79)</f>
        <v/>
      </c>
      <c r="AE80" s="763">
        <f>SUM(AE78:AE79)</f>
        <v/>
      </c>
      <c r="AF80" s="763">
        <f>SUM(AF78:AF79)</f>
        <v/>
      </c>
      <c r="AG80" s="763">
        <f>SUM(AG78:AG79)</f>
        <v/>
      </c>
      <c r="AH80" s="763">
        <f>SUM(AH78:AH79)</f>
        <v/>
      </c>
      <c r="AI80" s="763">
        <f>SUM(AI78:AI79)</f>
        <v/>
      </c>
      <c r="AJ80" s="763">
        <f>SUM(AJ78:AJ79)</f>
        <v/>
      </c>
      <c r="AK80" s="763">
        <f>SUM(AK78:AK79)</f>
        <v/>
      </c>
      <c r="AL80" s="763">
        <f>SUM(AL78:AL79)</f>
        <v/>
      </c>
      <c r="AM80" s="763">
        <f>SUM(AM78:AM79)</f>
        <v/>
      </c>
    </row>
    <row r="81" ht="15.55" customHeight="1" s="1">
      <c r="C81" s="141" t="n"/>
      <c r="D81" s="148" t="n"/>
      <c r="E81" s="141" t="n"/>
      <c r="F81" s="141" t="n"/>
      <c r="G81" s="141" t="n"/>
      <c r="H81" s="141" t="n"/>
      <c r="I81" s="141" t="n"/>
      <c r="J81" s="141" t="n"/>
      <c r="K81" s="141" t="n"/>
      <c r="L81" s="141" t="n"/>
      <c r="M81" s="141" t="n"/>
      <c r="N81" s="141" t="n"/>
      <c r="O81" s="141" t="n"/>
      <c r="P81" s="141" t="n"/>
      <c r="Q81" s="141" t="n"/>
      <c r="R81" s="141" t="n"/>
      <c r="S81" s="141" t="n"/>
      <c r="T81" s="141" t="n"/>
      <c r="U81" s="141" t="n"/>
      <c r="V81" s="141" t="n"/>
      <c r="W81" s="141" t="n"/>
      <c r="X81" s="141" t="n"/>
      <c r="Y81" s="141" t="n"/>
      <c r="Z81" s="141" t="n"/>
      <c r="AA81" s="141" t="n"/>
      <c r="AB81" s="141" t="n"/>
      <c r="AC81" s="141" t="n"/>
      <c r="AD81" s="141" t="n"/>
      <c r="AE81" s="141" t="n"/>
      <c r="AF81" s="141" t="n"/>
      <c r="AG81" s="141" t="n"/>
      <c r="AH81" s="141" t="n"/>
      <c r="AI81" s="141" t="n"/>
      <c r="AJ81" s="141" t="n"/>
      <c r="AK81" s="141" t="n"/>
      <c r="AL81" s="141" t="n"/>
      <c r="AM81" s="141" t="n"/>
    </row>
    <row r="82" ht="15.55" customHeight="1" s="1">
      <c r="C82" s="725" t="inlineStr">
        <is>
          <t>Fixed Assets</t>
        </is>
      </c>
      <c r="D82" s="765" t="n">
        <v>12040000</v>
      </c>
      <c r="E82" s="725">
        <f>D82+E40</f>
        <v/>
      </c>
      <c r="F82" s="725">
        <f>E82+F40</f>
        <v/>
      </c>
      <c r="G82" s="725">
        <f>F82+G40</f>
        <v/>
      </c>
      <c r="H82" s="725">
        <f>G82+H40</f>
        <v/>
      </c>
      <c r="I82" s="725">
        <f>H82+I40</f>
        <v/>
      </c>
      <c r="J82" s="725">
        <f>I82+J40</f>
        <v/>
      </c>
      <c r="K82" s="725">
        <f>J82+K40</f>
        <v/>
      </c>
      <c r="L82" s="725">
        <f>K82+L40</f>
        <v/>
      </c>
      <c r="M82" s="725">
        <f>L82+M40</f>
        <v/>
      </c>
      <c r="N82" s="725">
        <f>M82+N40</f>
        <v/>
      </c>
      <c r="O82" s="725">
        <f>N82+O40</f>
        <v/>
      </c>
      <c r="P82" s="725">
        <f>O82+P40</f>
        <v/>
      </c>
      <c r="Q82" s="725">
        <f>P82+Q40</f>
        <v/>
      </c>
      <c r="R82" s="725">
        <f>Q82+R40</f>
        <v/>
      </c>
      <c r="S82" s="725">
        <f>R82+S40</f>
        <v/>
      </c>
      <c r="T82" s="725">
        <f>S82+T40</f>
        <v/>
      </c>
      <c r="U82" s="725">
        <f>T82+U40</f>
        <v/>
      </c>
      <c r="V82" s="725">
        <f>U82+V40</f>
        <v/>
      </c>
      <c r="W82" s="725">
        <f>V82+W40</f>
        <v/>
      </c>
      <c r="X82" s="725">
        <f>W82+X40</f>
        <v/>
      </c>
      <c r="Y82" s="725">
        <f>X82+Y40</f>
        <v/>
      </c>
      <c r="Z82" s="725">
        <f>Y82+Z40</f>
        <v/>
      </c>
      <c r="AA82" s="725">
        <f>Z82+AA40</f>
        <v/>
      </c>
      <c r="AB82" s="725">
        <f>AA82+AB40</f>
        <v/>
      </c>
      <c r="AC82" s="725">
        <f>AB82+AC40</f>
        <v/>
      </c>
      <c r="AD82" s="725">
        <f>AC82+AD40</f>
        <v/>
      </c>
      <c r="AE82" s="725">
        <f>AD82+AE40</f>
        <v/>
      </c>
      <c r="AF82" s="725">
        <f>AE82+AF40</f>
        <v/>
      </c>
      <c r="AG82" s="725">
        <f>AF82+AG40</f>
        <v/>
      </c>
      <c r="AH82" s="725">
        <f>AG82+AH40</f>
        <v/>
      </c>
      <c r="AI82" s="725">
        <f>AH82+AI40</f>
        <v/>
      </c>
      <c r="AJ82" s="725">
        <f>AI82+AJ40</f>
        <v/>
      </c>
      <c r="AK82" s="725">
        <f>AJ82+AK40</f>
        <v/>
      </c>
      <c r="AL82" s="725">
        <f>AK82+AL40</f>
        <v/>
      </c>
      <c r="AM82" s="725">
        <f>AL82+AM40</f>
        <v/>
      </c>
    </row>
    <row r="83" ht="15.55" customHeight="1" s="1">
      <c r="C83" s="726" t="inlineStr">
        <is>
          <t>Accumulated Depreciation</t>
        </is>
      </c>
      <c r="D83" s="762" t="n">
        <v>-10000</v>
      </c>
      <c r="E83" s="726">
        <f>D83-E42</f>
        <v/>
      </c>
      <c r="F83" s="726">
        <f>E83-F42</f>
        <v/>
      </c>
      <c r="G83" s="726">
        <f>F83-G42</f>
        <v/>
      </c>
      <c r="H83" s="726">
        <f>G83-H42</f>
        <v/>
      </c>
      <c r="I83" s="726">
        <f>H83-I42</f>
        <v/>
      </c>
      <c r="J83" s="726">
        <f>I83-J42</f>
        <v/>
      </c>
      <c r="K83" s="726">
        <f>J83-K42</f>
        <v/>
      </c>
      <c r="L83" s="726">
        <f>K83-L42</f>
        <v/>
      </c>
      <c r="M83" s="726">
        <f>L83-M42</f>
        <v/>
      </c>
      <c r="N83" s="726">
        <f>M83-N42</f>
        <v/>
      </c>
      <c r="O83" s="726">
        <f>N83-O42</f>
        <v/>
      </c>
      <c r="P83" s="726">
        <f>O83-P42</f>
        <v/>
      </c>
      <c r="Q83" s="726">
        <f>P83-Q42</f>
        <v/>
      </c>
      <c r="R83" s="726">
        <f>Q83-R42</f>
        <v/>
      </c>
      <c r="S83" s="726">
        <f>R83-S42</f>
        <v/>
      </c>
      <c r="T83" s="726">
        <f>S83-T42</f>
        <v/>
      </c>
      <c r="U83" s="726">
        <f>T83-U42</f>
        <v/>
      </c>
      <c r="V83" s="726">
        <f>U83-V42</f>
        <v/>
      </c>
      <c r="W83" s="726">
        <f>V83-W42</f>
        <v/>
      </c>
      <c r="X83" s="726">
        <f>W83-X42</f>
        <v/>
      </c>
      <c r="Y83" s="726">
        <f>X83-Y42</f>
        <v/>
      </c>
      <c r="Z83" s="726">
        <f>Y83-Z42</f>
        <v/>
      </c>
      <c r="AA83" s="726">
        <f>Z83-AA42</f>
        <v/>
      </c>
      <c r="AB83" s="726">
        <f>AA83-AB42</f>
        <v/>
      </c>
      <c r="AC83" s="726">
        <f>AB83-AC42</f>
        <v/>
      </c>
      <c r="AD83" s="726">
        <f>AC83-AD42</f>
        <v/>
      </c>
      <c r="AE83" s="726">
        <f>AD83-AE42</f>
        <v/>
      </c>
      <c r="AF83" s="726">
        <f>AE83-AF42</f>
        <v/>
      </c>
      <c r="AG83" s="726">
        <f>AF83-AG42</f>
        <v/>
      </c>
      <c r="AH83" s="726">
        <f>AG83-AH42</f>
        <v/>
      </c>
      <c r="AI83" s="726">
        <f>AH83-AI42</f>
        <v/>
      </c>
      <c r="AJ83" s="726">
        <f>AI83-AJ42</f>
        <v/>
      </c>
      <c r="AK83" s="726">
        <f>AJ83-AK42</f>
        <v/>
      </c>
      <c r="AL83" s="726">
        <f>AK83-AL42</f>
        <v/>
      </c>
      <c r="AM83" s="726">
        <f>AL83-AM42</f>
        <v/>
      </c>
    </row>
    <row r="84" ht="15.55" customHeight="1" s="1">
      <c r="C84" s="763" t="inlineStr">
        <is>
          <t>Net Fixed Assets</t>
        </is>
      </c>
      <c r="D84" s="764">
        <f>SUM(D82:D83)</f>
        <v/>
      </c>
      <c r="E84" s="763">
        <f>SUM(E82:E83)</f>
        <v/>
      </c>
      <c r="F84" s="763">
        <f>SUM(F82:F83)</f>
        <v/>
      </c>
      <c r="G84" s="763">
        <f>SUM(G82:G83)</f>
        <v/>
      </c>
      <c r="H84" s="763">
        <f>SUM(H82:H83)</f>
        <v/>
      </c>
      <c r="I84" s="763">
        <f>SUM(I82:I83)</f>
        <v/>
      </c>
      <c r="J84" s="763">
        <f>SUM(J82:J83)</f>
        <v/>
      </c>
      <c r="K84" s="763">
        <f>SUM(K82:K83)</f>
        <v/>
      </c>
      <c r="L84" s="763">
        <f>SUM(L82:L83)</f>
        <v/>
      </c>
      <c r="M84" s="763">
        <f>SUM(M82:M83)</f>
        <v/>
      </c>
      <c r="N84" s="763">
        <f>SUM(N82:N83)</f>
        <v/>
      </c>
      <c r="O84" s="763">
        <f>SUM(O82:O83)</f>
        <v/>
      </c>
      <c r="P84" s="763">
        <f>SUM(P82:P83)</f>
        <v/>
      </c>
      <c r="Q84" s="763">
        <f>SUM(Q82:Q83)</f>
        <v/>
      </c>
      <c r="R84" s="763">
        <f>SUM(R82:R83)</f>
        <v/>
      </c>
      <c r="S84" s="763">
        <f>SUM(S82:S83)</f>
        <v/>
      </c>
      <c r="T84" s="763">
        <f>SUM(T82:T83)</f>
        <v/>
      </c>
      <c r="U84" s="763">
        <f>SUM(U82:U83)</f>
        <v/>
      </c>
      <c r="V84" s="763">
        <f>SUM(V82:V83)</f>
        <v/>
      </c>
      <c r="W84" s="763">
        <f>SUM(W82:W83)</f>
        <v/>
      </c>
      <c r="X84" s="763">
        <f>SUM(X82:X83)</f>
        <v/>
      </c>
      <c r="Y84" s="763">
        <f>SUM(Y82:Y83)</f>
        <v/>
      </c>
      <c r="Z84" s="763">
        <f>SUM(Z82:Z83)</f>
        <v/>
      </c>
      <c r="AA84" s="763">
        <f>SUM(AA82:AA83)</f>
        <v/>
      </c>
      <c r="AB84" s="763">
        <f>SUM(AB82:AB83)</f>
        <v/>
      </c>
      <c r="AC84" s="763">
        <f>SUM(AC82:AC83)</f>
        <v/>
      </c>
      <c r="AD84" s="763">
        <f>SUM(AD82:AD83)</f>
        <v/>
      </c>
      <c r="AE84" s="763">
        <f>SUM(AE82:AE83)</f>
        <v/>
      </c>
      <c r="AF84" s="763">
        <f>SUM(AF82:AF83)</f>
        <v/>
      </c>
      <c r="AG84" s="763">
        <f>SUM(AG82:AG83)</f>
        <v/>
      </c>
      <c r="AH84" s="763">
        <f>SUM(AH82:AH83)</f>
        <v/>
      </c>
      <c r="AI84" s="763">
        <f>SUM(AI82:AI83)</f>
        <v/>
      </c>
      <c r="AJ84" s="763">
        <f>SUM(AJ82:AJ83)</f>
        <v/>
      </c>
      <c r="AK84" s="763">
        <f>SUM(AK82:AK83)</f>
        <v/>
      </c>
      <c r="AL84" s="763">
        <f>SUM(AL82:AL83)</f>
        <v/>
      </c>
      <c r="AM84" s="763">
        <f>SUM(AM82:AM83)</f>
        <v/>
      </c>
    </row>
    <row r="85" ht="15.55" customHeight="1" s="1">
      <c r="C85" s="141" t="n"/>
      <c r="D85" s="157" t="n"/>
      <c r="E85" s="141" t="n"/>
      <c r="F85" s="141" t="n"/>
      <c r="G85" s="141" t="n"/>
      <c r="H85" s="141" t="n"/>
      <c r="I85" s="141" t="n"/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  <c r="S85" s="141" t="n"/>
      <c r="T85" s="141" t="n"/>
      <c r="U85" s="141" t="n"/>
      <c r="V85" s="141" t="n"/>
      <c r="W85" s="141" t="n"/>
      <c r="X85" s="141" t="n"/>
      <c r="Y85" s="141" t="n"/>
      <c r="Z85" s="141" t="n"/>
      <c r="AA85" s="141" t="n"/>
      <c r="AB85" s="141" t="n"/>
      <c r="AC85" s="141" t="n"/>
      <c r="AD85" s="141" t="n"/>
      <c r="AE85" s="141" t="n"/>
      <c r="AF85" s="141" t="n"/>
      <c r="AG85" s="141" t="n"/>
      <c r="AH85" s="141" t="n"/>
      <c r="AI85" s="141" t="n"/>
      <c r="AJ85" s="141" t="n"/>
      <c r="AK85" s="141" t="n"/>
      <c r="AL85" s="141" t="n"/>
      <c r="AM85" s="141" t="n"/>
    </row>
    <row r="86" ht="16" customHeight="1" s="1" thickBot="1">
      <c r="C86" s="766" t="inlineStr">
        <is>
          <t>Total Assets</t>
        </is>
      </c>
      <c r="D86" s="767">
        <f>D80+D84</f>
        <v/>
      </c>
      <c r="E86" s="766">
        <f>E80+E84</f>
        <v/>
      </c>
      <c r="F86" s="766">
        <f>F80+F84</f>
        <v/>
      </c>
      <c r="G86" s="766">
        <f>G80+G84</f>
        <v/>
      </c>
      <c r="H86" s="766">
        <f>H80+H84</f>
        <v/>
      </c>
      <c r="I86" s="766">
        <f>I80+I84</f>
        <v/>
      </c>
      <c r="J86" s="766">
        <f>J80+J84</f>
        <v/>
      </c>
      <c r="K86" s="766">
        <f>K80+K84</f>
        <v/>
      </c>
      <c r="L86" s="766">
        <f>L80+L84</f>
        <v/>
      </c>
      <c r="M86" s="766">
        <f>M80+M84</f>
        <v/>
      </c>
      <c r="N86" s="766">
        <f>N80+N84</f>
        <v/>
      </c>
      <c r="O86" s="766">
        <f>O80+O84</f>
        <v/>
      </c>
      <c r="P86" s="766">
        <f>P80+P84</f>
        <v/>
      </c>
      <c r="Q86" s="766">
        <f>Q80+Q84</f>
        <v/>
      </c>
      <c r="R86" s="766">
        <f>R80+R84</f>
        <v/>
      </c>
      <c r="S86" s="766">
        <f>S80+S84</f>
        <v/>
      </c>
      <c r="T86" s="766">
        <f>T80+T84</f>
        <v/>
      </c>
      <c r="U86" s="766">
        <f>U80+U84</f>
        <v/>
      </c>
      <c r="V86" s="766">
        <f>V80+V84</f>
        <v/>
      </c>
      <c r="W86" s="766">
        <f>W80+W84</f>
        <v/>
      </c>
      <c r="X86" s="766">
        <f>X80+X84</f>
        <v/>
      </c>
      <c r="Y86" s="766">
        <f>Y80+Y84</f>
        <v/>
      </c>
      <c r="Z86" s="766">
        <f>Z80+Z84</f>
        <v/>
      </c>
      <c r="AA86" s="766">
        <f>AA80+AA84</f>
        <v/>
      </c>
      <c r="AB86" s="766">
        <f>AB80+AB84</f>
        <v/>
      </c>
      <c r="AC86" s="766">
        <f>AC80+AC84</f>
        <v/>
      </c>
      <c r="AD86" s="766">
        <f>AD80+AD84</f>
        <v/>
      </c>
      <c r="AE86" s="766">
        <f>AE80+AE84</f>
        <v/>
      </c>
      <c r="AF86" s="766">
        <f>AF80+AF84</f>
        <v/>
      </c>
      <c r="AG86" s="766">
        <f>AG80+AG84</f>
        <v/>
      </c>
      <c r="AH86" s="766">
        <f>AH80+AH84</f>
        <v/>
      </c>
      <c r="AI86" s="766">
        <f>AI80+AI84</f>
        <v/>
      </c>
      <c r="AJ86" s="766">
        <f>AJ80+AJ84</f>
        <v/>
      </c>
      <c r="AK86" s="766">
        <f>AK80+AK84</f>
        <v/>
      </c>
      <c r="AL86" s="766">
        <f>AL80+AL84</f>
        <v/>
      </c>
      <c r="AM86" s="766">
        <f>AM80+AM84</f>
        <v/>
      </c>
    </row>
    <row r="87" ht="16" customHeight="1" s="1" thickTop="1">
      <c r="C87" s="768" t="inlineStr">
        <is>
          <t>ROA   Return on Assets (Net Income/Total Assets)</t>
        </is>
      </c>
      <c r="D87" s="769" t="n"/>
      <c r="E87" s="770">
        <f>E69/E86</f>
        <v/>
      </c>
      <c r="F87" s="770">
        <f>F69/F86</f>
        <v/>
      </c>
      <c r="G87" s="770">
        <f>G69/G86</f>
        <v/>
      </c>
      <c r="H87" s="770">
        <f>H69/H86</f>
        <v/>
      </c>
      <c r="I87" s="770">
        <f>I69/I86</f>
        <v/>
      </c>
      <c r="J87" s="770">
        <f>J69/J86</f>
        <v/>
      </c>
      <c r="K87" s="770">
        <f>K69/K86</f>
        <v/>
      </c>
      <c r="L87" s="770">
        <f>L69/L86</f>
        <v/>
      </c>
      <c r="M87" s="770">
        <f>M69/M86</f>
        <v/>
      </c>
      <c r="N87" s="770">
        <f>N69/N86</f>
        <v/>
      </c>
      <c r="O87" s="770">
        <f>O69/O86</f>
        <v/>
      </c>
      <c r="P87" s="770">
        <f>P69/P86</f>
        <v/>
      </c>
      <c r="Q87" s="770">
        <f>Q69/Q86</f>
        <v/>
      </c>
      <c r="R87" s="770">
        <f>R69/R86</f>
        <v/>
      </c>
      <c r="S87" s="770">
        <f>S69/S86</f>
        <v/>
      </c>
      <c r="T87" s="770">
        <f>T69/T86</f>
        <v/>
      </c>
      <c r="U87" s="770">
        <f>U69/U86</f>
        <v/>
      </c>
      <c r="V87" s="770">
        <f>V69/V86</f>
        <v/>
      </c>
      <c r="W87" s="770">
        <f>W69/W86</f>
        <v/>
      </c>
      <c r="X87" s="770">
        <f>X69/X86</f>
        <v/>
      </c>
      <c r="Y87" s="770">
        <f>Y69/Y86</f>
        <v/>
      </c>
      <c r="Z87" s="770">
        <f>Z69/Z86</f>
        <v/>
      </c>
      <c r="AA87" s="770">
        <f>AA69/AA86</f>
        <v/>
      </c>
      <c r="AB87" s="770">
        <f>AB69/AB86</f>
        <v/>
      </c>
      <c r="AC87" s="770">
        <f>AC69/AC86</f>
        <v/>
      </c>
      <c r="AD87" s="770">
        <f>AD69/AD86</f>
        <v/>
      </c>
      <c r="AE87" s="770">
        <f>AE69/AE86</f>
        <v/>
      </c>
      <c r="AF87" s="770">
        <f>AF69/AF86</f>
        <v/>
      </c>
      <c r="AG87" s="770">
        <f>AG69/AG86</f>
        <v/>
      </c>
      <c r="AH87" s="770">
        <f>AH69/AH86</f>
        <v/>
      </c>
      <c r="AI87" s="770">
        <f>AI69/AI86</f>
        <v/>
      </c>
      <c r="AJ87" s="770">
        <f>AJ69/AJ86</f>
        <v/>
      </c>
      <c r="AK87" s="770">
        <f>AK69/AK86</f>
        <v/>
      </c>
      <c r="AL87" s="770">
        <f>AL69/AL86</f>
        <v/>
      </c>
      <c r="AM87" s="770">
        <f>AM69/AM86</f>
        <v/>
      </c>
    </row>
    <row r="88" ht="15.55" customHeight="1" s="1">
      <c r="C88" s="768" t="inlineStr">
        <is>
          <t>ROCE  Return on capital employed (EBITDA/total assets minus current liabilities)</t>
        </is>
      </c>
      <c r="D88" s="769" t="n"/>
      <c r="E88" s="194">
        <f>E72/(E86-E94)</f>
        <v/>
      </c>
      <c r="F88" s="194">
        <f>F72/(F86-F94)</f>
        <v/>
      </c>
      <c r="G88" s="194">
        <f>G72/(G86-G94)</f>
        <v/>
      </c>
      <c r="H88" s="194">
        <f>H72/(H86-H94)</f>
        <v/>
      </c>
      <c r="I88" s="194">
        <f>I72/(I86-I94)</f>
        <v/>
      </c>
      <c r="J88" s="194">
        <f>J72/(J86-J94)</f>
        <v/>
      </c>
      <c r="K88" s="194">
        <f>K72/(K86-K94)</f>
        <v/>
      </c>
      <c r="L88" s="194">
        <f>L72/(L86-L94)</f>
        <v/>
      </c>
      <c r="M88" s="194">
        <f>M72/(M86-M94)</f>
        <v/>
      </c>
      <c r="N88" s="194">
        <f>N72/(N86-N94)</f>
        <v/>
      </c>
      <c r="O88" s="194">
        <f>O72/(O86-O94)</f>
        <v/>
      </c>
      <c r="P88" s="194">
        <f>P72/(P86-P94)</f>
        <v/>
      </c>
      <c r="Q88" s="194">
        <f>Q72/(Q86-Q94)</f>
        <v/>
      </c>
      <c r="R88" s="194">
        <f>R72/(R86-R94)</f>
        <v/>
      </c>
      <c r="S88" s="194">
        <f>S72/(S86-S94)</f>
        <v/>
      </c>
      <c r="T88" s="194">
        <f>T72/(T86-T94)</f>
        <v/>
      </c>
      <c r="U88" s="194">
        <f>U72/(U86-U94)</f>
        <v/>
      </c>
      <c r="V88" s="194">
        <f>V72/(V86-V94)</f>
        <v/>
      </c>
      <c r="W88" s="194">
        <f>W72/(W86-W94)</f>
        <v/>
      </c>
      <c r="X88" s="194">
        <f>X72/(X86-X94)</f>
        <v/>
      </c>
      <c r="Y88" s="194">
        <f>Y72/(Y86-Y94)</f>
        <v/>
      </c>
      <c r="Z88" s="194">
        <f>Z72/(Z86-Z94)</f>
        <v/>
      </c>
      <c r="AA88" s="194">
        <f>AA72/(AA86-AA94)</f>
        <v/>
      </c>
      <c r="AB88" s="194">
        <f>AB72/(AB86-AB94)</f>
        <v/>
      </c>
      <c r="AC88" s="194">
        <f>AC72/(AC86-AC94)</f>
        <v/>
      </c>
      <c r="AD88" s="194">
        <f>AD72/(AD86-AD94)</f>
        <v/>
      </c>
      <c r="AE88" s="194">
        <f>AE72/(AE86-AE94)</f>
        <v/>
      </c>
      <c r="AF88" s="194">
        <f>AF72/(AF86-AF94)</f>
        <v/>
      </c>
      <c r="AG88" s="194">
        <f>AG72/(AG86-AG94)</f>
        <v/>
      </c>
      <c r="AH88" s="194">
        <f>AH72/(AH86-AH94)</f>
        <v/>
      </c>
      <c r="AI88" s="194">
        <f>AI72/(AI86-AI94)</f>
        <v/>
      </c>
      <c r="AJ88" s="194">
        <f>AJ72/(AJ86-AJ94)</f>
        <v/>
      </c>
      <c r="AK88" s="194">
        <f>AK72/(AK86-AK94)</f>
        <v/>
      </c>
      <c r="AL88" s="194">
        <f>AL72/(AL86-AL94)</f>
        <v/>
      </c>
      <c r="AM88" s="194">
        <f>AM72/(AM86-AM94)</f>
        <v/>
      </c>
    </row>
    <row r="89" ht="15.55" customHeight="1" s="1">
      <c r="C89" s="768" t="inlineStr">
        <is>
          <t>ROIC   Return on invested capital (net profit + interest expense)/(net assets + long-term debt*)</t>
        </is>
      </c>
      <c r="D89" s="769" t="n"/>
      <c r="E89" s="194">
        <f>(E69+E63)/(E86+E96)</f>
        <v/>
      </c>
      <c r="F89" s="194">
        <f>(F69+F63)/(F86+F96)</f>
        <v/>
      </c>
      <c r="G89" s="194">
        <f>(G69+G63)/(G86+G96)</f>
        <v/>
      </c>
      <c r="H89" s="194">
        <f>(H69+H63)/(H86+H96)</f>
        <v/>
      </c>
      <c r="I89" s="194">
        <f>(I69+I63)/(I86+I96)</f>
        <v/>
      </c>
      <c r="J89" s="194">
        <f>(J69+J63)/(J86+J96)</f>
        <v/>
      </c>
      <c r="K89" s="194">
        <f>(K69+K63)/(K86+K96)</f>
        <v/>
      </c>
      <c r="L89" s="194">
        <f>(L69+L63)/(L86+L96)</f>
        <v/>
      </c>
      <c r="M89" s="194">
        <f>(M69+M63)/(M86+M96)</f>
        <v/>
      </c>
      <c r="N89" s="194">
        <f>(N69+N63)/(N86+N96)</f>
        <v/>
      </c>
      <c r="O89" s="194">
        <f>(O69+O63)/(O86+O96)</f>
        <v/>
      </c>
      <c r="P89" s="194">
        <f>(P69+P63)/(P86+P96)</f>
        <v/>
      </c>
      <c r="Q89" s="194">
        <f>(Q69+Q63)/(Q86+Q96)</f>
        <v/>
      </c>
      <c r="R89" s="194">
        <f>(R69+R63)/(R86+R96)</f>
        <v/>
      </c>
      <c r="S89" s="194">
        <f>(S69+S63)/(S86+S96)</f>
        <v/>
      </c>
      <c r="T89" s="194">
        <f>(T69+T63)/(T86+T96)</f>
        <v/>
      </c>
      <c r="U89" s="194">
        <f>(U69+U63)/(U86+U96)</f>
        <v/>
      </c>
      <c r="V89" s="194">
        <f>(V69+V63)/(V86+V96)</f>
        <v/>
      </c>
      <c r="W89" s="194">
        <f>(W69+W63)/(W86+W96)</f>
        <v/>
      </c>
      <c r="X89" s="194">
        <f>(X69+X63)/(X86+X96)</f>
        <v/>
      </c>
      <c r="Y89" s="194">
        <f>(Y69+Y63)/(Y86+Y96)</f>
        <v/>
      </c>
      <c r="Z89" s="194">
        <f>(Z69+Z63)/(Z86+Z96)</f>
        <v/>
      </c>
      <c r="AA89" s="194">
        <f>(AA69+AA63)/(AA86+AA96)</f>
        <v/>
      </c>
      <c r="AB89" s="194">
        <f>(AB69+AB63)/(AB86+AB96)</f>
        <v/>
      </c>
      <c r="AC89" s="194">
        <f>(AC69+AC63)/(AC86+AC96)</f>
        <v/>
      </c>
      <c r="AD89" s="194">
        <f>(AD69+AD63)/(AD86+AD96)</f>
        <v/>
      </c>
      <c r="AE89" s="194">
        <f>(AE69+AE63)/(AE86+AE96)</f>
        <v/>
      </c>
      <c r="AF89" s="194">
        <f>(AF69+AF63)/(AF86+AF96)</f>
        <v/>
      </c>
      <c r="AG89" s="194">
        <f>(AG69+AG63)/(AG86+AG96)</f>
        <v/>
      </c>
      <c r="AH89" s="194">
        <f>(AH69+AH63)/(AH86+AH96)</f>
        <v/>
      </c>
      <c r="AI89" s="194">
        <f>(AI69+AI63)/(AI86+AI96)</f>
        <v/>
      </c>
      <c r="AJ89" s="194">
        <f>(AJ69+AJ63)/(AJ86+AJ96)</f>
        <v/>
      </c>
      <c r="AK89" s="194">
        <f>(AK69+AK63)/(AK86+AK96)</f>
        <v/>
      </c>
      <c r="AL89" s="194">
        <f>(AL69+AL63)/(AL86+AL96)</f>
        <v/>
      </c>
      <c r="AM89" s="194">
        <f>(AM69+AM63)/(AM86+AM96)</f>
        <v/>
      </c>
    </row>
    <row r="90" ht="15.55" customHeight="1" s="1">
      <c r="C90" s="141" t="n"/>
      <c r="D90" s="148" t="n"/>
    </row>
    <row r="91" ht="15.55" customHeight="1" s="1">
      <c r="C91" s="195" t="inlineStr">
        <is>
          <t>LIABILITIES</t>
        </is>
      </c>
      <c r="D91" s="196" t="n"/>
    </row>
    <row r="92" ht="15.55" customHeight="1" s="1">
      <c r="C92" s="725" t="inlineStr">
        <is>
          <t>Accounts Payable</t>
        </is>
      </c>
      <c r="D92" s="765" t="n">
        <v>75000</v>
      </c>
      <c r="E92" s="725">
        <f>E112*E114</f>
        <v/>
      </c>
      <c r="F92" s="725">
        <f>F112*F114</f>
        <v/>
      </c>
      <c r="G92" s="725">
        <f>G112*G114</f>
        <v/>
      </c>
      <c r="H92" s="725">
        <f>H112*H114</f>
        <v/>
      </c>
      <c r="I92" s="725">
        <f>I112*I114</f>
        <v/>
      </c>
      <c r="J92" s="725">
        <f>J112*J114</f>
        <v/>
      </c>
      <c r="K92" s="725">
        <f>K112*K114</f>
        <v/>
      </c>
      <c r="L92" s="725">
        <f>L112*L114</f>
        <v/>
      </c>
      <c r="M92" s="725">
        <f>M112*M114</f>
        <v/>
      </c>
      <c r="N92" s="725">
        <f>N112*N114</f>
        <v/>
      </c>
      <c r="O92" s="725">
        <f>O112*O114</f>
        <v/>
      </c>
      <c r="P92" s="725">
        <f>P112*P114</f>
        <v/>
      </c>
      <c r="Q92" s="725">
        <f>Q112*Q114</f>
        <v/>
      </c>
      <c r="R92" s="725">
        <f>R112*R114</f>
        <v/>
      </c>
      <c r="S92" s="725">
        <f>S112*S114</f>
        <v/>
      </c>
      <c r="T92" s="725">
        <f>T112*T114</f>
        <v/>
      </c>
      <c r="U92" s="725">
        <f>U112*U114</f>
        <v/>
      </c>
      <c r="V92" s="725">
        <f>V112*V114</f>
        <v/>
      </c>
      <c r="W92" s="725">
        <f>W112*W114</f>
        <v/>
      </c>
      <c r="X92" s="725">
        <f>X112*X114</f>
        <v/>
      </c>
      <c r="Y92" s="725">
        <f>Y112*Y114</f>
        <v/>
      </c>
      <c r="Z92" s="725">
        <f>Z112*Z114</f>
        <v/>
      </c>
      <c r="AA92" s="725">
        <f>AA112*AA114</f>
        <v/>
      </c>
      <c r="AB92" s="725">
        <f>AB112*AB114</f>
        <v/>
      </c>
      <c r="AC92" s="725">
        <f>AC112*AC114</f>
        <v/>
      </c>
      <c r="AD92" s="725">
        <f>AD112*AD114</f>
        <v/>
      </c>
      <c r="AE92" s="725">
        <f>AE112*AE114</f>
        <v/>
      </c>
      <c r="AF92" s="725">
        <f>AF112*AF114</f>
        <v/>
      </c>
      <c r="AG92" s="725">
        <f>AG112*AG114</f>
        <v/>
      </c>
      <c r="AH92" s="725">
        <f>AH112*AH114</f>
        <v/>
      </c>
      <c r="AI92" s="725">
        <f>AI112*AI114</f>
        <v/>
      </c>
      <c r="AJ92" s="725">
        <f>AJ112*AJ114</f>
        <v/>
      </c>
      <c r="AK92" s="725">
        <f>AK112*AK114</f>
        <v/>
      </c>
      <c r="AL92" s="725">
        <f>AL112*AL114</f>
        <v/>
      </c>
      <c r="AM92" s="725">
        <f>AM112*AM114</f>
        <v/>
      </c>
    </row>
    <row r="93" ht="15.55" customHeight="1" s="1">
      <c r="C93" s="726" t="inlineStr">
        <is>
          <t>Deferred Revenue</t>
        </is>
      </c>
      <c r="D93" s="762" t="n">
        <v>25000</v>
      </c>
      <c r="E93" s="726">
        <f>E112*E115</f>
        <v/>
      </c>
      <c r="F93" s="726">
        <f>F112*F115</f>
        <v/>
      </c>
      <c r="G93" s="726">
        <f>G112*G115</f>
        <v/>
      </c>
      <c r="H93" s="726">
        <f>H112*H115</f>
        <v/>
      </c>
      <c r="I93" s="726">
        <f>I112*I115</f>
        <v/>
      </c>
      <c r="J93" s="726">
        <f>J112*J115</f>
        <v/>
      </c>
      <c r="K93" s="726">
        <f>K112*K115</f>
        <v/>
      </c>
      <c r="L93" s="726">
        <f>L112*L115</f>
        <v/>
      </c>
      <c r="M93" s="726">
        <f>M112*M115</f>
        <v/>
      </c>
      <c r="N93" s="726">
        <f>N112*N115</f>
        <v/>
      </c>
      <c r="O93" s="726">
        <f>O112*O115</f>
        <v/>
      </c>
      <c r="P93" s="726">
        <f>P112*P115</f>
        <v/>
      </c>
      <c r="Q93" s="726">
        <f>Q112*Q115</f>
        <v/>
      </c>
      <c r="R93" s="726">
        <f>R112*R115</f>
        <v/>
      </c>
      <c r="S93" s="726">
        <f>S112*S115</f>
        <v/>
      </c>
      <c r="T93" s="726">
        <f>T112*T115</f>
        <v/>
      </c>
      <c r="U93" s="726">
        <f>U112*U115</f>
        <v/>
      </c>
      <c r="V93" s="726">
        <f>V112*V115</f>
        <v/>
      </c>
      <c r="W93" s="726">
        <f>W112*W115</f>
        <v/>
      </c>
      <c r="X93" s="726">
        <f>X112*X115</f>
        <v/>
      </c>
      <c r="Y93" s="726">
        <f>Y112*Y115</f>
        <v/>
      </c>
      <c r="Z93" s="726">
        <f>Z112*Z115</f>
        <v/>
      </c>
      <c r="AA93" s="726">
        <f>AA112*AA115</f>
        <v/>
      </c>
      <c r="AB93" s="726">
        <f>AB112*AB115</f>
        <v/>
      </c>
      <c r="AC93" s="726">
        <f>AC112*AC115</f>
        <v/>
      </c>
      <c r="AD93" s="726">
        <f>AD112*AD115</f>
        <v/>
      </c>
      <c r="AE93" s="726">
        <f>AE112*AE115</f>
        <v/>
      </c>
      <c r="AF93" s="726">
        <f>AF112*AF115</f>
        <v/>
      </c>
      <c r="AG93" s="726">
        <f>AG112*AG115</f>
        <v/>
      </c>
      <c r="AH93" s="726">
        <f>AH112*AH115</f>
        <v/>
      </c>
      <c r="AI93" s="726">
        <f>AI112*AI115</f>
        <v/>
      </c>
      <c r="AJ93" s="726">
        <f>AJ112*AJ115</f>
        <v/>
      </c>
      <c r="AK93" s="726">
        <f>AK112*AK115</f>
        <v/>
      </c>
      <c r="AL93" s="726">
        <f>AL112*AL115</f>
        <v/>
      </c>
      <c r="AM93" s="726">
        <f>AM112*AM115</f>
        <v/>
      </c>
    </row>
    <row r="94" ht="15.55" customHeight="1" s="1">
      <c r="C94" s="763" t="inlineStr">
        <is>
          <t>Total Current Liabilities</t>
        </is>
      </c>
      <c r="D94" s="764">
        <f>SUM(D92:D93)</f>
        <v/>
      </c>
      <c r="E94" s="763">
        <f>SUM(E92:E93)</f>
        <v/>
      </c>
      <c r="F94" s="763">
        <f>SUM(F92:F93)</f>
        <v/>
      </c>
      <c r="G94" s="763">
        <f>SUM(G92:G93)</f>
        <v/>
      </c>
      <c r="H94" s="763">
        <f>SUM(H92:H93)</f>
        <v/>
      </c>
      <c r="I94" s="763">
        <f>SUM(I92:I93)</f>
        <v/>
      </c>
      <c r="J94" s="763">
        <f>SUM(J92:J93)</f>
        <v/>
      </c>
      <c r="K94" s="763">
        <f>SUM(K92:K93)</f>
        <v/>
      </c>
      <c r="L94" s="763">
        <f>SUM(L92:L93)</f>
        <v/>
      </c>
      <c r="M94" s="763">
        <f>SUM(M92:M93)</f>
        <v/>
      </c>
      <c r="N94" s="763">
        <f>SUM(N92:N93)</f>
        <v/>
      </c>
      <c r="O94" s="763">
        <f>SUM(O92:O93)</f>
        <v/>
      </c>
      <c r="P94" s="763">
        <f>SUM(P92:P93)</f>
        <v/>
      </c>
      <c r="Q94" s="763">
        <f>SUM(Q92:Q93)</f>
        <v/>
      </c>
      <c r="R94" s="763">
        <f>SUM(R92:R93)</f>
        <v/>
      </c>
      <c r="S94" s="763">
        <f>SUM(S92:S93)</f>
        <v/>
      </c>
      <c r="T94" s="763">
        <f>SUM(T92:T93)</f>
        <v/>
      </c>
      <c r="U94" s="763">
        <f>SUM(U92:U93)</f>
        <v/>
      </c>
      <c r="V94" s="763">
        <f>SUM(V92:V93)</f>
        <v/>
      </c>
      <c r="W94" s="763">
        <f>SUM(W92:W93)</f>
        <v/>
      </c>
      <c r="X94" s="763">
        <f>SUM(X92:X93)</f>
        <v/>
      </c>
      <c r="Y94" s="763">
        <f>SUM(Y92:Y93)</f>
        <v/>
      </c>
      <c r="Z94" s="763">
        <f>SUM(Z92:Z93)</f>
        <v/>
      </c>
      <c r="AA94" s="763">
        <f>SUM(AA92:AA93)</f>
        <v/>
      </c>
      <c r="AB94" s="763">
        <f>SUM(AB92:AB93)</f>
        <v/>
      </c>
      <c r="AC94" s="763">
        <f>SUM(AC92:AC93)</f>
        <v/>
      </c>
      <c r="AD94" s="763">
        <f>SUM(AD92:AD93)</f>
        <v/>
      </c>
      <c r="AE94" s="763">
        <f>SUM(AE92:AE93)</f>
        <v/>
      </c>
      <c r="AF94" s="763">
        <f>SUM(AF92:AF93)</f>
        <v/>
      </c>
      <c r="AG94" s="763">
        <f>SUM(AG92:AG93)</f>
        <v/>
      </c>
      <c r="AH94" s="763">
        <f>SUM(AH92:AH93)</f>
        <v/>
      </c>
      <c r="AI94" s="763">
        <f>SUM(AI92:AI93)</f>
        <v/>
      </c>
      <c r="AJ94" s="763">
        <f>SUM(AJ92:AJ93)</f>
        <v/>
      </c>
      <c r="AK94" s="763">
        <f>SUM(AK92:AK93)</f>
        <v/>
      </c>
      <c r="AL94" s="763">
        <f>SUM(AL92:AL93)</f>
        <v/>
      </c>
      <c r="AM94" s="763">
        <f>SUM(AM92:AM93)</f>
        <v/>
      </c>
    </row>
    <row r="95" ht="15.55" customHeight="1" s="1">
      <c r="C95" s="141" t="n"/>
      <c r="D95" s="148" t="n"/>
      <c r="E95" s="141" t="n"/>
      <c r="F95" s="141" t="n"/>
      <c r="G95" s="141" t="n"/>
      <c r="H95" s="141" t="n"/>
      <c r="I95" s="141" t="n"/>
      <c r="J95" s="141" t="n"/>
      <c r="K95" s="141" t="n"/>
      <c r="L95" s="141" t="n"/>
      <c r="M95" s="141" t="n"/>
      <c r="N95" s="141" t="n"/>
      <c r="O95" s="141" t="n"/>
      <c r="P95" s="141" t="n"/>
      <c r="Q95" s="141" t="n"/>
      <c r="R95" s="141" t="n"/>
      <c r="S95" s="141" t="n"/>
      <c r="T95" s="141" t="n"/>
      <c r="U95" s="141" t="n"/>
      <c r="V95" s="141" t="n"/>
      <c r="W95" s="141" t="n"/>
      <c r="X95" s="141" t="n"/>
      <c r="Y95" s="141" t="n"/>
      <c r="Z95" s="141" t="n"/>
      <c r="AA95" s="141" t="n"/>
      <c r="AB95" s="141" t="n"/>
      <c r="AC95" s="141" t="n"/>
      <c r="AD95" s="141" t="n"/>
      <c r="AE95" s="141" t="n"/>
      <c r="AF95" s="141" t="n"/>
      <c r="AG95" s="141" t="n"/>
      <c r="AH95" s="141" t="n"/>
      <c r="AI95" s="141" t="n"/>
      <c r="AJ95" s="141" t="n"/>
      <c r="AK95" s="141" t="n"/>
      <c r="AL95" s="141" t="n"/>
      <c r="AM95" s="141" t="n"/>
    </row>
    <row r="96" ht="15.55" customHeight="1" s="1">
      <c r="C96" s="754" t="inlineStr">
        <is>
          <t>Long Term Debt</t>
        </is>
      </c>
      <c r="D96" s="771" t="n">
        <v>13000000</v>
      </c>
      <c r="E96" s="772">
        <f>D96+E117-E118</f>
        <v/>
      </c>
      <c r="F96" s="772">
        <f>E96+F117-F118</f>
        <v/>
      </c>
      <c r="G96" s="772">
        <f>F96+G117-G118</f>
        <v/>
      </c>
      <c r="H96" s="772">
        <f>G96+H117-H118</f>
        <v/>
      </c>
      <c r="I96" s="772">
        <f>H96+I117-I118</f>
        <v/>
      </c>
      <c r="J96" s="772">
        <f>I96+J117-J118</f>
        <v/>
      </c>
      <c r="K96" s="772">
        <f>J96+K117-K118</f>
        <v/>
      </c>
      <c r="L96" s="772">
        <f>K96+L117-L118</f>
        <v/>
      </c>
      <c r="M96" s="772">
        <f>L96+M117-M118</f>
        <v/>
      </c>
      <c r="N96" s="772">
        <f>M96+N117-N118</f>
        <v/>
      </c>
      <c r="O96" s="772">
        <f>N96+O117-O118</f>
        <v/>
      </c>
      <c r="P96" s="772">
        <f>O96+P117-P118</f>
        <v/>
      </c>
      <c r="Q96" s="772">
        <f>P96+Q117-Q118</f>
        <v/>
      </c>
      <c r="R96" s="772">
        <f>Q96+R117-R118</f>
        <v/>
      </c>
      <c r="S96" s="772">
        <f>R96+S117-S118</f>
        <v/>
      </c>
      <c r="T96" s="772">
        <f>S96+T117-T118</f>
        <v/>
      </c>
      <c r="U96" s="772">
        <f>T96+U117-U118</f>
        <v/>
      </c>
      <c r="V96" s="772">
        <f>U96+V117-V118</f>
        <v/>
      </c>
      <c r="W96" s="772">
        <f>V96+W117-W118</f>
        <v/>
      </c>
      <c r="X96" s="772">
        <f>W96+X117-X118</f>
        <v/>
      </c>
      <c r="Y96" s="772">
        <f>X96+Y117-Y118</f>
        <v/>
      </c>
      <c r="Z96" s="772">
        <f>Y96+Z117-Z118</f>
        <v/>
      </c>
      <c r="AA96" s="772">
        <f>Z96+AA117-AA118</f>
        <v/>
      </c>
      <c r="AB96" s="772">
        <f>AA96+AB117-AB118</f>
        <v/>
      </c>
      <c r="AC96" s="772">
        <f>AB96+AC117-AC118</f>
        <v/>
      </c>
      <c r="AD96" s="772">
        <f>AC96+AD117-AD118</f>
        <v/>
      </c>
      <c r="AE96" s="772">
        <f>AD96+AE117-AE118</f>
        <v/>
      </c>
      <c r="AF96" s="772">
        <f>AE96+AF117-AF118</f>
        <v/>
      </c>
      <c r="AG96" s="772">
        <f>AF96+AG117-AG118</f>
        <v/>
      </c>
      <c r="AH96" s="772">
        <f>AG96+AH117-AH118</f>
        <v/>
      </c>
      <c r="AI96" s="772">
        <f>AH96+AI117-AI118</f>
        <v/>
      </c>
      <c r="AJ96" s="772">
        <f>AI96+AJ117-AJ118</f>
        <v/>
      </c>
      <c r="AK96" s="772">
        <f>AJ96+AK117-AK118</f>
        <v/>
      </c>
      <c r="AL96" s="772">
        <f>AK96+AL117-AL118</f>
        <v/>
      </c>
      <c r="AM96" s="772">
        <f>AL96+AM117-AM118</f>
        <v/>
      </c>
    </row>
    <row r="97" ht="15.55" customHeight="1" s="1">
      <c r="C97" s="141" t="n"/>
      <c r="D97" s="157" t="n"/>
      <c r="E97" s="141" t="n"/>
      <c r="F97" s="141" t="n"/>
      <c r="G97" s="141" t="n"/>
      <c r="H97" s="141" t="n"/>
      <c r="I97" s="141" t="n"/>
      <c r="J97" s="141" t="n"/>
      <c r="K97" s="141" t="n"/>
      <c r="L97" s="141" t="n"/>
      <c r="M97" s="141" t="n"/>
      <c r="N97" s="141" t="n"/>
      <c r="O97" s="141" t="n"/>
      <c r="P97" s="141" t="n"/>
      <c r="Q97" s="141" t="n"/>
      <c r="R97" s="141" t="n"/>
      <c r="S97" s="141" t="n"/>
      <c r="T97" s="141" t="n"/>
      <c r="U97" s="141" t="n"/>
      <c r="V97" s="141" t="n"/>
      <c r="W97" s="141" t="n"/>
      <c r="X97" s="141" t="n"/>
      <c r="Y97" s="141" t="n"/>
      <c r="Z97" s="141" t="n"/>
      <c r="AA97" s="141" t="n"/>
      <c r="AB97" s="141" t="n"/>
      <c r="AC97" s="141" t="n"/>
      <c r="AD97" s="141" t="n"/>
      <c r="AE97" s="141" t="n"/>
      <c r="AF97" s="141" t="n"/>
      <c r="AG97" s="141" t="n"/>
      <c r="AH97" s="141" t="n"/>
      <c r="AI97" s="141" t="n"/>
      <c r="AJ97" s="141" t="n"/>
      <c r="AK97" s="141" t="n"/>
      <c r="AL97" s="141" t="n"/>
      <c r="AM97" s="141" t="n"/>
    </row>
    <row r="98" ht="16" customHeight="1" s="1" thickBot="1">
      <c r="C98" s="773" t="inlineStr">
        <is>
          <t>Total Liabilities</t>
        </is>
      </c>
      <c r="D98" s="774">
        <f>D94+D96</f>
        <v/>
      </c>
      <c r="E98" s="773">
        <f>E94+E96</f>
        <v/>
      </c>
      <c r="F98" s="773">
        <f>F94+F96</f>
        <v/>
      </c>
      <c r="G98" s="773">
        <f>G94+G96</f>
        <v/>
      </c>
      <c r="H98" s="773">
        <f>H94+H96</f>
        <v/>
      </c>
      <c r="I98" s="773">
        <f>I94+I96</f>
        <v/>
      </c>
      <c r="J98" s="773">
        <f>J94+J96</f>
        <v/>
      </c>
      <c r="K98" s="773">
        <f>K94+K96</f>
        <v/>
      </c>
      <c r="L98" s="773">
        <f>L94+L96</f>
        <v/>
      </c>
      <c r="M98" s="773">
        <f>M94+M96</f>
        <v/>
      </c>
      <c r="N98" s="773">
        <f>N94+N96</f>
        <v/>
      </c>
      <c r="O98" s="773">
        <f>O94+O96</f>
        <v/>
      </c>
      <c r="P98" s="773">
        <f>P94+P96</f>
        <v/>
      </c>
      <c r="Q98" s="773">
        <f>Q94+Q96</f>
        <v/>
      </c>
      <c r="R98" s="773">
        <f>R94+R96</f>
        <v/>
      </c>
      <c r="S98" s="773">
        <f>S94+S96</f>
        <v/>
      </c>
      <c r="T98" s="773">
        <f>T94+T96</f>
        <v/>
      </c>
      <c r="U98" s="773">
        <f>U94+U96</f>
        <v/>
      </c>
      <c r="V98" s="773">
        <f>V94+V96</f>
        <v/>
      </c>
      <c r="W98" s="773">
        <f>W94+W96</f>
        <v/>
      </c>
      <c r="X98" s="773">
        <f>X94+X96</f>
        <v/>
      </c>
      <c r="Y98" s="773">
        <f>Y94+Y96</f>
        <v/>
      </c>
      <c r="Z98" s="773">
        <f>Z94+Z96</f>
        <v/>
      </c>
      <c r="AA98" s="773">
        <f>AA94+AA96</f>
        <v/>
      </c>
      <c r="AB98" s="773">
        <f>AB94+AB96</f>
        <v/>
      </c>
      <c r="AC98" s="773">
        <f>AC94+AC96</f>
        <v/>
      </c>
      <c r="AD98" s="773">
        <f>AD94+AD96</f>
        <v/>
      </c>
      <c r="AE98" s="773">
        <f>AE94+AE96</f>
        <v/>
      </c>
      <c r="AF98" s="773">
        <f>AF94+AF96</f>
        <v/>
      </c>
      <c r="AG98" s="773">
        <f>AG94+AG96</f>
        <v/>
      </c>
      <c r="AH98" s="773">
        <f>AH94+AH96</f>
        <v/>
      </c>
      <c r="AI98" s="773">
        <f>AI94+AI96</f>
        <v/>
      </c>
      <c r="AJ98" s="773">
        <f>AJ94+AJ96</f>
        <v/>
      </c>
      <c r="AK98" s="773">
        <f>AK94+AK96</f>
        <v/>
      </c>
      <c r="AL98" s="773">
        <f>AL94+AL96</f>
        <v/>
      </c>
      <c r="AM98" s="773">
        <f>AM94+AM96</f>
        <v/>
      </c>
    </row>
    <row r="99" ht="16" customHeight="1" s="1" thickTop="1">
      <c r="C99" s="141" t="n"/>
      <c r="D99" s="148" t="n"/>
    </row>
    <row r="100" ht="15.55" customHeight="1" s="1">
      <c r="C100" s="195" t="inlineStr">
        <is>
          <t>EQUITY</t>
        </is>
      </c>
      <c r="D100" s="196" t="n"/>
    </row>
    <row r="101" ht="15.55" customHeight="1" s="1">
      <c r="C101" s="756" t="inlineStr">
        <is>
          <t>Common Stock</t>
        </is>
      </c>
      <c r="D101" s="760" t="n">
        <v>50000</v>
      </c>
      <c r="E101" s="756">
        <f>D101</f>
        <v/>
      </c>
      <c r="F101" s="756">
        <f>E101</f>
        <v/>
      </c>
      <c r="G101" s="756">
        <f>F101</f>
        <v/>
      </c>
      <c r="H101" s="756">
        <f>G101</f>
        <v/>
      </c>
      <c r="I101" s="756">
        <f>H101</f>
        <v/>
      </c>
      <c r="J101" s="756">
        <f>I101</f>
        <v/>
      </c>
      <c r="K101" s="756">
        <f>J101</f>
        <v/>
      </c>
      <c r="L101" s="756">
        <f>K101</f>
        <v/>
      </c>
      <c r="M101" s="756">
        <f>L101</f>
        <v/>
      </c>
      <c r="N101" s="756">
        <f>M101</f>
        <v/>
      </c>
      <c r="O101" s="756">
        <f>N101</f>
        <v/>
      </c>
      <c r="P101" s="756">
        <f>O101</f>
        <v/>
      </c>
      <c r="Q101" s="756">
        <f>P101</f>
        <v/>
      </c>
      <c r="R101" s="756">
        <f>Q101</f>
        <v/>
      </c>
      <c r="S101" s="756">
        <f>R101</f>
        <v/>
      </c>
      <c r="T101" s="756">
        <f>S101</f>
        <v/>
      </c>
      <c r="U101" s="756">
        <f>T101</f>
        <v/>
      </c>
      <c r="V101" s="756">
        <f>U101</f>
        <v/>
      </c>
      <c r="W101" s="756">
        <f>V101</f>
        <v/>
      </c>
      <c r="X101" s="756">
        <f>W101</f>
        <v/>
      </c>
      <c r="Y101" s="756">
        <f>X101</f>
        <v/>
      </c>
      <c r="Z101" s="756">
        <f>Y101</f>
        <v/>
      </c>
      <c r="AA101" s="756">
        <f>Z101</f>
        <v/>
      </c>
      <c r="AB101" s="756">
        <f>AA101</f>
        <v/>
      </c>
      <c r="AC101" s="756">
        <f>AB101</f>
        <v/>
      </c>
      <c r="AD101" s="756">
        <f>AC101</f>
        <v/>
      </c>
      <c r="AE101" s="756">
        <f>AD101</f>
        <v/>
      </c>
      <c r="AF101" s="756">
        <f>AE101</f>
        <v/>
      </c>
      <c r="AG101" s="756">
        <f>AF101</f>
        <v/>
      </c>
      <c r="AH101" s="756">
        <f>AG101</f>
        <v/>
      </c>
      <c r="AI101" s="756">
        <f>AH101</f>
        <v/>
      </c>
      <c r="AJ101" s="756">
        <f>AI101</f>
        <v/>
      </c>
      <c r="AK101" s="756">
        <f>AJ101</f>
        <v/>
      </c>
      <c r="AL101" s="756">
        <f>AK101</f>
        <v/>
      </c>
      <c r="AM101" s="756">
        <f>AL101</f>
        <v/>
      </c>
    </row>
    <row r="102" ht="15.55" customHeight="1" s="1">
      <c r="C102" s="775" t="inlineStr">
        <is>
          <t>Retained Earnings</t>
        </is>
      </c>
      <c r="D102" s="776" t="n">
        <v>9250000</v>
      </c>
      <c r="E102" s="777">
        <f>D102+E69</f>
        <v/>
      </c>
      <c r="F102" s="777">
        <f>E102+F69</f>
        <v/>
      </c>
      <c r="G102" s="777">
        <f>F102+G69</f>
        <v/>
      </c>
      <c r="H102" s="777">
        <f>G102+H69</f>
        <v/>
      </c>
      <c r="I102" s="777">
        <f>H102+I69</f>
        <v/>
      </c>
      <c r="J102" s="777">
        <f>I102+J69</f>
        <v/>
      </c>
      <c r="K102" s="777">
        <f>J102+K69</f>
        <v/>
      </c>
      <c r="L102" s="777">
        <f>K102+L69</f>
        <v/>
      </c>
      <c r="M102" s="777">
        <f>L102+M69</f>
        <v/>
      </c>
      <c r="N102" s="777">
        <f>M102+N69</f>
        <v/>
      </c>
      <c r="O102" s="777">
        <f>N102+O69</f>
        <v/>
      </c>
      <c r="P102" s="777">
        <f>O102+P69</f>
        <v/>
      </c>
      <c r="Q102" s="777">
        <f>P102+Q69</f>
        <v/>
      </c>
      <c r="R102" s="777">
        <f>Q102+R69</f>
        <v/>
      </c>
      <c r="S102" s="777">
        <f>R102+S69</f>
        <v/>
      </c>
      <c r="T102" s="777">
        <f>S102+T69</f>
        <v/>
      </c>
      <c r="U102" s="777">
        <f>T102+U69</f>
        <v/>
      </c>
      <c r="V102" s="777">
        <f>U102+V69</f>
        <v/>
      </c>
      <c r="W102" s="777">
        <f>V102+W69</f>
        <v/>
      </c>
      <c r="X102" s="777">
        <f>W102+X69</f>
        <v/>
      </c>
      <c r="Y102" s="777">
        <f>X102+Y69</f>
        <v/>
      </c>
      <c r="Z102" s="777">
        <f>Y102+Z69</f>
        <v/>
      </c>
      <c r="AA102" s="777">
        <f>Z102+AA69</f>
        <v/>
      </c>
      <c r="AB102" s="777">
        <f>AA102+AB69</f>
        <v/>
      </c>
      <c r="AC102" s="777">
        <f>AB102+AC69</f>
        <v/>
      </c>
      <c r="AD102" s="777">
        <f>AC102+AD69</f>
        <v/>
      </c>
      <c r="AE102" s="777">
        <f>AD102+AE69</f>
        <v/>
      </c>
      <c r="AF102" s="777">
        <f>AE102+AF69</f>
        <v/>
      </c>
      <c r="AG102" s="777">
        <f>AF102+AG69</f>
        <v/>
      </c>
      <c r="AH102" s="777">
        <f>AG102+AH69</f>
        <v/>
      </c>
      <c r="AI102" s="777">
        <f>AH102+AI69</f>
        <v/>
      </c>
      <c r="AJ102" s="777">
        <f>AI102+AJ69</f>
        <v/>
      </c>
      <c r="AK102" s="777">
        <f>AJ102+AK69</f>
        <v/>
      </c>
      <c r="AL102" s="777">
        <f>AK102+AL69</f>
        <v/>
      </c>
      <c r="AM102" s="777">
        <f>AL102+AM69</f>
        <v/>
      </c>
    </row>
    <row r="103" ht="15.55" customHeight="1" s="1">
      <c r="C103" s="754" t="inlineStr">
        <is>
          <t>Total Shareholders Equity</t>
        </is>
      </c>
      <c r="D103" s="755">
        <f>SUM(D101:D102)</f>
        <v/>
      </c>
      <c r="E103" s="754">
        <f>SUM(E101:E102)</f>
        <v/>
      </c>
      <c r="F103" s="754">
        <f>SUM(F101:F102)</f>
        <v/>
      </c>
      <c r="G103" s="754">
        <f>SUM(G101:G102)</f>
        <v/>
      </c>
      <c r="H103" s="754">
        <f>SUM(H101:H102)</f>
        <v/>
      </c>
      <c r="I103" s="754">
        <f>SUM(I101:I102)</f>
        <v/>
      </c>
      <c r="J103" s="754">
        <f>SUM(J101:J102)</f>
        <v/>
      </c>
      <c r="K103" s="754">
        <f>SUM(K101:K102)</f>
        <v/>
      </c>
      <c r="L103" s="754">
        <f>SUM(L101:L102)</f>
        <v/>
      </c>
      <c r="M103" s="754">
        <f>SUM(M101:M102)</f>
        <v/>
      </c>
      <c r="N103" s="754">
        <f>SUM(N101:N102)</f>
        <v/>
      </c>
      <c r="O103" s="754">
        <f>SUM(O101:O102)</f>
        <v/>
      </c>
      <c r="P103" s="754">
        <f>SUM(P101:P102)</f>
        <v/>
      </c>
      <c r="Q103" s="754">
        <f>SUM(Q101:Q102)</f>
        <v/>
      </c>
      <c r="R103" s="754">
        <f>SUM(R101:R102)</f>
        <v/>
      </c>
      <c r="S103" s="754">
        <f>SUM(S101:S102)</f>
        <v/>
      </c>
      <c r="T103" s="754">
        <f>SUM(T101:T102)</f>
        <v/>
      </c>
      <c r="U103" s="754">
        <f>SUM(U101:U102)</f>
        <v/>
      </c>
      <c r="V103" s="754">
        <f>SUM(V101:V102)</f>
        <v/>
      </c>
      <c r="W103" s="754">
        <f>SUM(W101:W102)</f>
        <v/>
      </c>
      <c r="X103" s="754">
        <f>SUM(X101:X102)</f>
        <v/>
      </c>
      <c r="Y103" s="754">
        <f>SUM(Y101:Y102)</f>
        <v/>
      </c>
      <c r="Z103" s="754">
        <f>SUM(Z101:Z102)</f>
        <v/>
      </c>
      <c r="AA103" s="754">
        <f>SUM(AA101:AA102)</f>
        <v/>
      </c>
      <c r="AB103" s="754">
        <f>SUM(AB101:AB102)</f>
        <v/>
      </c>
      <c r="AC103" s="754">
        <f>SUM(AC101:AC102)</f>
        <v/>
      </c>
      <c r="AD103" s="754">
        <f>SUM(AD101:AD102)</f>
        <v/>
      </c>
      <c r="AE103" s="754">
        <f>SUM(AE101:AE102)</f>
        <v/>
      </c>
      <c r="AF103" s="754">
        <f>SUM(AF101:AF102)</f>
        <v/>
      </c>
      <c r="AG103" s="754">
        <f>SUM(AG101:AG102)</f>
        <v/>
      </c>
      <c r="AH103" s="754">
        <f>SUM(AH101:AH102)</f>
        <v/>
      </c>
      <c r="AI103" s="754">
        <f>SUM(AI101:AI102)</f>
        <v/>
      </c>
      <c r="AJ103" s="754">
        <f>SUM(AJ101:AJ102)</f>
        <v/>
      </c>
      <c r="AK103" s="754">
        <f>SUM(AK101:AK102)</f>
        <v/>
      </c>
      <c r="AL103" s="754">
        <f>SUM(AL101:AL102)</f>
        <v/>
      </c>
      <c r="AM103" s="754">
        <f>SUM(AM101:AM102)</f>
        <v/>
      </c>
    </row>
    <row r="104" ht="15.55" customHeight="1" s="1">
      <c r="C104" s="141" t="n"/>
      <c r="D104" s="157" t="n"/>
      <c r="E104" s="141" t="n"/>
      <c r="F104" s="141" t="n"/>
      <c r="G104" s="141" t="n"/>
      <c r="H104" s="141" t="n"/>
      <c r="I104" s="141" t="n"/>
      <c r="J104" s="141" t="n"/>
      <c r="K104" s="141" t="n"/>
      <c r="L104" s="141" t="n"/>
      <c r="M104" s="141" t="n"/>
      <c r="N104" s="141" t="n"/>
      <c r="O104" s="141" t="n"/>
      <c r="P104" s="141" t="n"/>
      <c r="Q104" s="141" t="n"/>
      <c r="R104" s="141" t="n"/>
      <c r="S104" s="141" t="n"/>
      <c r="T104" s="141" t="n"/>
      <c r="U104" s="141" t="n"/>
      <c r="V104" s="141" t="n"/>
      <c r="W104" s="141" t="n"/>
      <c r="X104" s="141" t="n"/>
      <c r="Y104" s="141" t="n"/>
      <c r="Z104" s="141" t="n"/>
      <c r="AA104" s="141" t="n"/>
      <c r="AB104" s="141" t="n"/>
      <c r="AC104" s="141" t="n"/>
      <c r="AD104" s="141" t="n"/>
      <c r="AE104" s="141" t="n"/>
      <c r="AF104" s="141" t="n"/>
      <c r="AG104" s="141" t="n"/>
      <c r="AH104" s="141" t="n"/>
      <c r="AI104" s="141" t="n"/>
      <c r="AJ104" s="141" t="n"/>
      <c r="AK104" s="141" t="n"/>
      <c r="AL104" s="141" t="n"/>
      <c r="AM104" s="141" t="n"/>
    </row>
    <row r="105" ht="16" customHeight="1" s="1" thickBot="1">
      <c r="C105" s="778" t="inlineStr">
        <is>
          <t>Liabilities &amp; Shareholders Equity</t>
        </is>
      </c>
      <c r="D105" s="774">
        <f>D98+D103</f>
        <v/>
      </c>
      <c r="E105" s="778">
        <f>E98+E103</f>
        <v/>
      </c>
      <c r="F105" s="778">
        <f>F98+F103</f>
        <v/>
      </c>
      <c r="G105" s="778">
        <f>G98+G103</f>
        <v/>
      </c>
      <c r="H105" s="778">
        <f>H98+H103</f>
        <v/>
      </c>
      <c r="I105" s="778">
        <f>I98+I103</f>
        <v/>
      </c>
      <c r="J105" s="778">
        <f>J98+J103</f>
        <v/>
      </c>
      <c r="K105" s="778">
        <f>K98+K103</f>
        <v/>
      </c>
      <c r="L105" s="778">
        <f>L98+L103</f>
        <v/>
      </c>
      <c r="M105" s="778">
        <f>M98+M103</f>
        <v/>
      </c>
      <c r="N105" s="778">
        <f>N98+N103</f>
        <v/>
      </c>
      <c r="O105" s="778">
        <f>O98+O103</f>
        <v/>
      </c>
      <c r="P105" s="778">
        <f>P98+P103</f>
        <v/>
      </c>
      <c r="Q105" s="778">
        <f>Q98+Q103</f>
        <v/>
      </c>
      <c r="R105" s="778">
        <f>R98+R103</f>
        <v/>
      </c>
      <c r="S105" s="778">
        <f>S98+S103</f>
        <v/>
      </c>
      <c r="T105" s="778">
        <f>T98+T103</f>
        <v/>
      </c>
      <c r="U105" s="778">
        <f>U98+U103</f>
        <v/>
      </c>
      <c r="V105" s="778">
        <f>V98+V103</f>
        <v/>
      </c>
      <c r="W105" s="778">
        <f>W98+W103</f>
        <v/>
      </c>
      <c r="X105" s="778">
        <f>X98+X103</f>
        <v/>
      </c>
      <c r="Y105" s="778">
        <f>Y98+Y103</f>
        <v/>
      </c>
      <c r="Z105" s="778">
        <f>Z98+Z103</f>
        <v/>
      </c>
      <c r="AA105" s="778">
        <f>AA98+AA103</f>
        <v/>
      </c>
      <c r="AB105" s="778">
        <f>AB98+AB103</f>
        <v/>
      </c>
      <c r="AC105" s="778">
        <f>AC98+AC103</f>
        <v/>
      </c>
      <c r="AD105" s="778">
        <f>AD98+AD103</f>
        <v/>
      </c>
      <c r="AE105" s="778">
        <f>AE98+AE103</f>
        <v/>
      </c>
      <c r="AF105" s="778">
        <f>AF98+AF103</f>
        <v/>
      </c>
      <c r="AG105" s="778">
        <f>AG98+AG103</f>
        <v/>
      </c>
      <c r="AH105" s="778">
        <f>AH98+AH103</f>
        <v/>
      </c>
      <c r="AI105" s="778">
        <f>AI98+AI103</f>
        <v/>
      </c>
      <c r="AJ105" s="778">
        <f>AJ98+AJ103</f>
        <v/>
      </c>
      <c r="AK105" s="778">
        <f>AK98+AK103</f>
        <v/>
      </c>
      <c r="AL105" s="778">
        <f>AL98+AL103</f>
        <v/>
      </c>
      <c r="AM105" s="778">
        <f>AM98+AM103</f>
        <v/>
      </c>
    </row>
    <row r="106" ht="15.55" customHeight="1" s="1">
      <c r="C106" s="779" t="inlineStr">
        <is>
          <t>Balance Check</t>
        </is>
      </c>
      <c r="D106" s="780">
        <f>D86-D105</f>
        <v/>
      </c>
      <c r="E106" s="779">
        <f>E86-E105</f>
        <v/>
      </c>
      <c r="F106" s="779">
        <f>F86-F105</f>
        <v/>
      </c>
      <c r="G106" s="779">
        <f>G86-G105</f>
        <v/>
      </c>
      <c r="H106" s="779">
        <f>H86-H105</f>
        <v/>
      </c>
      <c r="I106" s="779">
        <f>I86-I105</f>
        <v/>
      </c>
      <c r="J106" s="779">
        <f>J86-J105</f>
        <v/>
      </c>
      <c r="K106" s="779">
        <f>K86-K105</f>
        <v/>
      </c>
      <c r="L106" s="779">
        <f>L86-L105</f>
        <v/>
      </c>
      <c r="M106" s="779">
        <f>M86-M105</f>
        <v/>
      </c>
      <c r="N106" s="779">
        <f>N86-N105</f>
        <v/>
      </c>
      <c r="O106" s="779">
        <f>O86-O105</f>
        <v/>
      </c>
      <c r="P106" s="779">
        <f>P86-P105</f>
        <v/>
      </c>
      <c r="Q106" s="779">
        <f>Q86-Q105</f>
        <v/>
      </c>
      <c r="R106" s="779">
        <f>R86-R105</f>
        <v/>
      </c>
      <c r="S106" s="779">
        <f>S86-S105</f>
        <v/>
      </c>
      <c r="T106" s="779">
        <f>T86-T105</f>
        <v/>
      </c>
      <c r="U106" s="779">
        <f>U86-U105</f>
        <v/>
      </c>
      <c r="V106" s="779">
        <f>V86-V105</f>
        <v/>
      </c>
      <c r="W106" s="779">
        <f>W86-W105</f>
        <v/>
      </c>
      <c r="X106" s="779">
        <f>X86-X105</f>
        <v/>
      </c>
      <c r="Y106" s="779">
        <f>Y86-Y105</f>
        <v/>
      </c>
      <c r="Z106" s="779">
        <f>Z86-Z105</f>
        <v/>
      </c>
      <c r="AA106" s="779">
        <f>AA86-AA105</f>
        <v/>
      </c>
      <c r="AB106" s="779">
        <f>AB86-AB105</f>
        <v/>
      </c>
      <c r="AC106" s="779">
        <f>AC86-AC105</f>
        <v/>
      </c>
      <c r="AD106" s="779">
        <f>AD86-AD105</f>
        <v/>
      </c>
      <c r="AE106" s="779">
        <f>AE86-AE105</f>
        <v/>
      </c>
      <c r="AF106" s="779">
        <f>AF86-AF105</f>
        <v/>
      </c>
      <c r="AG106" s="779">
        <f>AG86-AG105</f>
        <v/>
      </c>
      <c r="AH106" s="779">
        <f>AH86-AH105</f>
        <v/>
      </c>
      <c r="AI106" s="779">
        <f>AI86-AI105</f>
        <v/>
      </c>
      <c r="AJ106" s="779">
        <f>AJ86-AJ105</f>
        <v/>
      </c>
      <c r="AK106" s="779">
        <f>AK86-AK105</f>
        <v/>
      </c>
      <c r="AL106" s="779">
        <f>AL86-AL105</f>
        <v/>
      </c>
      <c r="AM106" s="779">
        <f>AM86-AM105</f>
        <v/>
      </c>
    </row>
    <row r="107" ht="132" customHeight="1" s="1"/>
    <row r="108" ht="132" customHeight="1" s="1"/>
    <row r="109" ht="14.5" customHeight="1" s="1" thickBot="1"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  <c r="AA109" s="207" t="n"/>
      <c r="AB109" s="207" t="n"/>
      <c r="AC109" s="207" t="n"/>
      <c r="AD109" s="207" t="n"/>
      <c r="AE109" s="207" t="n"/>
      <c r="AF109" s="207" t="n"/>
      <c r="AG109" s="207" t="n"/>
      <c r="AH109" s="207" t="n"/>
      <c r="AI109" s="207" t="n"/>
      <c r="AJ109" s="207" t="n"/>
      <c r="AK109" s="207" t="n"/>
      <c r="AL109" s="207" t="n"/>
      <c r="AM109" s="207" t="n"/>
    </row>
    <row r="110" ht="28" customFormat="1" customHeight="1" s="326">
      <c r="B110" s="322" t="n"/>
      <c r="C110" s="323" t="inlineStr">
        <is>
          <t>ASSUMPTIONS</t>
        </is>
      </c>
      <c r="D110" s="324" t="n"/>
      <c r="E110" s="323">
        <f>F110-1</f>
        <v/>
      </c>
      <c r="F110" s="323">
        <f>G110-1</f>
        <v/>
      </c>
      <c r="G110" s="323">
        <f>H110-1</f>
        <v/>
      </c>
      <c r="H110" s="323">
        <f>I110-1</f>
        <v/>
      </c>
      <c r="I110" s="323">
        <f>J110-1</f>
        <v/>
      </c>
      <c r="J110" s="323">
        <f>K110-1</f>
        <v/>
      </c>
      <c r="K110" s="323">
        <f>L110-1</f>
        <v/>
      </c>
      <c r="L110" s="323">
        <f>M110-1</f>
        <v/>
      </c>
      <c r="M110" s="323">
        <f>N110-1</f>
        <v/>
      </c>
      <c r="N110" s="323">
        <f>[3]ref!B4</f>
        <v/>
      </c>
      <c r="O110" s="325">
        <f>N110+1</f>
        <v/>
      </c>
      <c r="P110" s="325">
        <f>O110+1</f>
        <v/>
      </c>
      <c r="Q110" s="325">
        <f>P110+1</f>
        <v/>
      </c>
      <c r="R110" s="325">
        <f>Q110+1</f>
        <v/>
      </c>
      <c r="S110" s="325">
        <f>R110+1</f>
        <v/>
      </c>
      <c r="T110" s="325">
        <f>S110+1</f>
        <v/>
      </c>
      <c r="U110" s="325">
        <f>T110+1</f>
        <v/>
      </c>
      <c r="V110" s="325">
        <f>U110+1</f>
        <v/>
      </c>
      <c r="W110" s="325">
        <f>V110+1</f>
        <v/>
      </c>
      <c r="X110" s="325">
        <f>W110+1</f>
        <v/>
      </c>
      <c r="Y110" s="325">
        <f>X110+1</f>
        <v/>
      </c>
      <c r="Z110" s="325">
        <f>Y110+1</f>
        <v/>
      </c>
      <c r="AA110" s="325">
        <f>Z110+1</f>
        <v/>
      </c>
      <c r="AB110" s="325">
        <f>AA110+1</f>
        <v/>
      </c>
      <c r="AC110" s="325">
        <f>AB110+1</f>
        <v/>
      </c>
      <c r="AD110" s="325">
        <f>AC110+1</f>
        <v/>
      </c>
      <c r="AE110" s="325">
        <f>AD110+1</f>
        <v/>
      </c>
      <c r="AF110" s="325">
        <f>AE110+1</f>
        <v/>
      </c>
      <c r="AG110" s="325">
        <f>AF110+1</f>
        <v/>
      </c>
      <c r="AH110" s="325">
        <f>AG110+1</f>
        <v/>
      </c>
      <c r="AI110" s="325">
        <f>AH110+1</f>
        <v/>
      </c>
      <c r="AJ110" s="325">
        <f>AI110+1</f>
        <v/>
      </c>
      <c r="AK110" s="325">
        <f>AJ110+1</f>
        <v/>
      </c>
      <c r="AL110" s="325">
        <f>AK110+1</f>
        <v/>
      </c>
      <c r="AM110" s="325">
        <f>AL110+1</f>
        <v/>
      </c>
      <c r="AN110" s="322" t="n"/>
      <c r="AS110" s="322" t="n"/>
    </row>
    <row r="111" ht="15.55" customHeight="1" s="1">
      <c r="C111" s="141" t="n"/>
      <c r="D111" s="148" t="n"/>
    </row>
    <row r="112" ht="15.55" customHeight="1" s="1">
      <c r="C112" s="735" t="inlineStr">
        <is>
          <t>Net Revenue</t>
        </is>
      </c>
      <c r="D112" s="746" t="n"/>
      <c r="E112" s="781">
        <f>E51</f>
        <v/>
      </c>
      <c r="F112" s="781">
        <f>F51</f>
        <v/>
      </c>
      <c r="G112" s="781">
        <f>G51</f>
        <v/>
      </c>
      <c r="H112" s="781">
        <f>H51</f>
        <v/>
      </c>
      <c r="I112" s="781">
        <f>I51</f>
        <v/>
      </c>
      <c r="J112" s="781">
        <f>J51</f>
        <v/>
      </c>
      <c r="K112" s="781">
        <f>K51</f>
        <v/>
      </c>
      <c r="L112" s="781">
        <f>L51</f>
        <v/>
      </c>
      <c r="M112" s="781">
        <f>M51</f>
        <v/>
      </c>
      <c r="N112" s="781">
        <f>N51</f>
        <v/>
      </c>
      <c r="O112" s="781">
        <f>O51</f>
        <v/>
      </c>
      <c r="P112" s="781">
        <f>P51</f>
        <v/>
      </c>
      <c r="Q112" s="781">
        <f>Q51</f>
        <v/>
      </c>
      <c r="R112" s="781">
        <f>R51</f>
        <v/>
      </c>
      <c r="S112" s="781">
        <f>S51</f>
        <v/>
      </c>
      <c r="T112" s="781">
        <f>T51</f>
        <v/>
      </c>
      <c r="U112" s="781">
        <f>U51</f>
        <v/>
      </c>
      <c r="V112" s="781">
        <f>V51</f>
        <v/>
      </c>
      <c r="W112" s="781">
        <f>W51</f>
        <v/>
      </c>
      <c r="X112" s="781">
        <f>X51</f>
        <v/>
      </c>
      <c r="Y112" s="781">
        <f>Y51</f>
        <v/>
      </c>
      <c r="Z112" s="781">
        <f>Z51</f>
        <v/>
      </c>
      <c r="AA112" s="781">
        <f>AA51</f>
        <v/>
      </c>
      <c r="AB112" s="781">
        <f>AB51</f>
        <v/>
      </c>
      <c r="AC112" s="781">
        <f>AC51</f>
        <v/>
      </c>
      <c r="AD112" s="781">
        <f>AD51</f>
        <v/>
      </c>
      <c r="AE112" s="781">
        <f>AE51</f>
        <v/>
      </c>
      <c r="AF112" s="781">
        <f>AF51</f>
        <v/>
      </c>
      <c r="AG112" s="781">
        <f>AG51</f>
        <v/>
      </c>
      <c r="AH112" s="781">
        <f>AH51</f>
        <v/>
      </c>
      <c r="AI112" s="781">
        <f>AI51</f>
        <v/>
      </c>
      <c r="AJ112" s="781">
        <f>AJ51</f>
        <v/>
      </c>
      <c r="AK112" s="781">
        <f>AK51</f>
        <v/>
      </c>
      <c r="AL112" s="781">
        <f>AL51</f>
        <v/>
      </c>
      <c r="AM112" s="781">
        <f>AM51</f>
        <v/>
      </c>
    </row>
    <row r="113" ht="15.55" customHeight="1" s="1">
      <c r="C113" s="209" t="inlineStr">
        <is>
          <t>AR (% of revenue)</t>
        </is>
      </c>
      <c r="D113" s="210" t="n"/>
      <c r="E113" s="209" t="n">
        <v>0.05</v>
      </c>
      <c r="F113" s="209" t="n">
        <v>0.05</v>
      </c>
      <c r="G113" s="209" t="n">
        <v>0.05</v>
      </c>
      <c r="H113" s="209" t="n">
        <v>0.05</v>
      </c>
      <c r="I113" s="209" t="n">
        <v>0.05</v>
      </c>
      <c r="J113" s="209" t="n">
        <v>0.05</v>
      </c>
      <c r="K113" s="209" t="n">
        <v>0.05</v>
      </c>
      <c r="L113" s="209" t="n">
        <v>0.05</v>
      </c>
      <c r="M113" s="209" t="n">
        <v>0.05</v>
      </c>
      <c r="N113" s="209" t="n">
        <v>0.05</v>
      </c>
      <c r="O113" s="209" t="n">
        <v>0.05</v>
      </c>
      <c r="P113" s="209" t="n">
        <v>0.05</v>
      </c>
      <c r="Q113" s="209" t="n">
        <v>0.05</v>
      </c>
      <c r="R113" s="209" t="n">
        <v>0.05</v>
      </c>
      <c r="S113" s="209" t="n">
        <v>0.05</v>
      </c>
      <c r="T113" s="209" t="n">
        <v>0.05</v>
      </c>
      <c r="U113" s="209" t="n">
        <v>0.05</v>
      </c>
      <c r="V113" s="209" t="n">
        <v>0.05</v>
      </c>
      <c r="W113" s="209" t="n">
        <v>0.05</v>
      </c>
      <c r="X113" s="209" t="n">
        <v>0.05</v>
      </c>
      <c r="Y113" s="209" t="n">
        <v>0.05</v>
      </c>
      <c r="Z113" s="209" t="n">
        <v>0.05</v>
      </c>
      <c r="AA113" s="209" t="n">
        <v>0.05</v>
      </c>
      <c r="AB113" s="209" t="n">
        <v>0.05</v>
      </c>
      <c r="AC113" s="209" t="n">
        <v>0.05</v>
      </c>
      <c r="AD113" s="209" t="n">
        <v>0.05</v>
      </c>
      <c r="AE113" s="209" t="n">
        <v>0.05</v>
      </c>
      <c r="AF113" s="209" t="n">
        <v>0.05</v>
      </c>
      <c r="AG113" s="209" t="n">
        <v>0.05</v>
      </c>
      <c r="AH113" s="209" t="n">
        <v>0.05</v>
      </c>
      <c r="AI113" s="209" t="n">
        <v>0.05</v>
      </c>
      <c r="AJ113" s="209" t="n">
        <v>0.05</v>
      </c>
      <c r="AK113" s="209" t="n">
        <v>0.05</v>
      </c>
      <c r="AL113" s="209" t="n">
        <v>0.05</v>
      </c>
      <c r="AM113" s="209" t="n">
        <v>0.05</v>
      </c>
    </row>
    <row r="114" ht="15.55" customHeight="1" s="1">
      <c r="C114" s="209" t="inlineStr">
        <is>
          <t xml:space="preserve">AP </t>
        </is>
      </c>
      <c r="D114" s="210" t="n"/>
      <c r="E114" s="209" t="n">
        <v>0.06</v>
      </c>
      <c r="F114" s="209" t="n">
        <v>0.06</v>
      </c>
      <c r="G114" s="209" t="n">
        <v>0.06</v>
      </c>
      <c r="H114" s="209" t="n">
        <v>0.06</v>
      </c>
      <c r="I114" s="209" t="n">
        <v>0.06</v>
      </c>
      <c r="J114" s="209" t="n">
        <v>0.06</v>
      </c>
      <c r="K114" s="209" t="n">
        <v>0.06</v>
      </c>
      <c r="L114" s="209" t="n">
        <v>0.06</v>
      </c>
      <c r="M114" s="209" t="n">
        <v>0.06</v>
      </c>
      <c r="N114" s="209" t="n">
        <v>0.06</v>
      </c>
      <c r="O114" s="209" t="n">
        <v>0.06</v>
      </c>
      <c r="P114" s="209" t="n">
        <v>0.06</v>
      </c>
      <c r="Q114" s="209" t="n">
        <v>0.06</v>
      </c>
      <c r="R114" s="209" t="n">
        <v>0.06</v>
      </c>
      <c r="S114" s="209" t="n">
        <v>0.06</v>
      </c>
      <c r="T114" s="209" t="n">
        <v>0.06</v>
      </c>
      <c r="U114" s="209" t="n">
        <v>0.06</v>
      </c>
      <c r="V114" s="209" t="n">
        <v>0.06</v>
      </c>
      <c r="W114" s="209" t="n">
        <v>0.06</v>
      </c>
      <c r="X114" s="209" t="n">
        <v>0.06</v>
      </c>
      <c r="Y114" s="209" t="n">
        <v>0.06</v>
      </c>
      <c r="Z114" s="209" t="n">
        <v>0.06</v>
      </c>
      <c r="AA114" s="209" t="n">
        <v>0.06</v>
      </c>
      <c r="AB114" s="209" t="n">
        <v>0.06</v>
      </c>
      <c r="AC114" s="209" t="n">
        <v>0.06</v>
      </c>
      <c r="AD114" s="209" t="n">
        <v>0.06</v>
      </c>
      <c r="AE114" s="209" t="n">
        <v>0.06</v>
      </c>
      <c r="AF114" s="209" t="n">
        <v>0.06</v>
      </c>
      <c r="AG114" s="209" t="n">
        <v>0.06</v>
      </c>
      <c r="AH114" s="209" t="n">
        <v>0.06</v>
      </c>
      <c r="AI114" s="209" t="n">
        <v>0.06</v>
      </c>
      <c r="AJ114" s="209" t="n">
        <v>0.06</v>
      </c>
      <c r="AK114" s="209" t="n">
        <v>0.06</v>
      </c>
      <c r="AL114" s="209" t="n">
        <v>0.06</v>
      </c>
      <c r="AM114" s="209" t="n">
        <v>0.06</v>
      </c>
    </row>
    <row r="115" ht="15.55" customHeight="1" s="1">
      <c r="C115" s="209" t="inlineStr">
        <is>
          <t>Deferred Rev</t>
        </is>
      </c>
      <c r="D115" s="210" t="n"/>
      <c r="E115" s="209" t="n">
        <v>0.03</v>
      </c>
      <c r="F115" s="209" t="n">
        <v>0.05</v>
      </c>
      <c r="G115" s="209" t="n">
        <v>0.08</v>
      </c>
      <c r="H115" s="209" t="n">
        <v>0.1</v>
      </c>
      <c r="I115" s="209" t="n">
        <v>0.1</v>
      </c>
      <c r="J115" s="209" t="n">
        <v>0.1</v>
      </c>
      <c r="K115" s="209" t="n">
        <v>0.1</v>
      </c>
      <c r="L115" s="209" t="n">
        <v>0.1</v>
      </c>
      <c r="M115" s="209" t="n">
        <v>0.1</v>
      </c>
      <c r="N115" s="209" t="n">
        <v>0.1</v>
      </c>
      <c r="O115" s="209" t="n">
        <v>0.1</v>
      </c>
      <c r="P115" s="209" t="n">
        <v>0.1</v>
      </c>
      <c r="Q115" s="209" t="n">
        <v>0.1</v>
      </c>
      <c r="R115" s="209" t="n">
        <v>0.1</v>
      </c>
      <c r="S115" s="209" t="n">
        <v>0.1</v>
      </c>
      <c r="T115" s="209" t="n">
        <v>0.1</v>
      </c>
      <c r="U115" s="209" t="n">
        <v>0.1</v>
      </c>
      <c r="V115" s="209" t="n">
        <v>0.1</v>
      </c>
      <c r="W115" s="209" t="n">
        <v>0.1</v>
      </c>
      <c r="X115" s="209" t="n">
        <v>0.1</v>
      </c>
      <c r="Y115" s="209" t="n">
        <v>0.1</v>
      </c>
      <c r="Z115" s="209" t="n">
        <v>0.1</v>
      </c>
      <c r="AA115" s="209" t="n">
        <v>0.1</v>
      </c>
      <c r="AB115" s="209" t="n">
        <v>0.1</v>
      </c>
      <c r="AC115" s="209" t="n">
        <v>0.1</v>
      </c>
      <c r="AD115" s="209" t="n">
        <v>0.1</v>
      </c>
      <c r="AE115" s="209" t="n">
        <v>0.1</v>
      </c>
      <c r="AF115" s="209" t="n">
        <v>0.1</v>
      </c>
      <c r="AG115" s="209" t="n">
        <v>0.1</v>
      </c>
      <c r="AH115" s="209" t="n">
        <v>0.1</v>
      </c>
      <c r="AI115" s="209" t="n">
        <v>0.1</v>
      </c>
      <c r="AJ115" s="209" t="n">
        <v>0.1</v>
      </c>
      <c r="AK115" s="209" t="n">
        <v>0.1</v>
      </c>
      <c r="AL115" s="209" t="n">
        <v>0.1</v>
      </c>
      <c r="AM115" s="209" t="n">
        <v>0.1</v>
      </c>
    </row>
    <row r="116" ht="15.55" customHeight="1" s="1">
      <c r="C116" s="141" t="n"/>
      <c r="D116" s="148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</row>
    <row r="117" ht="15.55" customHeight="1" s="1">
      <c r="C117" s="782" t="inlineStr">
        <is>
          <t>Net Borrowing</t>
        </is>
      </c>
      <c r="D117" s="783" t="n"/>
      <c r="E117" s="782" t="n"/>
      <c r="F117" s="782" t="n">
        <v>1500000</v>
      </c>
      <c r="G117" s="782" t="n"/>
      <c r="H117" s="782" t="n"/>
      <c r="I117" s="213" t="n"/>
      <c r="J117" s="213" t="n"/>
      <c r="K117" s="213" t="n"/>
      <c r="L117" s="213" t="n"/>
      <c r="M117" s="213" t="n"/>
      <c r="N117" s="213" t="n"/>
      <c r="O117" s="213" t="n"/>
      <c r="P117" s="213" t="n"/>
      <c r="Q117" s="213" t="n"/>
      <c r="R117" s="213" t="n"/>
      <c r="S117" s="213" t="n"/>
      <c r="T117" s="213" t="n"/>
      <c r="U117" s="213" t="n"/>
      <c r="V117" s="213" t="n"/>
      <c r="W117" s="213" t="n"/>
      <c r="X117" s="213" t="n"/>
      <c r="Y117" s="213" t="n"/>
      <c r="Z117" s="213" t="n"/>
      <c r="AA117" s="213" t="n"/>
      <c r="AB117" s="213" t="n"/>
      <c r="AC117" s="213" t="n"/>
      <c r="AD117" s="213" t="n"/>
      <c r="AE117" s="213" t="n"/>
      <c r="AF117" s="213" t="n"/>
      <c r="AG117" s="213" t="n"/>
      <c r="AH117" s="213" t="n"/>
      <c r="AI117" s="213" t="n"/>
      <c r="AJ117" s="213" t="n"/>
      <c r="AK117" s="213" t="n"/>
      <c r="AL117" s="213" t="n"/>
      <c r="AM117" s="213" t="n"/>
    </row>
    <row r="118" ht="15.55" customHeight="1" s="1">
      <c r="C118" s="782" t="inlineStr">
        <is>
          <t>Debt Payments</t>
        </is>
      </c>
      <c r="D118" s="783" t="n"/>
      <c r="E118" s="782" t="n">
        <v>600000</v>
      </c>
      <c r="F118" s="782" t="n">
        <v>900000</v>
      </c>
      <c r="G118" s="782" t="n">
        <v>900000</v>
      </c>
      <c r="H118" s="782" t="n">
        <v>900000</v>
      </c>
      <c r="I118" s="213" t="n"/>
      <c r="J118" s="213" t="n"/>
      <c r="K118" s="213" t="n"/>
      <c r="L118" s="213" t="n"/>
      <c r="M118" s="213" t="n"/>
      <c r="N118" s="213" t="n"/>
      <c r="O118" s="213" t="n"/>
      <c r="P118" s="213" t="n"/>
      <c r="Q118" s="213" t="n"/>
      <c r="R118" s="213" t="n"/>
      <c r="S118" s="213" t="n"/>
      <c r="T118" s="213" t="n"/>
      <c r="U118" s="213" t="n"/>
      <c r="V118" s="213" t="n"/>
      <c r="W118" s="213" t="n"/>
      <c r="X118" s="213" t="n"/>
      <c r="Y118" s="213" t="n"/>
      <c r="Z118" s="213" t="n"/>
      <c r="AA118" s="213" t="n"/>
      <c r="AB118" s="213" t="n"/>
      <c r="AC118" s="213" t="n"/>
      <c r="AD118" s="213" t="n"/>
      <c r="AE118" s="213" t="n"/>
      <c r="AF118" s="213" t="n"/>
      <c r="AG118" s="213" t="n"/>
      <c r="AH118" s="213" t="n"/>
      <c r="AI118" s="213" t="n"/>
      <c r="AJ118" s="213" t="n"/>
      <c r="AK118" s="213" t="n"/>
      <c r="AL118" s="213" t="n"/>
      <c r="AM118" s="213" t="n"/>
    </row>
    <row r="119" ht="15.55" customHeight="1" s="1">
      <c r="C119" s="319" t="inlineStr">
        <is>
          <t>Interest Rate</t>
        </is>
      </c>
      <c r="D119" s="320" t="n"/>
      <c r="E119" s="209" t="n">
        <v>0.08</v>
      </c>
      <c r="F119" s="209" t="n">
        <v>0.08</v>
      </c>
      <c r="G119" s="209" t="n">
        <v>0.08</v>
      </c>
      <c r="H119" s="209" t="n">
        <v>0.08</v>
      </c>
      <c r="I119" s="209" t="n">
        <v>0.08</v>
      </c>
      <c r="J119" s="209" t="n">
        <v>0.08</v>
      </c>
      <c r="K119" s="209" t="n">
        <v>0.08</v>
      </c>
      <c r="L119" s="209" t="n">
        <v>0.08</v>
      </c>
      <c r="M119" s="209" t="n">
        <v>0.08</v>
      </c>
      <c r="N119" s="209" t="n">
        <v>0.08</v>
      </c>
      <c r="O119" s="209" t="n">
        <v>0.08</v>
      </c>
      <c r="P119" s="209" t="n">
        <v>0.08</v>
      </c>
      <c r="Q119" s="209" t="n">
        <v>0.08</v>
      </c>
      <c r="R119" s="209" t="n">
        <v>0.08</v>
      </c>
      <c r="S119" s="209" t="n">
        <v>0.08</v>
      </c>
      <c r="T119" s="209" t="n">
        <v>0.08</v>
      </c>
      <c r="U119" s="209" t="n">
        <v>0.08</v>
      </c>
      <c r="V119" s="209" t="n">
        <v>0.08</v>
      </c>
      <c r="W119" s="209" t="n">
        <v>0.08</v>
      </c>
      <c r="X119" s="209" t="n">
        <v>0.08</v>
      </c>
      <c r="Y119" s="209" t="n">
        <v>0.08</v>
      </c>
      <c r="Z119" s="209" t="n">
        <v>0.08</v>
      </c>
      <c r="AA119" s="209" t="n">
        <v>0.08</v>
      </c>
      <c r="AB119" s="209" t="n">
        <v>0.08</v>
      </c>
      <c r="AC119" s="209" t="n">
        <v>0.08</v>
      </c>
      <c r="AD119" s="209" t="n">
        <v>0.08</v>
      </c>
      <c r="AE119" s="209" t="n">
        <v>0.08</v>
      </c>
      <c r="AF119" s="209" t="n">
        <v>0.08</v>
      </c>
      <c r="AG119" s="209" t="n">
        <v>0.08</v>
      </c>
      <c r="AH119" s="209" t="n">
        <v>0.08</v>
      </c>
      <c r="AI119" s="209" t="n">
        <v>0.08</v>
      </c>
      <c r="AJ119" s="209" t="n">
        <v>0.08</v>
      </c>
      <c r="AK119" s="209" t="n">
        <v>0.08</v>
      </c>
      <c r="AL119" s="209" t="n">
        <v>0.08</v>
      </c>
      <c r="AM119" s="209" t="n">
        <v>0.08</v>
      </c>
    </row>
    <row r="120" ht="16" customHeight="1" s="1" thickBot="1">
      <c r="C120" s="784" t="inlineStr">
        <is>
          <t>Interest Payments</t>
        </is>
      </c>
      <c r="D120" s="785" t="n"/>
      <c r="E120" s="786">
        <f>E96*E119</f>
        <v/>
      </c>
      <c r="F120" s="786">
        <f>F96*F119</f>
        <v/>
      </c>
      <c r="G120" s="786">
        <f>G96*G119</f>
        <v/>
      </c>
      <c r="H120" s="786">
        <f>H96*H119</f>
        <v/>
      </c>
      <c r="I120" s="786">
        <f>I96*I119</f>
        <v/>
      </c>
      <c r="J120" s="786">
        <f>J96*J119</f>
        <v/>
      </c>
      <c r="K120" s="786">
        <f>K96*K119</f>
        <v/>
      </c>
      <c r="L120" s="786">
        <f>L96*L119</f>
        <v/>
      </c>
      <c r="M120" s="786">
        <f>M96*M119</f>
        <v/>
      </c>
      <c r="N120" s="786">
        <f>N96*N119</f>
        <v/>
      </c>
      <c r="O120" s="786">
        <f>O96*O119</f>
        <v/>
      </c>
      <c r="P120" s="786">
        <f>P96*P119</f>
        <v/>
      </c>
      <c r="Q120" s="786">
        <f>Q96*Q119</f>
        <v/>
      </c>
      <c r="R120" s="786">
        <f>R96*R119</f>
        <v/>
      </c>
      <c r="S120" s="786">
        <f>S96*S119</f>
        <v/>
      </c>
      <c r="T120" s="786">
        <f>T96*T119</f>
        <v/>
      </c>
      <c r="U120" s="786">
        <f>U96*U119</f>
        <v/>
      </c>
      <c r="V120" s="786">
        <f>V96*V119</f>
        <v/>
      </c>
      <c r="W120" s="786">
        <f>W96*W119</f>
        <v/>
      </c>
      <c r="X120" s="786">
        <f>X96*X119</f>
        <v/>
      </c>
      <c r="Y120" s="786">
        <f>Y96*Y119</f>
        <v/>
      </c>
      <c r="Z120" s="786">
        <f>Z96*Z119</f>
        <v/>
      </c>
      <c r="AA120" s="786">
        <f>AA96*AA119</f>
        <v/>
      </c>
      <c r="AB120" s="786">
        <f>AB96*AB119</f>
        <v/>
      </c>
      <c r="AC120" s="786">
        <f>AC96*AC119</f>
        <v/>
      </c>
      <c r="AD120" s="786">
        <f>AD96*AD119</f>
        <v/>
      </c>
      <c r="AE120" s="786">
        <f>AE96*AE119</f>
        <v/>
      </c>
      <c r="AF120" s="786">
        <f>AF96*AF119</f>
        <v/>
      </c>
      <c r="AG120" s="786">
        <f>AG96*AG119</f>
        <v/>
      </c>
      <c r="AH120" s="786">
        <f>AH96*AH119</f>
        <v/>
      </c>
      <c r="AI120" s="786">
        <f>AI96*AI119</f>
        <v/>
      </c>
      <c r="AJ120" s="786">
        <f>AJ96*AJ119</f>
        <v/>
      </c>
      <c r="AK120" s="786">
        <f>AK96*AK119</f>
        <v/>
      </c>
      <c r="AL120" s="786">
        <f>AL96*AL119</f>
        <v/>
      </c>
      <c r="AM120" s="786">
        <f>AM96*AM119</f>
        <v/>
      </c>
    </row>
    <row r="123" ht="14.5" customHeight="1" s="1" thickBot="1"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  <c r="AA123" s="207" t="n"/>
      <c r="AB123" s="207" t="n"/>
      <c r="AC123" s="207" t="n"/>
      <c r="AD123" s="207" t="n"/>
      <c r="AE123" s="207" t="n"/>
      <c r="AF123" s="207" t="n"/>
      <c r="AG123" s="207" t="n"/>
      <c r="AH123" s="207" t="n"/>
      <c r="AI123" s="207" t="n"/>
      <c r="AJ123" s="207" t="n"/>
      <c r="AK123" s="207" t="n"/>
      <c r="AL123" s="207" t="n"/>
      <c r="AM123" s="207" t="n"/>
    </row>
    <row r="124" ht="28" customFormat="1" customHeight="1" s="326">
      <c r="B124" s="322" t="n"/>
      <c r="C124" s="323" t="inlineStr">
        <is>
          <t>Cash Flow Statement</t>
        </is>
      </c>
      <c r="D124" s="324" t="n"/>
      <c r="E124" s="323">
        <f>F124-1</f>
        <v/>
      </c>
      <c r="F124" s="323">
        <f>G124-1</f>
        <v/>
      </c>
      <c r="G124" s="323">
        <f>H124-1</f>
        <v/>
      </c>
      <c r="H124" s="323">
        <f>I124-1</f>
        <v/>
      </c>
      <c r="I124" s="323">
        <f>J124-1</f>
        <v/>
      </c>
      <c r="J124" s="323">
        <f>K124-1</f>
        <v/>
      </c>
      <c r="K124" s="323">
        <f>L124-1</f>
        <v/>
      </c>
      <c r="L124" s="323">
        <f>M124-1</f>
        <v/>
      </c>
      <c r="M124" s="323">
        <f>N124-1</f>
        <v/>
      </c>
      <c r="N124" s="323">
        <f>[3]ref!B4</f>
        <v/>
      </c>
      <c r="O124" s="325">
        <f>N124+1</f>
        <v/>
      </c>
      <c r="P124" s="325">
        <f>O124+1</f>
        <v/>
      </c>
      <c r="Q124" s="325">
        <f>P124+1</f>
        <v/>
      </c>
      <c r="R124" s="325">
        <f>Q124+1</f>
        <v/>
      </c>
      <c r="S124" s="325">
        <f>R124+1</f>
        <v/>
      </c>
      <c r="T124" s="325">
        <f>S124+1</f>
        <v/>
      </c>
      <c r="U124" s="325">
        <f>T124+1</f>
        <v/>
      </c>
      <c r="V124" s="325">
        <f>U124+1</f>
        <v/>
      </c>
      <c r="W124" s="325">
        <f>V124+1</f>
        <v/>
      </c>
      <c r="X124" s="325">
        <f>W124+1</f>
        <v/>
      </c>
      <c r="Y124" s="325">
        <f>X124+1</f>
        <v/>
      </c>
      <c r="Z124" s="325">
        <f>Y124+1</f>
        <v/>
      </c>
      <c r="AA124" s="325">
        <f>Z124+1</f>
        <v/>
      </c>
      <c r="AB124" s="325">
        <f>AA124+1</f>
        <v/>
      </c>
      <c r="AC124" s="325">
        <f>AB124+1</f>
        <v/>
      </c>
      <c r="AD124" s="325">
        <f>AC124+1</f>
        <v/>
      </c>
      <c r="AE124" s="325">
        <f>AD124+1</f>
        <v/>
      </c>
      <c r="AF124" s="325">
        <f>AE124+1</f>
        <v/>
      </c>
      <c r="AG124" s="325">
        <f>AF124+1</f>
        <v/>
      </c>
      <c r="AH124" s="325">
        <f>AG124+1</f>
        <v/>
      </c>
      <c r="AI124" s="325">
        <f>AH124+1</f>
        <v/>
      </c>
      <c r="AJ124" s="325">
        <f>AI124+1</f>
        <v/>
      </c>
      <c r="AK124" s="325">
        <f>AJ124+1</f>
        <v/>
      </c>
      <c r="AL124" s="325">
        <f>AK124+1</f>
        <v/>
      </c>
      <c r="AM124" s="325">
        <f>AL124+1</f>
        <v/>
      </c>
      <c r="AN124" s="322" t="n"/>
      <c r="AS124" s="322" t="n"/>
    </row>
    <row r="125" ht="15.55" customHeight="1" s="1">
      <c r="C125" s="735" t="inlineStr">
        <is>
          <t>Net Income</t>
        </is>
      </c>
      <c r="D125" s="746" t="n"/>
      <c r="E125" s="781">
        <f>E69</f>
        <v/>
      </c>
      <c r="F125" s="781">
        <f>F69</f>
        <v/>
      </c>
      <c r="G125" s="781">
        <f>G69</f>
        <v/>
      </c>
      <c r="H125" s="781">
        <f>H69</f>
        <v/>
      </c>
      <c r="I125" s="781">
        <f>I69</f>
        <v/>
      </c>
      <c r="J125" s="781">
        <f>J69</f>
        <v/>
      </c>
      <c r="K125" s="781">
        <f>K69</f>
        <v/>
      </c>
      <c r="L125" s="781">
        <f>L69</f>
        <v/>
      </c>
      <c r="M125" s="781">
        <f>M69</f>
        <v/>
      </c>
      <c r="N125" s="781">
        <f>N69</f>
        <v/>
      </c>
      <c r="O125" s="781">
        <f>O69</f>
        <v/>
      </c>
      <c r="P125" s="781">
        <f>P69</f>
        <v/>
      </c>
      <c r="Q125" s="781">
        <f>Q69</f>
        <v/>
      </c>
      <c r="R125" s="781">
        <f>R69</f>
        <v/>
      </c>
      <c r="S125" s="781">
        <f>S69</f>
        <v/>
      </c>
      <c r="T125" s="781">
        <f>T69</f>
        <v/>
      </c>
      <c r="U125" s="781">
        <f>U69</f>
        <v/>
      </c>
      <c r="V125" s="781">
        <f>V69</f>
        <v/>
      </c>
      <c r="W125" s="781">
        <f>W69</f>
        <v/>
      </c>
      <c r="X125" s="781">
        <f>X69</f>
        <v/>
      </c>
      <c r="Y125" s="781">
        <f>Y69</f>
        <v/>
      </c>
      <c r="Z125" s="781">
        <f>Z69</f>
        <v/>
      </c>
      <c r="AA125" s="781">
        <f>AA69</f>
        <v/>
      </c>
      <c r="AB125" s="781">
        <f>AB69</f>
        <v/>
      </c>
      <c r="AC125" s="781">
        <f>AC69</f>
        <v/>
      </c>
      <c r="AD125" s="781">
        <f>AD69</f>
        <v/>
      </c>
      <c r="AE125" s="781">
        <f>AE69</f>
        <v/>
      </c>
      <c r="AF125" s="781">
        <f>AF69</f>
        <v/>
      </c>
      <c r="AG125" s="781">
        <f>AG69</f>
        <v/>
      </c>
      <c r="AH125" s="781">
        <f>AH69</f>
        <v/>
      </c>
      <c r="AI125" s="781">
        <f>AI69</f>
        <v/>
      </c>
      <c r="AJ125" s="781">
        <f>AJ69</f>
        <v/>
      </c>
      <c r="AK125" s="781">
        <f>AK69</f>
        <v/>
      </c>
      <c r="AL125" s="781">
        <f>AL69</f>
        <v/>
      </c>
      <c r="AM125" s="781">
        <f>AM69</f>
        <v/>
      </c>
    </row>
    <row r="126" ht="15.55" customHeight="1" s="1">
      <c r="C126" s="141" t="n"/>
      <c r="D126" s="148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</row>
    <row r="127" ht="15.55" customHeight="1" s="1">
      <c r="C127" s="217" t="inlineStr">
        <is>
          <t>Operating Activities</t>
        </is>
      </c>
      <c r="D127" s="148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</row>
    <row r="128" ht="15.55" customHeight="1" s="1">
      <c r="C128" s="725" t="inlineStr">
        <is>
          <t>Depreciation</t>
        </is>
      </c>
      <c r="D128" s="787" t="n"/>
      <c r="E128" s="788">
        <f>E42</f>
        <v/>
      </c>
      <c r="F128" s="788">
        <f>F42</f>
        <v/>
      </c>
      <c r="G128" s="788">
        <f>G42</f>
        <v/>
      </c>
      <c r="H128" s="788">
        <f>H42</f>
        <v/>
      </c>
      <c r="I128" s="788">
        <f>I42</f>
        <v/>
      </c>
      <c r="J128" s="788">
        <f>J42</f>
        <v/>
      </c>
      <c r="K128" s="788">
        <f>K42</f>
        <v/>
      </c>
      <c r="L128" s="788">
        <f>L42</f>
        <v/>
      </c>
      <c r="M128" s="788">
        <f>M42</f>
        <v/>
      </c>
      <c r="N128" s="788">
        <f>N42</f>
        <v/>
      </c>
      <c r="O128" s="788">
        <f>O42</f>
        <v/>
      </c>
      <c r="P128" s="788">
        <f>P42</f>
        <v/>
      </c>
      <c r="Q128" s="788">
        <f>Q42</f>
        <v/>
      </c>
      <c r="R128" s="788">
        <f>R42</f>
        <v/>
      </c>
      <c r="S128" s="788">
        <f>S42</f>
        <v/>
      </c>
      <c r="T128" s="788">
        <f>T42</f>
        <v/>
      </c>
      <c r="U128" s="788">
        <f>U42</f>
        <v/>
      </c>
      <c r="V128" s="788">
        <f>V42</f>
        <v/>
      </c>
      <c r="W128" s="788">
        <f>W42</f>
        <v/>
      </c>
      <c r="X128" s="788">
        <f>X42</f>
        <v/>
      </c>
      <c r="Y128" s="788">
        <f>Y42</f>
        <v/>
      </c>
      <c r="Z128" s="788">
        <f>Z42</f>
        <v/>
      </c>
      <c r="AA128" s="788">
        <f>AA42</f>
        <v/>
      </c>
      <c r="AB128" s="788">
        <f>AB42</f>
        <v/>
      </c>
      <c r="AC128" s="788">
        <f>AC42</f>
        <v/>
      </c>
      <c r="AD128" s="788">
        <f>AD42</f>
        <v/>
      </c>
      <c r="AE128" s="788">
        <f>AE42</f>
        <v/>
      </c>
      <c r="AF128" s="788">
        <f>AF42</f>
        <v/>
      </c>
      <c r="AG128" s="788">
        <f>AG42</f>
        <v/>
      </c>
      <c r="AH128" s="788">
        <f>AH42</f>
        <v/>
      </c>
      <c r="AI128" s="788">
        <f>AI42</f>
        <v/>
      </c>
      <c r="AJ128" s="788">
        <f>AJ42</f>
        <v/>
      </c>
      <c r="AK128" s="788">
        <f>AK42</f>
        <v/>
      </c>
      <c r="AL128" s="788">
        <f>AL42</f>
        <v/>
      </c>
      <c r="AM128" s="788">
        <f>AM42</f>
        <v/>
      </c>
    </row>
    <row r="129" ht="15.55" customHeight="1" s="1">
      <c r="C129" s="725" t="inlineStr">
        <is>
          <t>Chg in AR</t>
        </is>
      </c>
      <c r="D129" s="787" t="n"/>
      <c r="E129" s="788">
        <f>D79-E79</f>
        <v/>
      </c>
      <c r="F129" s="788">
        <f>E79-F79</f>
        <v/>
      </c>
      <c r="G129" s="788">
        <f>F79-G79</f>
        <v/>
      </c>
      <c r="H129" s="788">
        <f>G79-H79</f>
        <v/>
      </c>
      <c r="I129" s="788">
        <f>H79-I79</f>
        <v/>
      </c>
      <c r="J129" s="788">
        <f>I79-J79</f>
        <v/>
      </c>
      <c r="K129" s="788">
        <f>J79-K79</f>
        <v/>
      </c>
      <c r="L129" s="788">
        <f>K79-L79</f>
        <v/>
      </c>
      <c r="M129" s="788">
        <f>L79-M79</f>
        <v/>
      </c>
      <c r="N129" s="788">
        <f>M79-N79</f>
        <v/>
      </c>
      <c r="O129" s="788">
        <f>N79-O79</f>
        <v/>
      </c>
      <c r="P129" s="788">
        <f>O79-P79</f>
        <v/>
      </c>
      <c r="Q129" s="788">
        <f>P79-Q79</f>
        <v/>
      </c>
      <c r="R129" s="788">
        <f>Q79-R79</f>
        <v/>
      </c>
      <c r="S129" s="788">
        <f>R79-S79</f>
        <v/>
      </c>
      <c r="T129" s="788">
        <f>S79-T79</f>
        <v/>
      </c>
      <c r="U129" s="788">
        <f>T79-U79</f>
        <v/>
      </c>
      <c r="V129" s="788">
        <f>U79-V79</f>
        <v/>
      </c>
      <c r="W129" s="788">
        <f>V79-W79</f>
        <v/>
      </c>
      <c r="X129" s="788">
        <f>W79-X79</f>
        <v/>
      </c>
      <c r="Y129" s="788">
        <f>X79-Y79</f>
        <v/>
      </c>
      <c r="Z129" s="788">
        <f>Y79-Z79</f>
        <v/>
      </c>
      <c r="AA129" s="788">
        <f>Z79-AA79</f>
        <v/>
      </c>
      <c r="AB129" s="788">
        <f>AA79-AB79</f>
        <v/>
      </c>
      <c r="AC129" s="788">
        <f>AB79-AC79</f>
        <v/>
      </c>
      <c r="AD129" s="788">
        <f>AC79-AD79</f>
        <v/>
      </c>
      <c r="AE129" s="788">
        <f>AD79-AE79</f>
        <v/>
      </c>
      <c r="AF129" s="788">
        <f>AE79-AF79</f>
        <v/>
      </c>
      <c r="AG129" s="788">
        <f>AF79-AG79</f>
        <v/>
      </c>
      <c r="AH129" s="788">
        <f>AG79-AH79</f>
        <v/>
      </c>
      <c r="AI129" s="788">
        <f>AH79-AI79</f>
        <v/>
      </c>
      <c r="AJ129" s="788">
        <f>AI79-AJ79</f>
        <v/>
      </c>
      <c r="AK129" s="788">
        <f>AJ79-AK79</f>
        <v/>
      </c>
      <c r="AL129" s="788">
        <f>AK79-AL79</f>
        <v/>
      </c>
      <c r="AM129" s="788">
        <f>AL79-AM79</f>
        <v/>
      </c>
    </row>
    <row r="130" ht="15.55" customHeight="1" s="1">
      <c r="C130" s="725" t="inlineStr">
        <is>
          <t>Chg in AP</t>
        </is>
      </c>
      <c r="D130" s="787" t="n"/>
      <c r="E130" s="788">
        <f>E92-D92</f>
        <v/>
      </c>
      <c r="F130" s="788">
        <f>F92-E92</f>
        <v/>
      </c>
      <c r="G130" s="788">
        <f>G92-F92</f>
        <v/>
      </c>
      <c r="H130" s="788">
        <f>H92-G92</f>
        <v/>
      </c>
      <c r="I130" s="788">
        <f>I92-H92</f>
        <v/>
      </c>
      <c r="J130" s="788">
        <f>J92-I92</f>
        <v/>
      </c>
      <c r="K130" s="788">
        <f>K92-J92</f>
        <v/>
      </c>
      <c r="L130" s="788">
        <f>L92-K92</f>
        <v/>
      </c>
      <c r="M130" s="788">
        <f>M92-L92</f>
        <v/>
      </c>
      <c r="N130" s="788">
        <f>N92-M92</f>
        <v/>
      </c>
      <c r="O130" s="788">
        <f>O92-N92</f>
        <v/>
      </c>
      <c r="P130" s="788">
        <f>P92-O92</f>
        <v/>
      </c>
      <c r="Q130" s="788">
        <f>Q92-P92</f>
        <v/>
      </c>
      <c r="R130" s="788">
        <f>R92-Q92</f>
        <v/>
      </c>
      <c r="S130" s="788">
        <f>S92-R92</f>
        <v/>
      </c>
      <c r="T130" s="788">
        <f>T92-S92</f>
        <v/>
      </c>
      <c r="U130" s="788">
        <f>U92-T92</f>
        <v/>
      </c>
      <c r="V130" s="788">
        <f>V92-U92</f>
        <v/>
      </c>
      <c r="W130" s="788">
        <f>W92-V92</f>
        <v/>
      </c>
      <c r="X130" s="788">
        <f>X92-W92</f>
        <v/>
      </c>
      <c r="Y130" s="788">
        <f>Y92-X92</f>
        <v/>
      </c>
      <c r="Z130" s="788">
        <f>Z92-Y92</f>
        <v/>
      </c>
      <c r="AA130" s="788">
        <f>AA92-Z92</f>
        <v/>
      </c>
      <c r="AB130" s="788">
        <f>AB92-AA92</f>
        <v/>
      </c>
      <c r="AC130" s="788">
        <f>AC92-AB92</f>
        <v/>
      </c>
      <c r="AD130" s="788">
        <f>AD92-AC92</f>
        <v/>
      </c>
      <c r="AE130" s="788">
        <f>AE92-AD92</f>
        <v/>
      </c>
      <c r="AF130" s="788">
        <f>AF92-AE92</f>
        <v/>
      </c>
      <c r="AG130" s="788">
        <f>AG92-AF92</f>
        <v/>
      </c>
      <c r="AH130" s="788">
        <f>AH92-AG92</f>
        <v/>
      </c>
      <c r="AI130" s="788">
        <f>AI92-AH92</f>
        <v/>
      </c>
      <c r="AJ130" s="788">
        <f>AJ92-AI92</f>
        <v/>
      </c>
      <c r="AK130" s="788">
        <f>AK92-AJ92</f>
        <v/>
      </c>
      <c r="AL130" s="788">
        <f>AL92-AK92</f>
        <v/>
      </c>
      <c r="AM130" s="788">
        <f>AM92-AL92</f>
        <v/>
      </c>
    </row>
    <row r="131" ht="15.55" customHeight="1" s="1">
      <c r="C131" s="726" t="inlineStr">
        <is>
          <t>Chg in Def Rev</t>
        </is>
      </c>
      <c r="D131" s="747" t="n"/>
      <c r="E131" s="789">
        <f>E93-D93</f>
        <v/>
      </c>
      <c r="F131" s="789">
        <f>F93-E93</f>
        <v/>
      </c>
      <c r="G131" s="789">
        <f>G93-F93</f>
        <v/>
      </c>
      <c r="H131" s="789">
        <f>H93-G93</f>
        <v/>
      </c>
      <c r="I131" s="789">
        <f>I93-H93</f>
        <v/>
      </c>
      <c r="J131" s="789">
        <f>J93-I93</f>
        <v/>
      </c>
      <c r="K131" s="789">
        <f>K93-J93</f>
        <v/>
      </c>
      <c r="L131" s="789">
        <f>L93-K93</f>
        <v/>
      </c>
      <c r="M131" s="789">
        <f>M93-L93</f>
        <v/>
      </c>
      <c r="N131" s="789">
        <f>N93-M93</f>
        <v/>
      </c>
      <c r="O131" s="789">
        <f>O93-N93</f>
        <v/>
      </c>
      <c r="P131" s="789">
        <f>P93-O93</f>
        <v/>
      </c>
      <c r="Q131" s="789">
        <f>Q93-P93</f>
        <v/>
      </c>
      <c r="R131" s="789">
        <f>R93-Q93</f>
        <v/>
      </c>
      <c r="S131" s="789">
        <f>S93-R93</f>
        <v/>
      </c>
      <c r="T131" s="789">
        <f>T93-S93</f>
        <v/>
      </c>
      <c r="U131" s="789">
        <f>U93-T93</f>
        <v/>
      </c>
      <c r="V131" s="789">
        <f>V93-U93</f>
        <v/>
      </c>
      <c r="W131" s="789">
        <f>W93-V93</f>
        <v/>
      </c>
      <c r="X131" s="789">
        <f>X93-W93</f>
        <v/>
      </c>
      <c r="Y131" s="789">
        <f>Y93-X93</f>
        <v/>
      </c>
      <c r="Z131" s="789">
        <f>Z93-Y93</f>
        <v/>
      </c>
      <c r="AA131" s="789">
        <f>AA93-Z93</f>
        <v/>
      </c>
      <c r="AB131" s="789">
        <f>AB93-AA93</f>
        <v/>
      </c>
      <c r="AC131" s="789">
        <f>AC93-AB93</f>
        <v/>
      </c>
      <c r="AD131" s="789">
        <f>AD93-AC93</f>
        <v/>
      </c>
      <c r="AE131" s="789">
        <f>AE93-AD93</f>
        <v/>
      </c>
      <c r="AF131" s="789">
        <f>AF93-AE93</f>
        <v/>
      </c>
      <c r="AG131" s="789">
        <f>AG93-AF93</f>
        <v/>
      </c>
      <c r="AH131" s="789">
        <f>AH93-AG93</f>
        <v/>
      </c>
      <c r="AI131" s="789">
        <f>AI93-AH93</f>
        <v/>
      </c>
      <c r="AJ131" s="789">
        <f>AJ93-AI93</f>
        <v/>
      </c>
      <c r="AK131" s="789">
        <f>AK93-AJ93</f>
        <v/>
      </c>
      <c r="AL131" s="789">
        <f>AL93-AK93</f>
        <v/>
      </c>
      <c r="AM131" s="789">
        <f>AM93-AL93</f>
        <v/>
      </c>
    </row>
    <row r="132" ht="15.55" customHeight="1" s="1">
      <c r="C132" s="790" t="inlineStr">
        <is>
          <t>Operating Cash Flow</t>
        </is>
      </c>
      <c r="D132" s="791" t="n"/>
      <c r="E132" s="790">
        <f>E125+SUM(E128:E131)</f>
        <v/>
      </c>
      <c r="F132" s="790">
        <f>F125+SUM(F128:F131)</f>
        <v/>
      </c>
      <c r="G132" s="790">
        <f>G125+SUM(G128:G131)</f>
        <v/>
      </c>
      <c r="H132" s="790">
        <f>H125+SUM(H128:H131)</f>
        <v/>
      </c>
      <c r="I132" s="790">
        <f>I125+SUM(I128:I131)</f>
        <v/>
      </c>
      <c r="J132" s="790">
        <f>J125+SUM(J128:J131)</f>
        <v/>
      </c>
      <c r="K132" s="790">
        <f>K125+SUM(K128:K131)</f>
        <v/>
      </c>
      <c r="L132" s="790">
        <f>L125+SUM(L128:L131)</f>
        <v/>
      </c>
      <c r="M132" s="790">
        <f>M125+SUM(M128:M131)</f>
        <v/>
      </c>
      <c r="N132" s="790">
        <f>N125+SUM(N128:N131)</f>
        <v/>
      </c>
      <c r="O132" s="790">
        <f>O125+SUM(O128:O131)</f>
        <v/>
      </c>
      <c r="P132" s="790">
        <f>P125+SUM(P128:P131)</f>
        <v/>
      </c>
      <c r="Q132" s="790">
        <f>Q125+SUM(Q128:Q131)</f>
        <v/>
      </c>
      <c r="R132" s="790">
        <f>R125+SUM(R128:R131)</f>
        <v/>
      </c>
      <c r="S132" s="790">
        <f>S125+SUM(S128:S131)</f>
        <v/>
      </c>
      <c r="T132" s="790">
        <f>T125+SUM(T128:T131)</f>
        <v/>
      </c>
      <c r="U132" s="790">
        <f>U125+SUM(U128:U131)</f>
        <v/>
      </c>
      <c r="V132" s="790">
        <f>V125+SUM(V128:V131)</f>
        <v/>
      </c>
      <c r="W132" s="790">
        <f>W125+SUM(W128:W131)</f>
        <v/>
      </c>
      <c r="X132" s="790">
        <f>X125+SUM(X128:X131)</f>
        <v/>
      </c>
      <c r="Y132" s="790">
        <f>Y125+SUM(Y128:Y131)</f>
        <v/>
      </c>
      <c r="Z132" s="790">
        <f>Z125+SUM(Z128:Z131)</f>
        <v/>
      </c>
      <c r="AA132" s="790">
        <f>AA125+SUM(AA128:AA131)</f>
        <v/>
      </c>
      <c r="AB132" s="790">
        <f>AB125+SUM(AB128:AB131)</f>
        <v/>
      </c>
      <c r="AC132" s="790">
        <f>AC125+SUM(AC128:AC131)</f>
        <v/>
      </c>
      <c r="AD132" s="790">
        <f>AD125+SUM(AD128:AD131)</f>
        <v/>
      </c>
      <c r="AE132" s="790">
        <f>AE125+SUM(AE128:AE131)</f>
        <v/>
      </c>
      <c r="AF132" s="790">
        <f>AF125+SUM(AF128:AF131)</f>
        <v/>
      </c>
      <c r="AG132" s="790">
        <f>AG125+SUM(AG128:AG131)</f>
        <v/>
      </c>
      <c r="AH132" s="790">
        <f>AH125+SUM(AH128:AH131)</f>
        <v/>
      </c>
      <c r="AI132" s="790">
        <f>AI125+SUM(AI128:AI131)</f>
        <v/>
      </c>
      <c r="AJ132" s="790">
        <f>AJ125+SUM(AJ128:AJ131)</f>
        <v/>
      </c>
      <c r="AK132" s="790">
        <f>AK125+SUM(AK128:AK131)</f>
        <v/>
      </c>
      <c r="AL132" s="790">
        <f>AL125+SUM(AL128:AL131)</f>
        <v/>
      </c>
      <c r="AM132" s="790">
        <f>AM125+SUM(AM128:AM131)</f>
        <v/>
      </c>
    </row>
    <row r="133" ht="15.55" customHeight="1" s="1">
      <c r="C133" s="141" t="n"/>
      <c r="D133" s="148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</row>
    <row r="134" ht="15.55" customHeight="1" s="1">
      <c r="C134" s="217" t="inlineStr">
        <is>
          <t>Investing Activities</t>
        </is>
      </c>
      <c r="D134" s="148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</row>
    <row r="135" ht="15.55" customHeight="1" s="1">
      <c r="C135" s="725" t="inlineStr">
        <is>
          <t>Capex</t>
        </is>
      </c>
      <c r="D135" s="787" t="n"/>
      <c r="E135" s="781">
        <f>E40</f>
        <v/>
      </c>
      <c r="F135" s="781">
        <f>F40</f>
        <v/>
      </c>
      <c r="G135" s="781">
        <f>G40</f>
        <v/>
      </c>
      <c r="H135" s="781">
        <f>H40</f>
        <v/>
      </c>
      <c r="I135" s="781">
        <f>I40</f>
        <v/>
      </c>
      <c r="J135" s="781">
        <f>J40</f>
        <v/>
      </c>
      <c r="K135" s="781">
        <f>K40</f>
        <v/>
      </c>
      <c r="L135" s="781">
        <f>L40</f>
        <v/>
      </c>
      <c r="M135" s="781">
        <f>M40</f>
        <v/>
      </c>
      <c r="N135" s="781">
        <f>N40</f>
        <v/>
      </c>
      <c r="O135" s="781">
        <f>O40</f>
        <v/>
      </c>
      <c r="P135" s="781">
        <f>P40</f>
        <v/>
      </c>
      <c r="Q135" s="781">
        <f>Q40</f>
        <v/>
      </c>
      <c r="R135" s="781">
        <f>R40</f>
        <v/>
      </c>
      <c r="S135" s="781">
        <f>S40</f>
        <v/>
      </c>
      <c r="T135" s="781">
        <f>T40</f>
        <v/>
      </c>
      <c r="U135" s="781">
        <f>U40</f>
        <v/>
      </c>
      <c r="V135" s="781">
        <f>V40</f>
        <v/>
      </c>
      <c r="W135" s="781">
        <f>W40</f>
        <v/>
      </c>
      <c r="X135" s="781">
        <f>X40</f>
        <v/>
      </c>
      <c r="Y135" s="781">
        <f>Y40</f>
        <v/>
      </c>
      <c r="Z135" s="781">
        <f>Z40</f>
        <v/>
      </c>
      <c r="AA135" s="781">
        <f>AA40</f>
        <v/>
      </c>
      <c r="AB135" s="781">
        <f>AB40</f>
        <v/>
      </c>
      <c r="AC135" s="781">
        <f>AC40</f>
        <v/>
      </c>
      <c r="AD135" s="781">
        <f>AD40</f>
        <v/>
      </c>
      <c r="AE135" s="781">
        <f>AE40</f>
        <v/>
      </c>
      <c r="AF135" s="781">
        <f>AF40</f>
        <v/>
      </c>
      <c r="AG135" s="781">
        <f>AG40</f>
        <v/>
      </c>
      <c r="AH135" s="781">
        <f>AH40</f>
        <v/>
      </c>
      <c r="AI135" s="781">
        <f>AI40</f>
        <v/>
      </c>
      <c r="AJ135" s="781">
        <f>AJ40</f>
        <v/>
      </c>
      <c r="AK135" s="781">
        <f>AK40</f>
        <v/>
      </c>
      <c r="AL135" s="781">
        <f>AL40</f>
        <v/>
      </c>
      <c r="AM135" s="781">
        <f>AM40</f>
        <v/>
      </c>
    </row>
    <row r="136" ht="15.55" customHeight="1" s="1">
      <c r="C136" s="141" t="n"/>
      <c r="D136" s="148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</row>
    <row r="137" ht="15.55" customHeight="1" s="1">
      <c r="C137" s="756" t="inlineStr">
        <is>
          <t>Free Cash Flow</t>
        </is>
      </c>
      <c r="D137" s="757" t="n"/>
      <c r="E137" s="756">
        <f>E132-E135</f>
        <v/>
      </c>
      <c r="F137" s="756">
        <f>F132-F135</f>
        <v/>
      </c>
      <c r="G137" s="756">
        <f>G132-G135</f>
        <v/>
      </c>
      <c r="H137" s="756">
        <f>H132-H135</f>
        <v/>
      </c>
      <c r="I137" s="756">
        <f>I132-I135</f>
        <v/>
      </c>
      <c r="J137" s="756">
        <f>J132-J135</f>
        <v/>
      </c>
      <c r="K137" s="756">
        <f>K132-K135</f>
        <v/>
      </c>
      <c r="L137" s="756">
        <f>L132-L135</f>
        <v/>
      </c>
      <c r="M137" s="756">
        <f>M132-M135</f>
        <v/>
      </c>
      <c r="N137" s="756">
        <f>N132-N135</f>
        <v/>
      </c>
      <c r="O137" s="756">
        <f>O132-O135</f>
        <v/>
      </c>
      <c r="P137" s="756">
        <f>P132-P135</f>
        <v/>
      </c>
      <c r="Q137" s="756">
        <f>Q132-Q135</f>
        <v/>
      </c>
      <c r="R137" s="756">
        <f>R132-R135</f>
        <v/>
      </c>
      <c r="S137" s="756">
        <f>S132-S135</f>
        <v/>
      </c>
      <c r="T137" s="756">
        <f>T132-T135</f>
        <v/>
      </c>
      <c r="U137" s="756">
        <f>U132-U135</f>
        <v/>
      </c>
      <c r="V137" s="756">
        <f>V132-V135</f>
        <v/>
      </c>
      <c r="W137" s="756">
        <f>W132-W135</f>
        <v/>
      </c>
      <c r="X137" s="756">
        <f>X132-X135</f>
        <v/>
      </c>
      <c r="Y137" s="756">
        <f>Y132-Y135</f>
        <v/>
      </c>
      <c r="Z137" s="756">
        <f>Z132-Z135</f>
        <v/>
      </c>
      <c r="AA137" s="756">
        <f>AA132-AA135</f>
        <v/>
      </c>
      <c r="AB137" s="756">
        <f>AB132-AB135</f>
        <v/>
      </c>
      <c r="AC137" s="756">
        <f>AC132-AC135</f>
        <v/>
      </c>
      <c r="AD137" s="756">
        <f>AD132-AD135</f>
        <v/>
      </c>
      <c r="AE137" s="756">
        <f>AE132-AE135</f>
        <v/>
      </c>
      <c r="AF137" s="756">
        <f>AF132-AF135</f>
        <v/>
      </c>
      <c r="AG137" s="756">
        <f>AG132-AG135</f>
        <v/>
      </c>
      <c r="AH137" s="756">
        <f>AH132-AH135</f>
        <v/>
      </c>
      <c r="AI137" s="756">
        <f>AI132-AI135</f>
        <v/>
      </c>
      <c r="AJ137" s="756">
        <f>AJ132-AJ135</f>
        <v/>
      </c>
      <c r="AK137" s="756">
        <f>AK132-AK135</f>
        <v/>
      </c>
      <c r="AL137" s="756">
        <f>AL132-AL135</f>
        <v/>
      </c>
      <c r="AM137" s="756">
        <f>AM132-AM135</f>
        <v/>
      </c>
    </row>
    <row r="138" ht="15.55" customHeight="1" s="1">
      <c r="C138" s="141" t="n"/>
      <c r="D138" s="148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</row>
    <row r="139" ht="15.55" customHeight="1" s="1">
      <c r="C139" s="217" t="inlineStr">
        <is>
          <t>Financing Activities</t>
        </is>
      </c>
      <c r="D139" s="148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</row>
    <row r="140" ht="15.55" customHeight="1" s="1">
      <c r="C140" s="725" t="inlineStr">
        <is>
          <t>Debt Repayment</t>
        </is>
      </c>
      <c r="D140" s="787" t="n"/>
      <c r="E140" s="781">
        <f>-E118</f>
        <v/>
      </c>
      <c r="F140" s="781">
        <f>-F118</f>
        <v/>
      </c>
      <c r="G140" s="781">
        <f>-G118</f>
        <v/>
      </c>
      <c r="H140" s="781">
        <f>-H118</f>
        <v/>
      </c>
      <c r="I140" s="781">
        <f>-I118</f>
        <v/>
      </c>
      <c r="J140" s="781">
        <f>-J118</f>
        <v/>
      </c>
      <c r="K140" s="781">
        <f>-K118</f>
        <v/>
      </c>
      <c r="L140" s="781">
        <f>-L118</f>
        <v/>
      </c>
      <c r="M140" s="781">
        <f>-M118</f>
        <v/>
      </c>
      <c r="N140" s="781">
        <f>-N118</f>
        <v/>
      </c>
      <c r="O140" s="781">
        <f>-O118</f>
        <v/>
      </c>
      <c r="P140" s="781">
        <f>-P118</f>
        <v/>
      </c>
      <c r="Q140" s="781">
        <f>-Q118</f>
        <v/>
      </c>
      <c r="R140" s="781">
        <f>-R118</f>
        <v/>
      </c>
      <c r="S140" s="781">
        <f>-S118</f>
        <v/>
      </c>
      <c r="T140" s="781">
        <f>-T118</f>
        <v/>
      </c>
      <c r="U140" s="781">
        <f>-U118</f>
        <v/>
      </c>
      <c r="V140" s="781">
        <f>-V118</f>
        <v/>
      </c>
      <c r="W140" s="781">
        <f>-W118</f>
        <v/>
      </c>
      <c r="X140" s="781">
        <f>-X118</f>
        <v/>
      </c>
      <c r="Y140" s="781">
        <f>-Y118</f>
        <v/>
      </c>
      <c r="Z140" s="781">
        <f>-Z118</f>
        <v/>
      </c>
      <c r="AA140" s="781">
        <f>-AA118</f>
        <v/>
      </c>
      <c r="AB140" s="781">
        <f>-AB118</f>
        <v/>
      </c>
      <c r="AC140" s="781">
        <f>-AC118</f>
        <v/>
      </c>
      <c r="AD140" s="781">
        <f>-AD118</f>
        <v/>
      </c>
      <c r="AE140" s="781">
        <f>-AE118</f>
        <v/>
      </c>
      <c r="AF140" s="781">
        <f>-AF118</f>
        <v/>
      </c>
      <c r="AG140" s="781">
        <f>-AG118</f>
        <v/>
      </c>
      <c r="AH140" s="781">
        <f>-AH118</f>
        <v/>
      </c>
      <c r="AI140" s="781">
        <f>-AI118</f>
        <v/>
      </c>
      <c r="AJ140" s="781">
        <f>-AJ118</f>
        <v/>
      </c>
      <c r="AK140" s="781">
        <f>-AK118</f>
        <v/>
      </c>
      <c r="AL140" s="781">
        <f>-AL118</f>
        <v/>
      </c>
      <c r="AM140" s="781">
        <f>-AM118</f>
        <v/>
      </c>
    </row>
    <row r="141" ht="15.55" customHeight="1" s="1">
      <c r="C141" s="726" t="inlineStr">
        <is>
          <t>Net Borrowings</t>
        </is>
      </c>
      <c r="D141" s="747" t="n"/>
      <c r="E141" s="792">
        <f>E117</f>
        <v/>
      </c>
      <c r="F141" s="792">
        <f>F117</f>
        <v/>
      </c>
      <c r="G141" s="792">
        <f>G117</f>
        <v/>
      </c>
      <c r="H141" s="792">
        <f>H117</f>
        <v/>
      </c>
      <c r="I141" s="792">
        <f>I117</f>
        <v/>
      </c>
      <c r="J141" s="792">
        <f>J117</f>
        <v/>
      </c>
      <c r="K141" s="792">
        <f>K117</f>
        <v/>
      </c>
      <c r="L141" s="792">
        <f>L117</f>
        <v/>
      </c>
      <c r="M141" s="792">
        <f>M117</f>
        <v/>
      </c>
      <c r="N141" s="792">
        <f>N117</f>
        <v/>
      </c>
      <c r="O141" s="792">
        <f>O117</f>
        <v/>
      </c>
      <c r="P141" s="792">
        <f>P117</f>
        <v/>
      </c>
      <c r="Q141" s="792">
        <f>Q117</f>
        <v/>
      </c>
      <c r="R141" s="792">
        <f>R117</f>
        <v/>
      </c>
      <c r="S141" s="792">
        <f>S117</f>
        <v/>
      </c>
      <c r="T141" s="792">
        <f>T117</f>
        <v/>
      </c>
      <c r="U141" s="792">
        <f>U117</f>
        <v/>
      </c>
      <c r="V141" s="792">
        <f>V117</f>
        <v/>
      </c>
      <c r="W141" s="792">
        <f>W117</f>
        <v/>
      </c>
      <c r="X141" s="792">
        <f>X117</f>
        <v/>
      </c>
      <c r="Y141" s="792">
        <f>Y117</f>
        <v/>
      </c>
      <c r="Z141" s="792">
        <f>Z117</f>
        <v/>
      </c>
      <c r="AA141" s="792">
        <f>AA117</f>
        <v/>
      </c>
      <c r="AB141" s="792">
        <f>AB117</f>
        <v/>
      </c>
      <c r="AC141" s="792">
        <f>AC117</f>
        <v/>
      </c>
      <c r="AD141" s="792">
        <f>AD117</f>
        <v/>
      </c>
      <c r="AE141" s="792">
        <f>AE117</f>
        <v/>
      </c>
      <c r="AF141" s="792">
        <f>AF117</f>
        <v/>
      </c>
      <c r="AG141" s="792">
        <f>AG117</f>
        <v/>
      </c>
      <c r="AH141" s="792">
        <f>AH117</f>
        <v/>
      </c>
      <c r="AI141" s="792">
        <f>AI117</f>
        <v/>
      </c>
      <c r="AJ141" s="792">
        <f>AJ117</f>
        <v/>
      </c>
      <c r="AK141" s="792">
        <f>AK117</f>
        <v/>
      </c>
      <c r="AL141" s="792">
        <f>AL117</f>
        <v/>
      </c>
      <c r="AM141" s="792">
        <f>AM117</f>
        <v/>
      </c>
    </row>
    <row r="142" ht="15.55" customHeight="1" s="1">
      <c r="C142" s="793" t="inlineStr">
        <is>
          <t>NCF from Financing</t>
        </is>
      </c>
      <c r="D142" s="794" t="n"/>
      <c r="E142" s="793">
        <f>SUM(E140:E141)</f>
        <v/>
      </c>
      <c r="F142" s="793">
        <f>SUM(F140:F141)</f>
        <v/>
      </c>
      <c r="G142" s="793">
        <f>SUM(G140:G141)</f>
        <v/>
      </c>
      <c r="H142" s="793">
        <f>SUM(H140:H141)</f>
        <v/>
      </c>
      <c r="I142" s="793">
        <f>SUM(I140:I141)</f>
        <v/>
      </c>
      <c r="J142" s="793">
        <f>SUM(J140:J141)</f>
        <v/>
      </c>
      <c r="K142" s="793">
        <f>SUM(K140:K141)</f>
        <v/>
      </c>
      <c r="L142" s="793">
        <f>SUM(L140:L141)</f>
        <v/>
      </c>
      <c r="M142" s="793">
        <f>SUM(M140:M141)</f>
        <v/>
      </c>
      <c r="N142" s="793">
        <f>SUM(N140:N141)</f>
        <v/>
      </c>
      <c r="O142" s="793">
        <f>SUM(O140:O141)</f>
        <v/>
      </c>
      <c r="P142" s="793">
        <f>SUM(P140:P141)</f>
        <v/>
      </c>
      <c r="Q142" s="793">
        <f>SUM(Q140:Q141)</f>
        <v/>
      </c>
      <c r="R142" s="793">
        <f>SUM(R140:R141)</f>
        <v/>
      </c>
      <c r="S142" s="793">
        <f>SUM(S140:S141)</f>
        <v/>
      </c>
      <c r="T142" s="793">
        <f>SUM(T140:T141)</f>
        <v/>
      </c>
      <c r="U142" s="793">
        <f>SUM(U140:U141)</f>
        <v/>
      </c>
      <c r="V142" s="793">
        <f>SUM(V140:V141)</f>
        <v/>
      </c>
      <c r="W142" s="793">
        <f>SUM(W140:W141)</f>
        <v/>
      </c>
      <c r="X142" s="793">
        <f>SUM(X140:X141)</f>
        <v/>
      </c>
      <c r="Y142" s="793">
        <f>SUM(Y140:Y141)</f>
        <v/>
      </c>
      <c r="Z142" s="793">
        <f>SUM(Z140:Z141)</f>
        <v/>
      </c>
      <c r="AA142" s="793">
        <f>SUM(AA140:AA141)</f>
        <v/>
      </c>
      <c r="AB142" s="793">
        <f>SUM(AB140:AB141)</f>
        <v/>
      </c>
      <c r="AC142" s="793">
        <f>SUM(AC140:AC141)</f>
        <v/>
      </c>
      <c r="AD142" s="793">
        <f>SUM(AD140:AD141)</f>
        <v/>
      </c>
      <c r="AE142" s="793">
        <f>SUM(AE140:AE141)</f>
        <v/>
      </c>
      <c r="AF142" s="793">
        <f>SUM(AF140:AF141)</f>
        <v/>
      </c>
      <c r="AG142" s="793">
        <f>SUM(AG140:AG141)</f>
        <v/>
      </c>
      <c r="AH142" s="793">
        <f>SUM(AH140:AH141)</f>
        <v/>
      </c>
      <c r="AI142" s="793">
        <f>SUM(AI140:AI141)</f>
        <v/>
      </c>
      <c r="AJ142" s="793">
        <f>SUM(AJ140:AJ141)</f>
        <v/>
      </c>
      <c r="AK142" s="793">
        <f>SUM(AK140:AK141)</f>
        <v/>
      </c>
      <c r="AL142" s="793">
        <f>SUM(AL140:AL141)</f>
        <v/>
      </c>
      <c r="AM142" s="793">
        <f>SUM(AM140:AM141)</f>
        <v/>
      </c>
    </row>
    <row r="143" ht="15.55" customHeight="1" s="1">
      <c r="C143" s="226" t="n"/>
      <c r="D143" s="157" t="n"/>
      <c r="E143" s="226" t="n"/>
      <c r="F143" s="226" t="n"/>
      <c r="G143" s="226" t="n"/>
      <c r="H143" s="226" t="n"/>
      <c r="I143" s="226" t="n"/>
      <c r="J143" s="226" t="n"/>
      <c r="K143" s="226" t="n"/>
      <c r="L143" s="226" t="n"/>
      <c r="M143" s="226" t="n"/>
      <c r="N143" s="226" t="n"/>
      <c r="O143" s="226" t="n"/>
      <c r="P143" s="226" t="n"/>
      <c r="Q143" s="226" t="n"/>
      <c r="R143" s="226" t="n"/>
      <c r="S143" s="226" t="n"/>
      <c r="T143" s="226" t="n"/>
      <c r="U143" s="226" t="n"/>
      <c r="V143" s="226" t="n"/>
      <c r="W143" s="226" t="n"/>
      <c r="X143" s="226" t="n"/>
      <c r="Y143" s="226" t="n"/>
      <c r="Z143" s="226" t="n"/>
      <c r="AA143" s="226" t="n"/>
      <c r="AB143" s="226" t="n"/>
      <c r="AC143" s="226" t="n"/>
      <c r="AD143" s="226" t="n"/>
      <c r="AE143" s="226" t="n"/>
      <c r="AF143" s="226" t="n"/>
      <c r="AG143" s="226" t="n"/>
      <c r="AH143" s="226" t="n"/>
      <c r="AI143" s="226" t="n"/>
      <c r="AJ143" s="226" t="n"/>
      <c r="AK143" s="226" t="n"/>
      <c r="AL143" s="226" t="n"/>
      <c r="AM143" s="226" t="n"/>
    </row>
    <row r="144" ht="16" customHeight="1" s="1" thickBot="1">
      <c r="C144" s="784" t="inlineStr">
        <is>
          <t>Net Cash Flow</t>
        </is>
      </c>
      <c r="D144" s="785" t="n"/>
      <c r="E144" s="795">
        <f>E137+E142</f>
        <v/>
      </c>
      <c r="F144" s="795">
        <f>F137+F142</f>
        <v/>
      </c>
      <c r="G144" s="795">
        <f>G137+G142</f>
        <v/>
      </c>
      <c r="H144" s="795">
        <f>H137+H142</f>
        <v/>
      </c>
      <c r="I144" s="795">
        <f>I137+I142</f>
        <v/>
      </c>
      <c r="J144" s="795">
        <f>J137+J142</f>
        <v/>
      </c>
      <c r="K144" s="795">
        <f>K137+K142</f>
        <v/>
      </c>
      <c r="L144" s="795">
        <f>L137+L142</f>
        <v/>
      </c>
      <c r="M144" s="795">
        <f>M137+M142</f>
        <v/>
      </c>
      <c r="N144" s="795">
        <f>N137+N142</f>
        <v/>
      </c>
      <c r="O144" s="795">
        <f>O137+O142</f>
        <v/>
      </c>
      <c r="P144" s="795">
        <f>P137+P142</f>
        <v/>
      </c>
      <c r="Q144" s="795">
        <f>Q137+Q142</f>
        <v/>
      </c>
      <c r="R144" s="795">
        <f>R137+R142</f>
        <v/>
      </c>
      <c r="S144" s="795">
        <f>S137+S142</f>
        <v/>
      </c>
      <c r="T144" s="795">
        <f>T137+T142</f>
        <v/>
      </c>
      <c r="U144" s="795">
        <f>U137+U142</f>
        <v/>
      </c>
      <c r="V144" s="795">
        <f>V137+V142</f>
        <v/>
      </c>
      <c r="W144" s="795">
        <f>W137+W142</f>
        <v/>
      </c>
      <c r="X144" s="795">
        <f>X137+X142</f>
        <v/>
      </c>
      <c r="Y144" s="795">
        <f>Y137+Y142</f>
        <v/>
      </c>
      <c r="Z144" s="795">
        <f>Z137+Z142</f>
        <v/>
      </c>
      <c r="AA144" s="795">
        <f>AA137+AA142</f>
        <v/>
      </c>
      <c r="AB144" s="795">
        <f>AB137+AB142</f>
        <v/>
      </c>
      <c r="AC144" s="795">
        <f>AC137+AC142</f>
        <v/>
      </c>
      <c r="AD144" s="795">
        <f>AD137+AD142</f>
        <v/>
      </c>
      <c r="AE144" s="795">
        <f>AE137+AE142</f>
        <v/>
      </c>
      <c r="AF144" s="795">
        <f>AF137+AF142</f>
        <v/>
      </c>
      <c r="AG144" s="795">
        <f>AG137+AG142</f>
        <v/>
      </c>
      <c r="AH144" s="795">
        <f>AH137+AH142</f>
        <v/>
      </c>
      <c r="AI144" s="795">
        <f>AI137+AI142</f>
        <v/>
      </c>
      <c r="AJ144" s="795">
        <f>AJ137+AJ142</f>
        <v/>
      </c>
      <c r="AK144" s="795">
        <f>AK137+AK142</f>
        <v/>
      </c>
      <c r="AL144" s="795">
        <f>AL137+AL142</f>
        <v/>
      </c>
      <c r="AM144" s="795">
        <f>AM137+AM142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AO65"/>
  <sheetViews>
    <sheetView showGridLines="0" zoomScaleNormal="100" workbookViewId="0">
      <selection activeCell="A1" sqref="A1"/>
    </sheetView>
  </sheetViews>
  <sheetFormatPr baseColWidth="8" defaultRowHeight="14.1"/>
  <cols>
    <col width="9.08984375" bestFit="1" customWidth="1" style="481" min="1" max="1"/>
    <col width="22.6796875" bestFit="1" customWidth="1" style="481" min="2" max="3"/>
    <col width="68.08984375" bestFit="1" customWidth="1" style="481" min="4" max="4"/>
    <col hidden="1" width="13" customWidth="1" style="1" min="5" max="8"/>
  </cols>
  <sheetData>
    <row r="1">
      <c r="A1" s="478">
        <f>Design!A11</f>
        <v/>
      </c>
      <c r="B1" s="478">
        <f>Design!B11</f>
        <v/>
      </c>
      <c r="C1" s="478">
        <f>Design!C11</f>
        <v/>
      </c>
      <c r="D1" s="478">
        <f>Design!D11</f>
        <v/>
      </c>
      <c r="E1" s="412">
        <f>Design!E11</f>
        <v/>
      </c>
      <c r="F1" s="412">
        <f>Design!F11</f>
        <v/>
      </c>
      <c r="G1" s="412">
        <f>Design!G11</f>
        <v/>
      </c>
      <c r="H1" s="412">
        <f>Design!H11</f>
        <v/>
      </c>
      <c r="I1" s="412">
        <f>Design!I11</f>
        <v/>
      </c>
      <c r="J1" s="412">
        <f>Design!J11</f>
        <v/>
      </c>
      <c r="K1" s="412">
        <f>Design!K11</f>
        <v/>
      </c>
      <c r="L1" s="412">
        <f>Design!L11</f>
        <v/>
      </c>
      <c r="M1" s="412">
        <f>Design!M11</f>
        <v/>
      </c>
      <c r="N1" s="412">
        <f>Design!N11</f>
        <v/>
      </c>
      <c r="O1" s="412">
        <f>Design!O11</f>
        <v/>
      </c>
      <c r="P1" s="412">
        <f>Design!P11</f>
        <v/>
      </c>
      <c r="Q1" s="412">
        <f>Design!Q11</f>
        <v/>
      </c>
      <c r="R1" s="412">
        <f>Design!R11</f>
        <v/>
      </c>
      <c r="S1" s="412">
        <f>Design!S11</f>
        <v/>
      </c>
      <c r="T1" s="412">
        <f>Design!T11</f>
        <v/>
      </c>
      <c r="U1" s="412">
        <f>Design!U11</f>
        <v/>
      </c>
      <c r="V1" s="412">
        <f>Design!V11</f>
        <v/>
      </c>
      <c r="W1" s="412">
        <f>Design!W11</f>
        <v/>
      </c>
      <c r="X1" s="412">
        <f>Design!X11</f>
        <v/>
      </c>
      <c r="Y1" s="412">
        <f>Design!Y11</f>
        <v/>
      </c>
      <c r="Z1" s="412">
        <f>Design!Z11</f>
        <v/>
      </c>
      <c r="AA1" s="412">
        <f>Design!AA11</f>
        <v/>
      </c>
      <c r="AB1" s="412">
        <f>Design!AB11</f>
        <v/>
      </c>
      <c r="AC1" s="412">
        <f>Design!AC11</f>
        <v/>
      </c>
      <c r="AD1" s="412">
        <f>Design!AD11</f>
        <v/>
      </c>
      <c r="AE1" s="412">
        <f>Design!AE11</f>
        <v/>
      </c>
      <c r="AF1" s="412">
        <f>Design!AF11</f>
        <v/>
      </c>
      <c r="AG1" s="412">
        <f>Design!AG11</f>
        <v/>
      </c>
      <c r="AH1" s="412">
        <f>Design!AH11</f>
        <v/>
      </c>
      <c r="AI1" s="412">
        <f>Design!AI11</f>
        <v/>
      </c>
      <c r="AJ1" s="412">
        <f>Design!AJ11</f>
        <v/>
      </c>
      <c r="AK1" s="412">
        <f>Design!AK11</f>
        <v/>
      </c>
      <c r="AL1" s="412">
        <f>Design!AL11</f>
        <v/>
      </c>
      <c r="AM1" s="412">
        <f>Design!AM11</f>
        <v/>
      </c>
      <c r="AN1" s="412">
        <f>Design!AN11</f>
        <v/>
      </c>
      <c r="AO1" s="412">
        <f>Design!AO11</f>
        <v/>
      </c>
    </row>
    <row r="2">
      <c r="A2" s="520" t="inlineStr">
        <is>
          <t>Demand</t>
        </is>
      </c>
      <c r="B2" s="520" t="inlineStr">
        <is>
          <t>Aircraft Demand</t>
        </is>
      </c>
      <c r="C2" s="520">
        <f>Design!C12</f>
        <v/>
      </c>
      <c r="D2" s="520">
        <f>Design!D12</f>
        <v/>
      </c>
      <c r="E2" s="352">
        <f>Design!E12</f>
        <v/>
      </c>
      <c r="F2" s="796">
        <f>Design!F12</f>
        <v/>
      </c>
      <c r="G2" s="796">
        <f>Design!G12</f>
        <v/>
      </c>
      <c r="H2" s="796">
        <f>Design!H12</f>
        <v/>
      </c>
      <c r="I2" s="796">
        <f>Design!I12</f>
        <v/>
      </c>
      <c r="J2" s="796">
        <f>Design!J12</f>
        <v/>
      </c>
      <c r="K2" s="796">
        <f>Design!K12</f>
        <v/>
      </c>
      <c r="L2" s="796">
        <f>Design!L12</f>
        <v/>
      </c>
      <c r="M2" s="796">
        <f>Design!M12</f>
        <v/>
      </c>
      <c r="N2" s="796">
        <f>Design!N12</f>
        <v/>
      </c>
      <c r="O2" s="796">
        <f>Design!O12</f>
        <v/>
      </c>
      <c r="P2" s="796">
        <f>Design!P12</f>
        <v/>
      </c>
      <c r="Q2" s="796">
        <f>Design!Q12</f>
        <v/>
      </c>
      <c r="R2" s="796">
        <f>Design!R12</f>
        <v/>
      </c>
      <c r="S2" s="796">
        <f>Design!S12</f>
        <v/>
      </c>
      <c r="T2" s="796">
        <f>Design!T12</f>
        <v/>
      </c>
      <c r="U2" s="796">
        <f>Design!U12</f>
        <v/>
      </c>
      <c r="V2" s="796">
        <f>Design!V12</f>
        <v/>
      </c>
      <c r="W2" s="796">
        <f>Design!W12</f>
        <v/>
      </c>
      <c r="X2" s="796">
        <f>Design!X12</f>
        <v/>
      </c>
      <c r="Y2" s="796">
        <f>Design!Y12</f>
        <v/>
      </c>
      <c r="Z2" s="796">
        <f>Design!Z12</f>
        <v/>
      </c>
      <c r="AA2" s="796">
        <f>Design!AA12</f>
        <v/>
      </c>
      <c r="AB2" s="796">
        <f>Design!AB12</f>
        <v/>
      </c>
      <c r="AC2" s="796">
        <f>Design!AC12</f>
        <v/>
      </c>
      <c r="AD2" s="796">
        <f>Design!AD12</f>
        <v/>
      </c>
      <c r="AE2" s="796">
        <f>Design!AE12</f>
        <v/>
      </c>
      <c r="AF2" s="796">
        <f>Design!AF12</f>
        <v/>
      </c>
      <c r="AG2" s="796">
        <f>Design!AG12</f>
        <v/>
      </c>
      <c r="AH2" s="796">
        <f>Design!AH12</f>
        <v/>
      </c>
      <c r="AI2" s="796">
        <f>Design!AI12</f>
        <v/>
      </c>
      <c r="AJ2" s="796">
        <f>Design!AJ12</f>
        <v/>
      </c>
      <c r="AK2" s="796">
        <f>Design!AK12</f>
        <v/>
      </c>
      <c r="AL2" s="796">
        <f>Design!AL12</f>
        <v/>
      </c>
      <c r="AM2" s="796">
        <f>Design!AM12</f>
        <v/>
      </c>
      <c r="AN2" s="796">
        <f>Design!AN12</f>
        <v/>
      </c>
      <c r="AO2" s="796">
        <f>Design!AO12</f>
        <v/>
      </c>
    </row>
    <row r="3">
      <c r="A3" s="520" t="inlineStr">
        <is>
          <t>Demand</t>
        </is>
      </c>
      <c r="B3" s="520" t="inlineStr">
        <is>
          <t>Aircraft Demand</t>
        </is>
      </c>
      <c r="C3" s="520">
        <f>Design!C13</f>
        <v/>
      </c>
      <c r="D3" s="520">
        <f>Design!D13</f>
        <v/>
      </c>
      <c r="E3" s="352">
        <f>Design!E13</f>
        <v/>
      </c>
      <c r="F3" s="796">
        <f>Design!F13</f>
        <v/>
      </c>
      <c r="G3" s="796">
        <f>Design!G13</f>
        <v/>
      </c>
      <c r="H3" s="796">
        <f>Design!H13</f>
        <v/>
      </c>
      <c r="I3" s="796">
        <f>Design!I13</f>
        <v/>
      </c>
      <c r="J3" s="796">
        <f>Design!J13</f>
        <v/>
      </c>
      <c r="K3" s="796">
        <f>Design!K13</f>
        <v/>
      </c>
      <c r="L3" s="796">
        <f>Design!L13</f>
        <v/>
      </c>
      <c r="M3" s="796">
        <f>Design!M13</f>
        <v/>
      </c>
      <c r="N3" s="796">
        <f>Design!N13</f>
        <v/>
      </c>
      <c r="O3" s="796">
        <f>Design!O13</f>
        <v/>
      </c>
      <c r="P3" s="796">
        <f>Design!P13</f>
        <v/>
      </c>
      <c r="Q3" s="796">
        <f>Design!Q13</f>
        <v/>
      </c>
      <c r="R3" s="796">
        <f>Design!R13</f>
        <v/>
      </c>
      <c r="S3" s="796">
        <f>Design!S13</f>
        <v/>
      </c>
      <c r="T3" s="796">
        <f>Design!T13</f>
        <v/>
      </c>
      <c r="U3" s="796">
        <f>Design!U13</f>
        <v/>
      </c>
      <c r="V3" s="796">
        <f>Design!V13</f>
        <v/>
      </c>
      <c r="W3" s="796">
        <f>Design!W13</f>
        <v/>
      </c>
      <c r="X3" s="796">
        <f>Design!X13</f>
        <v/>
      </c>
      <c r="Y3" s="796">
        <f>Design!Y13</f>
        <v/>
      </c>
      <c r="Z3" s="796">
        <f>Design!Z13</f>
        <v/>
      </c>
      <c r="AA3" s="796">
        <f>Design!AA13</f>
        <v/>
      </c>
      <c r="AB3" s="796">
        <f>Design!AB13</f>
        <v/>
      </c>
      <c r="AC3" s="796">
        <f>Design!AC13</f>
        <v/>
      </c>
      <c r="AD3" s="796">
        <f>Design!AD13</f>
        <v/>
      </c>
      <c r="AE3" s="796">
        <f>Design!AE13</f>
        <v/>
      </c>
      <c r="AF3" s="796">
        <f>Design!AF13</f>
        <v/>
      </c>
      <c r="AG3" s="796">
        <f>Design!AG13</f>
        <v/>
      </c>
      <c r="AH3" s="796">
        <f>Design!AH13</f>
        <v/>
      </c>
      <c r="AI3" s="796">
        <f>Design!AI13</f>
        <v/>
      </c>
      <c r="AJ3" s="796">
        <f>Design!AJ13</f>
        <v/>
      </c>
      <c r="AK3" s="796">
        <f>Design!AK13</f>
        <v/>
      </c>
      <c r="AL3" s="796">
        <f>Design!AL13</f>
        <v/>
      </c>
      <c r="AM3" s="796">
        <f>Design!AM13</f>
        <v/>
      </c>
      <c r="AN3" s="796">
        <f>Design!AN13</f>
        <v/>
      </c>
      <c r="AO3" s="796">
        <f>Design!AO13</f>
        <v/>
      </c>
    </row>
    <row r="4">
      <c r="A4" s="520" t="inlineStr">
        <is>
          <t>Demand</t>
        </is>
      </c>
      <c r="B4" s="520" t="inlineStr">
        <is>
          <t>Aircraft Demand</t>
        </is>
      </c>
      <c r="C4" s="520">
        <f>Design!C14</f>
        <v/>
      </c>
      <c r="D4" s="520">
        <f>Design!D14</f>
        <v/>
      </c>
      <c r="E4" s="352">
        <f>Design!E14</f>
        <v/>
      </c>
      <c r="F4" s="796">
        <f>Design!F14</f>
        <v/>
      </c>
      <c r="G4" s="796">
        <f>Design!G14</f>
        <v/>
      </c>
      <c r="H4" s="796">
        <f>Design!H14</f>
        <v/>
      </c>
      <c r="I4" s="796">
        <f>Design!I14</f>
        <v/>
      </c>
      <c r="J4" s="796">
        <f>Design!J14</f>
        <v/>
      </c>
      <c r="K4" s="796">
        <f>Design!K14</f>
        <v/>
      </c>
      <c r="L4" s="796">
        <f>Design!L14</f>
        <v/>
      </c>
      <c r="M4" s="796">
        <f>Design!M14</f>
        <v/>
      </c>
      <c r="N4" s="796">
        <f>Design!N14</f>
        <v/>
      </c>
      <c r="O4" s="796">
        <f>Design!O14</f>
        <v/>
      </c>
      <c r="P4" s="796">
        <f>Design!P14</f>
        <v/>
      </c>
      <c r="Q4" s="796">
        <f>Design!Q14</f>
        <v/>
      </c>
      <c r="R4" s="796">
        <f>Design!R14</f>
        <v/>
      </c>
      <c r="S4" s="796">
        <f>Design!S14</f>
        <v/>
      </c>
      <c r="T4" s="796">
        <f>Design!T14</f>
        <v/>
      </c>
      <c r="U4" s="796">
        <f>Design!U14</f>
        <v/>
      </c>
      <c r="V4" s="796">
        <f>Design!V14</f>
        <v/>
      </c>
      <c r="W4" s="796">
        <f>Design!W14</f>
        <v/>
      </c>
      <c r="X4" s="796">
        <f>Design!X14</f>
        <v/>
      </c>
      <c r="Y4" s="796">
        <f>Design!Y14</f>
        <v/>
      </c>
      <c r="Z4" s="796">
        <f>Design!Z14</f>
        <v/>
      </c>
      <c r="AA4" s="796">
        <f>Design!AA14</f>
        <v/>
      </c>
      <c r="AB4" s="796">
        <f>Design!AB14</f>
        <v/>
      </c>
      <c r="AC4" s="796">
        <f>Design!AC14</f>
        <v/>
      </c>
      <c r="AD4" s="796">
        <f>Design!AD14</f>
        <v/>
      </c>
      <c r="AE4" s="796">
        <f>Design!AE14</f>
        <v/>
      </c>
      <c r="AF4" s="796">
        <f>Design!AF14</f>
        <v/>
      </c>
      <c r="AG4" s="796">
        <f>Design!AG14</f>
        <v/>
      </c>
      <c r="AH4" s="796">
        <f>Design!AH14</f>
        <v/>
      </c>
      <c r="AI4" s="796">
        <f>Design!AI14</f>
        <v/>
      </c>
      <c r="AJ4" s="796">
        <f>Design!AJ14</f>
        <v/>
      </c>
      <c r="AK4" s="796">
        <f>Design!AK14</f>
        <v/>
      </c>
      <c r="AL4" s="796">
        <f>Design!AL14</f>
        <v/>
      </c>
      <c r="AM4" s="796">
        <f>Design!AM14</f>
        <v/>
      </c>
      <c r="AN4" s="796">
        <f>Design!AN14</f>
        <v/>
      </c>
      <c r="AO4" s="796">
        <f>Design!AO14</f>
        <v/>
      </c>
    </row>
    <row r="5">
      <c r="A5" s="520" t="inlineStr">
        <is>
          <t>Demand</t>
        </is>
      </c>
      <c r="B5" s="520" t="inlineStr">
        <is>
          <t>Aircraft Demand</t>
        </is>
      </c>
      <c r="C5" s="520">
        <f>Design!C15</f>
        <v/>
      </c>
      <c r="D5" s="520">
        <f>Design!D15</f>
        <v/>
      </c>
      <c r="E5" s="352">
        <f>Design!E15</f>
        <v/>
      </c>
      <c r="F5" s="796">
        <f>Design!F15</f>
        <v/>
      </c>
      <c r="G5" s="796">
        <f>Design!G15</f>
        <v/>
      </c>
      <c r="H5" s="796">
        <f>Design!H15</f>
        <v/>
      </c>
      <c r="I5" s="796">
        <f>Design!I15</f>
        <v/>
      </c>
      <c r="J5" s="796">
        <f>Design!J15</f>
        <v/>
      </c>
      <c r="K5" s="796">
        <f>Design!K15</f>
        <v/>
      </c>
      <c r="L5" s="796">
        <f>Design!L15</f>
        <v/>
      </c>
      <c r="M5" s="796">
        <f>Design!M15</f>
        <v/>
      </c>
      <c r="N5" s="796">
        <f>Design!N15</f>
        <v/>
      </c>
      <c r="O5" s="796">
        <f>Design!O15</f>
        <v/>
      </c>
      <c r="P5" s="796">
        <f>Design!P15</f>
        <v/>
      </c>
      <c r="Q5" s="796">
        <f>Design!Q15</f>
        <v/>
      </c>
      <c r="R5" s="796">
        <f>Design!R15</f>
        <v/>
      </c>
      <c r="S5" s="796">
        <f>Design!S15</f>
        <v/>
      </c>
      <c r="T5" s="796">
        <f>Design!T15</f>
        <v/>
      </c>
      <c r="U5" s="796">
        <f>Design!U15</f>
        <v/>
      </c>
      <c r="V5" s="796">
        <f>Design!V15</f>
        <v/>
      </c>
      <c r="W5" s="796">
        <f>Design!W15</f>
        <v/>
      </c>
      <c r="X5" s="796">
        <f>Design!X15</f>
        <v/>
      </c>
      <c r="Y5" s="796">
        <f>Design!Y15</f>
        <v/>
      </c>
      <c r="Z5" s="796">
        <f>Design!Z15</f>
        <v/>
      </c>
      <c r="AA5" s="796">
        <f>Design!AA15</f>
        <v/>
      </c>
      <c r="AB5" s="796">
        <f>Design!AB15</f>
        <v/>
      </c>
      <c r="AC5" s="796">
        <f>Design!AC15</f>
        <v/>
      </c>
      <c r="AD5" s="796">
        <f>Design!AD15</f>
        <v/>
      </c>
      <c r="AE5" s="796">
        <f>Design!AE15</f>
        <v/>
      </c>
      <c r="AF5" s="796">
        <f>Design!AF15</f>
        <v/>
      </c>
      <c r="AG5" s="796">
        <f>Design!AG15</f>
        <v/>
      </c>
      <c r="AH5" s="796">
        <f>Design!AH15</f>
        <v/>
      </c>
      <c r="AI5" s="796">
        <f>Design!AI15</f>
        <v/>
      </c>
      <c r="AJ5" s="796">
        <f>Design!AJ15</f>
        <v/>
      </c>
      <c r="AK5" s="796">
        <f>Design!AK15</f>
        <v/>
      </c>
      <c r="AL5" s="796">
        <f>Design!AL15</f>
        <v/>
      </c>
      <c r="AM5" s="796">
        <f>Design!AM15</f>
        <v/>
      </c>
      <c r="AN5" s="796">
        <f>Design!AN15</f>
        <v/>
      </c>
      <c r="AO5" s="796">
        <f>Design!AO15</f>
        <v/>
      </c>
    </row>
    <row r="6">
      <c r="A6" s="521" t="inlineStr">
        <is>
          <t>Demand</t>
        </is>
      </c>
      <c r="B6" s="521" t="inlineStr">
        <is>
          <t>Aircraft Demand</t>
        </is>
      </c>
      <c r="C6" s="521">
        <f>Design!C16</f>
        <v/>
      </c>
      <c r="D6" s="521">
        <f>Design!D16</f>
        <v/>
      </c>
      <c r="E6" s="489">
        <f>Design!E16</f>
        <v/>
      </c>
      <c r="F6" s="663">
        <f>Design!F16</f>
        <v/>
      </c>
      <c r="G6" s="663">
        <f>Design!G16</f>
        <v/>
      </c>
      <c r="H6" s="663">
        <f>Design!H16</f>
        <v/>
      </c>
      <c r="I6" s="663">
        <f>Design!I16</f>
        <v/>
      </c>
      <c r="J6" s="663">
        <f>Design!J16</f>
        <v/>
      </c>
      <c r="K6" s="663">
        <f>Design!K16</f>
        <v/>
      </c>
      <c r="L6" s="663">
        <f>Design!L16</f>
        <v/>
      </c>
      <c r="M6" s="663">
        <f>Design!M16</f>
        <v/>
      </c>
      <c r="N6" s="663">
        <f>Design!N16</f>
        <v/>
      </c>
      <c r="O6" s="663">
        <f>Design!O16</f>
        <v/>
      </c>
      <c r="P6" s="663">
        <f>Design!P16</f>
        <v/>
      </c>
      <c r="Q6" s="663">
        <f>Design!Q16</f>
        <v/>
      </c>
      <c r="R6" s="663">
        <f>Design!R16</f>
        <v/>
      </c>
      <c r="S6" s="663">
        <f>Design!S16</f>
        <v/>
      </c>
      <c r="T6" s="663">
        <f>Design!T16</f>
        <v/>
      </c>
      <c r="U6" s="663">
        <f>Design!U16</f>
        <v/>
      </c>
      <c r="V6" s="663">
        <f>Design!V16</f>
        <v/>
      </c>
      <c r="W6" s="663">
        <f>Design!W16</f>
        <v/>
      </c>
      <c r="X6" s="663">
        <f>Design!X16</f>
        <v/>
      </c>
      <c r="Y6" s="663">
        <f>Design!Y16</f>
        <v/>
      </c>
      <c r="Z6" s="663">
        <f>Design!Z16</f>
        <v/>
      </c>
      <c r="AA6" s="663">
        <f>Design!AA16</f>
        <v/>
      </c>
      <c r="AB6" s="663">
        <f>Design!AB16</f>
        <v/>
      </c>
      <c r="AC6" s="663">
        <f>Design!AC16</f>
        <v/>
      </c>
      <c r="AD6" s="663">
        <f>Design!AD16</f>
        <v/>
      </c>
      <c r="AE6" s="663">
        <f>Design!AE16</f>
        <v/>
      </c>
      <c r="AF6" s="663">
        <f>Design!AF16</f>
        <v/>
      </c>
      <c r="AG6" s="663">
        <f>Design!AG16</f>
        <v/>
      </c>
      <c r="AH6" s="663">
        <f>Design!AH16</f>
        <v/>
      </c>
      <c r="AI6" s="663">
        <f>Design!AI16</f>
        <v/>
      </c>
      <c r="AJ6" s="663">
        <f>Design!AJ16</f>
        <v/>
      </c>
      <c r="AK6" s="663">
        <f>Design!AK16</f>
        <v/>
      </c>
      <c r="AL6" s="663">
        <f>Design!AL16</f>
        <v/>
      </c>
      <c r="AM6" s="663">
        <f>Design!AM16</f>
        <v/>
      </c>
      <c r="AN6" s="663">
        <f>Design!AN16</f>
        <v/>
      </c>
      <c r="AO6" s="663">
        <f>Design!AO16</f>
        <v/>
      </c>
    </row>
    <row r="7">
      <c r="A7" s="521" t="inlineStr">
        <is>
          <t>Demand</t>
        </is>
      </c>
      <c r="B7" s="521" t="inlineStr">
        <is>
          <t>Aircraft Demand</t>
        </is>
      </c>
      <c r="C7" s="521">
        <f>Design!C17</f>
        <v/>
      </c>
      <c r="D7" s="521">
        <f>Design!D17</f>
        <v/>
      </c>
      <c r="E7" s="489">
        <f>Design!E17</f>
        <v/>
      </c>
      <c r="F7" s="663">
        <f>Design!F17</f>
        <v/>
      </c>
      <c r="G7" s="663">
        <f>Design!G17</f>
        <v/>
      </c>
      <c r="H7" s="663">
        <f>Design!H17</f>
        <v/>
      </c>
      <c r="I7" s="663">
        <f>Design!I17</f>
        <v/>
      </c>
      <c r="J7" s="663">
        <f>Design!J17</f>
        <v/>
      </c>
      <c r="K7" s="663">
        <f>Design!K17</f>
        <v/>
      </c>
      <c r="L7" s="663">
        <f>Design!L17</f>
        <v/>
      </c>
      <c r="M7" s="663">
        <f>Design!M17</f>
        <v/>
      </c>
      <c r="N7" s="663">
        <f>Design!N17</f>
        <v/>
      </c>
      <c r="O7" s="663">
        <f>Design!O17</f>
        <v/>
      </c>
      <c r="P7" s="663">
        <f>Design!P17</f>
        <v/>
      </c>
      <c r="Q7" s="663">
        <f>Design!Q17</f>
        <v/>
      </c>
      <c r="R7" s="663">
        <f>Design!R17</f>
        <v/>
      </c>
      <c r="S7" s="663">
        <f>Design!S17</f>
        <v/>
      </c>
      <c r="T7" s="663">
        <f>Design!T17</f>
        <v/>
      </c>
      <c r="U7" s="663">
        <f>Design!U17</f>
        <v/>
      </c>
      <c r="V7" s="663">
        <f>Design!V17</f>
        <v/>
      </c>
      <c r="W7" s="663">
        <f>Design!W17</f>
        <v/>
      </c>
      <c r="X7" s="663">
        <f>Design!X17</f>
        <v/>
      </c>
      <c r="Y7" s="663">
        <f>Design!Y17</f>
        <v/>
      </c>
      <c r="Z7" s="663">
        <f>Design!Z17</f>
        <v/>
      </c>
      <c r="AA7" s="663">
        <f>Design!AA17</f>
        <v/>
      </c>
      <c r="AB7" s="663">
        <f>Design!AB17</f>
        <v/>
      </c>
      <c r="AC7" s="663">
        <f>Design!AC17</f>
        <v/>
      </c>
      <c r="AD7" s="663">
        <f>Design!AD17</f>
        <v/>
      </c>
      <c r="AE7" s="663">
        <f>Design!AE17</f>
        <v/>
      </c>
      <c r="AF7" s="663">
        <f>Design!AF17</f>
        <v/>
      </c>
      <c r="AG7" s="663">
        <f>Design!AG17</f>
        <v/>
      </c>
      <c r="AH7" s="663">
        <f>Design!AH17</f>
        <v/>
      </c>
      <c r="AI7" s="663">
        <f>Design!AI17</f>
        <v/>
      </c>
      <c r="AJ7" s="663">
        <f>Design!AJ17</f>
        <v/>
      </c>
      <c r="AK7" s="663">
        <f>Design!AK17</f>
        <v/>
      </c>
      <c r="AL7" s="663">
        <f>Design!AL17</f>
        <v/>
      </c>
      <c r="AM7" s="663">
        <f>Design!AM17</f>
        <v/>
      </c>
      <c r="AN7" s="663">
        <f>Design!AN17</f>
        <v/>
      </c>
      <c r="AO7" s="663">
        <f>Design!AO17</f>
        <v/>
      </c>
    </row>
    <row r="8">
      <c r="A8" s="521" t="inlineStr">
        <is>
          <t>Demand</t>
        </is>
      </c>
      <c r="B8" s="521" t="inlineStr">
        <is>
          <t>Aircraft Demand</t>
        </is>
      </c>
      <c r="C8" s="521">
        <f>Design!C18</f>
        <v/>
      </c>
      <c r="D8" s="521">
        <f>Design!D18</f>
        <v/>
      </c>
      <c r="E8" s="489">
        <f>Design!E18</f>
        <v/>
      </c>
      <c r="F8" s="663">
        <f>Design!F18</f>
        <v/>
      </c>
      <c r="G8" s="663">
        <f>Design!G18</f>
        <v/>
      </c>
      <c r="H8" s="663">
        <f>Design!H18</f>
        <v/>
      </c>
      <c r="I8" s="663">
        <f>Design!I18</f>
        <v/>
      </c>
      <c r="J8" s="663">
        <f>Design!J18</f>
        <v/>
      </c>
      <c r="K8" s="663">
        <f>Design!K18</f>
        <v/>
      </c>
      <c r="L8" s="663">
        <f>Design!L18</f>
        <v/>
      </c>
      <c r="M8" s="663">
        <f>Design!M18</f>
        <v/>
      </c>
      <c r="N8" s="663">
        <f>Design!N18</f>
        <v/>
      </c>
      <c r="O8" s="663">
        <f>Design!O18</f>
        <v/>
      </c>
      <c r="P8" s="663">
        <f>Design!P18</f>
        <v/>
      </c>
      <c r="Q8" s="663">
        <f>Design!Q18</f>
        <v/>
      </c>
      <c r="R8" s="663">
        <f>Design!R18</f>
        <v/>
      </c>
      <c r="S8" s="663">
        <f>Design!S18</f>
        <v/>
      </c>
      <c r="T8" s="663">
        <f>Design!T18</f>
        <v/>
      </c>
      <c r="U8" s="663">
        <f>Design!U18</f>
        <v/>
      </c>
      <c r="V8" s="663">
        <f>Design!V18</f>
        <v/>
      </c>
      <c r="W8" s="663">
        <f>Design!W18</f>
        <v/>
      </c>
      <c r="X8" s="663">
        <f>Design!X18</f>
        <v/>
      </c>
      <c r="Y8" s="663">
        <f>Design!Y18</f>
        <v/>
      </c>
      <c r="Z8" s="663">
        <f>Design!Z18</f>
        <v/>
      </c>
      <c r="AA8" s="663">
        <f>Design!AA18</f>
        <v/>
      </c>
      <c r="AB8" s="663">
        <f>Design!AB18</f>
        <v/>
      </c>
      <c r="AC8" s="663">
        <f>Design!AC18</f>
        <v/>
      </c>
      <c r="AD8" s="663">
        <f>Design!AD18</f>
        <v/>
      </c>
      <c r="AE8" s="663">
        <f>Design!AE18</f>
        <v/>
      </c>
      <c r="AF8" s="663">
        <f>Design!AF18</f>
        <v/>
      </c>
      <c r="AG8" s="663">
        <f>Design!AG18</f>
        <v/>
      </c>
      <c r="AH8" s="663">
        <f>Design!AH18</f>
        <v/>
      </c>
      <c r="AI8" s="663">
        <f>Design!AI18</f>
        <v/>
      </c>
      <c r="AJ8" s="663">
        <f>Design!AJ18</f>
        <v/>
      </c>
      <c r="AK8" s="663">
        <f>Design!AK18</f>
        <v/>
      </c>
      <c r="AL8" s="663">
        <f>Design!AL18</f>
        <v/>
      </c>
      <c r="AM8" s="663">
        <f>Design!AM18</f>
        <v/>
      </c>
      <c r="AN8" s="663">
        <f>Design!AN18</f>
        <v/>
      </c>
      <c r="AO8" s="663">
        <f>Design!AO18</f>
        <v/>
      </c>
    </row>
    <row r="9">
      <c r="A9" s="521" t="inlineStr">
        <is>
          <t>Demand</t>
        </is>
      </c>
      <c r="B9" s="521" t="inlineStr">
        <is>
          <t>Aircraft Demand</t>
        </is>
      </c>
      <c r="C9" s="521">
        <f>Design!C19</f>
        <v/>
      </c>
      <c r="D9" s="521">
        <f>Design!D19</f>
        <v/>
      </c>
      <c r="E9" s="489">
        <f>Design!E19</f>
        <v/>
      </c>
      <c r="F9" s="663">
        <f>Design!F19</f>
        <v/>
      </c>
      <c r="G9" s="663">
        <f>Design!G19</f>
        <v/>
      </c>
      <c r="H9" s="663">
        <f>Design!H19</f>
        <v/>
      </c>
      <c r="I9" s="663">
        <f>Design!I19</f>
        <v/>
      </c>
      <c r="J9" s="663">
        <f>Design!J19</f>
        <v/>
      </c>
      <c r="K9" s="663">
        <f>Design!K19</f>
        <v/>
      </c>
      <c r="L9" s="663">
        <f>Design!L19</f>
        <v/>
      </c>
      <c r="M9" s="663">
        <f>Design!M19</f>
        <v/>
      </c>
      <c r="N9" s="663">
        <f>Design!N19</f>
        <v/>
      </c>
      <c r="O9" s="663">
        <f>Design!O19</f>
        <v/>
      </c>
      <c r="P9" s="663">
        <f>Design!P19</f>
        <v/>
      </c>
      <c r="Q9" s="663">
        <f>Design!Q19</f>
        <v/>
      </c>
      <c r="R9" s="663">
        <f>Design!R19</f>
        <v/>
      </c>
      <c r="S9" s="663">
        <f>Design!S19</f>
        <v/>
      </c>
      <c r="T9" s="663">
        <f>Design!T19</f>
        <v/>
      </c>
      <c r="U9" s="663">
        <f>Design!U19</f>
        <v/>
      </c>
      <c r="V9" s="663">
        <f>Design!V19</f>
        <v/>
      </c>
      <c r="W9" s="663">
        <f>Design!W19</f>
        <v/>
      </c>
      <c r="X9" s="663">
        <f>Design!X19</f>
        <v/>
      </c>
      <c r="Y9" s="663">
        <f>Design!Y19</f>
        <v/>
      </c>
      <c r="Z9" s="663">
        <f>Design!Z19</f>
        <v/>
      </c>
      <c r="AA9" s="663">
        <f>Design!AA19</f>
        <v/>
      </c>
      <c r="AB9" s="663">
        <f>Design!AB19</f>
        <v/>
      </c>
      <c r="AC9" s="663">
        <f>Design!AC19</f>
        <v/>
      </c>
      <c r="AD9" s="663">
        <f>Design!AD19</f>
        <v/>
      </c>
      <c r="AE9" s="663">
        <f>Design!AE19</f>
        <v/>
      </c>
      <c r="AF9" s="663">
        <f>Design!AF19</f>
        <v/>
      </c>
      <c r="AG9" s="663">
        <f>Design!AG19</f>
        <v/>
      </c>
      <c r="AH9" s="663">
        <f>Design!AH19</f>
        <v/>
      </c>
      <c r="AI9" s="663">
        <f>Design!AI19</f>
        <v/>
      </c>
      <c r="AJ9" s="663">
        <f>Design!AJ19</f>
        <v/>
      </c>
      <c r="AK9" s="663">
        <f>Design!AK19</f>
        <v/>
      </c>
      <c r="AL9" s="663">
        <f>Design!AL19</f>
        <v/>
      </c>
      <c r="AM9" s="663">
        <f>Design!AM19</f>
        <v/>
      </c>
      <c r="AN9" s="663">
        <f>Design!AN19</f>
        <v/>
      </c>
      <c r="AO9" s="663">
        <f>Design!AO19</f>
        <v/>
      </c>
    </row>
    <row r="10">
      <c r="A10" s="520" t="inlineStr">
        <is>
          <t>Demand</t>
        </is>
      </c>
      <c r="B10" s="520" t="inlineStr">
        <is>
          <t>Aircraft Demand</t>
        </is>
      </c>
      <c r="C10" s="520">
        <f>Design!C20</f>
        <v/>
      </c>
      <c r="D10" s="520">
        <f>Design!D20</f>
        <v/>
      </c>
      <c r="E10" s="352">
        <f>Design!E20</f>
        <v/>
      </c>
      <c r="F10" s="796">
        <f>Design!F20</f>
        <v/>
      </c>
      <c r="G10" s="796">
        <f>Design!G20</f>
        <v/>
      </c>
      <c r="H10" s="796">
        <f>Design!H20</f>
        <v/>
      </c>
      <c r="I10" s="796">
        <f>Design!I20</f>
        <v/>
      </c>
      <c r="J10" s="796">
        <f>Design!J20</f>
        <v/>
      </c>
      <c r="K10" s="796">
        <f>Design!K20</f>
        <v/>
      </c>
      <c r="L10" s="796">
        <f>Design!L20</f>
        <v/>
      </c>
      <c r="M10" s="796">
        <f>Design!M20</f>
        <v/>
      </c>
      <c r="N10" s="796">
        <f>Design!N20</f>
        <v/>
      </c>
      <c r="O10" s="796">
        <f>Design!O20</f>
        <v/>
      </c>
      <c r="P10" s="796">
        <f>Design!P20</f>
        <v/>
      </c>
      <c r="Q10" s="796">
        <f>Design!Q20</f>
        <v/>
      </c>
      <c r="R10" s="796">
        <f>Design!R20</f>
        <v/>
      </c>
      <c r="S10" s="796">
        <f>Design!S20</f>
        <v/>
      </c>
      <c r="T10" s="796">
        <f>Design!T20</f>
        <v/>
      </c>
      <c r="U10" s="796">
        <f>Design!U20</f>
        <v/>
      </c>
      <c r="V10" s="796">
        <f>Design!V20</f>
        <v/>
      </c>
      <c r="W10" s="796">
        <f>Design!W20</f>
        <v/>
      </c>
      <c r="X10" s="796">
        <f>Design!X20</f>
        <v/>
      </c>
      <c r="Y10" s="796">
        <f>Design!Y20</f>
        <v/>
      </c>
      <c r="Z10" s="796">
        <f>Design!Z20</f>
        <v/>
      </c>
      <c r="AA10" s="796">
        <f>Design!AA20</f>
        <v/>
      </c>
      <c r="AB10" s="796">
        <f>Design!AB20</f>
        <v/>
      </c>
      <c r="AC10" s="796">
        <f>Design!AC20</f>
        <v/>
      </c>
      <c r="AD10" s="796">
        <f>Design!AD20</f>
        <v/>
      </c>
      <c r="AE10" s="796">
        <f>Design!AE20</f>
        <v/>
      </c>
      <c r="AF10" s="796">
        <f>Design!AF20</f>
        <v/>
      </c>
      <c r="AG10" s="796">
        <f>Design!AG20</f>
        <v/>
      </c>
      <c r="AH10" s="796">
        <f>Design!AH20</f>
        <v/>
      </c>
      <c r="AI10" s="796">
        <f>Design!AI20</f>
        <v/>
      </c>
      <c r="AJ10" s="796">
        <f>Design!AJ20</f>
        <v/>
      </c>
      <c r="AK10" s="796">
        <f>Design!AK20</f>
        <v/>
      </c>
      <c r="AL10" s="796">
        <f>Design!AL20</f>
        <v/>
      </c>
      <c r="AM10" s="796">
        <f>Design!AM20</f>
        <v/>
      </c>
      <c r="AN10" s="796">
        <f>Design!AN20</f>
        <v/>
      </c>
      <c r="AO10" s="796">
        <f>Design!AO20</f>
        <v/>
      </c>
    </row>
    <row r="11">
      <c r="A11" s="520" t="inlineStr">
        <is>
          <t>Demand</t>
        </is>
      </c>
      <c r="B11" s="520" t="inlineStr">
        <is>
          <t>Aircraft Demand</t>
        </is>
      </c>
      <c r="C11" s="520">
        <f>Design!C21</f>
        <v/>
      </c>
      <c r="D11" s="520">
        <f>Design!D21</f>
        <v/>
      </c>
      <c r="E11" s="352">
        <f>Design!E21</f>
        <v/>
      </c>
      <c r="F11" s="797">
        <f>Design!F21</f>
        <v/>
      </c>
      <c r="G11" s="797">
        <f>Design!G21</f>
        <v/>
      </c>
      <c r="H11" s="797">
        <f>Design!H21</f>
        <v/>
      </c>
      <c r="I11" s="797">
        <f>Design!I21</f>
        <v/>
      </c>
      <c r="J11" s="797">
        <f>Design!J21</f>
        <v/>
      </c>
      <c r="K11" s="797">
        <f>Design!K21</f>
        <v/>
      </c>
      <c r="L11" s="797">
        <f>Design!L21</f>
        <v/>
      </c>
      <c r="M11" s="797">
        <f>Design!M21</f>
        <v/>
      </c>
      <c r="N11" s="797">
        <f>Design!N21</f>
        <v/>
      </c>
      <c r="O11" s="797">
        <f>Design!O21</f>
        <v/>
      </c>
      <c r="P11" s="797">
        <f>Design!P21</f>
        <v/>
      </c>
      <c r="Q11" s="797">
        <f>Design!Q21</f>
        <v/>
      </c>
      <c r="R11" s="797">
        <f>Design!R21</f>
        <v/>
      </c>
      <c r="S11" s="797">
        <f>Design!S21</f>
        <v/>
      </c>
      <c r="T11" s="797">
        <f>Design!T21</f>
        <v/>
      </c>
      <c r="U11" s="797">
        <f>Design!U21</f>
        <v/>
      </c>
      <c r="V11" s="797">
        <f>Design!V21</f>
        <v/>
      </c>
      <c r="W11" s="797">
        <f>Design!W21</f>
        <v/>
      </c>
      <c r="X11" s="797">
        <f>Design!X21</f>
        <v/>
      </c>
      <c r="Y11" s="797">
        <f>Design!Y21</f>
        <v/>
      </c>
      <c r="Z11" s="797">
        <f>Design!Z21</f>
        <v/>
      </c>
      <c r="AA11" s="797">
        <f>Design!AA21</f>
        <v/>
      </c>
      <c r="AB11" s="797">
        <f>Design!AB21</f>
        <v/>
      </c>
      <c r="AC11" s="797">
        <f>Design!AC21</f>
        <v/>
      </c>
      <c r="AD11" s="797">
        <f>Design!AD21</f>
        <v/>
      </c>
      <c r="AE11" s="797">
        <f>Design!AE21</f>
        <v/>
      </c>
      <c r="AF11" s="797">
        <f>Design!AF21</f>
        <v/>
      </c>
      <c r="AG11" s="797">
        <f>Design!AG21</f>
        <v/>
      </c>
      <c r="AH11" s="797">
        <f>Design!AH21</f>
        <v/>
      </c>
      <c r="AI11" s="797">
        <f>Design!AI21</f>
        <v/>
      </c>
      <c r="AJ11" s="797">
        <f>Design!AJ21</f>
        <v/>
      </c>
      <c r="AK11" s="797">
        <f>Design!AK21</f>
        <v/>
      </c>
      <c r="AL11" s="797">
        <f>Design!AL21</f>
        <v/>
      </c>
      <c r="AM11" s="797">
        <f>Design!AM21</f>
        <v/>
      </c>
      <c r="AN11" s="797">
        <f>Design!AN21</f>
        <v/>
      </c>
      <c r="AO11" s="797">
        <f>Design!AO21</f>
        <v/>
      </c>
    </row>
    <row r="12">
      <c r="A12" s="520" t="inlineStr">
        <is>
          <t>Demand</t>
        </is>
      </c>
      <c r="B12" s="520" t="inlineStr">
        <is>
          <t>Aircraft Demand</t>
        </is>
      </c>
      <c r="C12" s="520">
        <f>Design!C22</f>
        <v/>
      </c>
      <c r="D12" s="520">
        <f>Design!D22</f>
        <v/>
      </c>
      <c r="E12" s="352">
        <f>Design!E22</f>
        <v/>
      </c>
      <c r="F12" s="507">
        <f>Design!F22</f>
        <v/>
      </c>
      <c r="G12" s="507">
        <f>Design!G22</f>
        <v/>
      </c>
      <c r="H12" s="507">
        <f>Design!H22</f>
        <v/>
      </c>
      <c r="I12" s="507">
        <f>Design!I22</f>
        <v/>
      </c>
      <c r="J12" s="507">
        <f>Design!J22</f>
        <v/>
      </c>
      <c r="K12" s="507">
        <f>Design!K22</f>
        <v/>
      </c>
      <c r="L12" s="507">
        <f>Design!L22</f>
        <v/>
      </c>
      <c r="M12" s="507">
        <f>Design!M22</f>
        <v/>
      </c>
      <c r="N12" s="507">
        <f>Design!N22</f>
        <v/>
      </c>
      <c r="O12" s="507">
        <f>Design!O22</f>
        <v/>
      </c>
      <c r="P12" s="507">
        <f>Design!P22</f>
        <v/>
      </c>
      <c r="Q12" s="507">
        <f>Design!Q22</f>
        <v/>
      </c>
      <c r="R12" s="507">
        <f>Design!R22</f>
        <v/>
      </c>
      <c r="S12" s="507">
        <f>Design!S22</f>
        <v/>
      </c>
      <c r="T12" s="507">
        <f>Design!T22</f>
        <v/>
      </c>
      <c r="U12" s="507">
        <f>Design!U22</f>
        <v/>
      </c>
      <c r="V12" s="507">
        <f>Design!V22</f>
        <v/>
      </c>
      <c r="W12" s="507">
        <f>Design!W22</f>
        <v/>
      </c>
      <c r="X12" s="507">
        <f>Design!X22</f>
        <v/>
      </c>
      <c r="Y12" s="507">
        <f>Design!Y22</f>
        <v/>
      </c>
      <c r="Z12" s="507">
        <f>Design!Z22</f>
        <v/>
      </c>
      <c r="AA12" s="507">
        <f>Design!AA22</f>
        <v/>
      </c>
      <c r="AB12" s="507">
        <f>Design!AB22</f>
        <v/>
      </c>
      <c r="AC12" s="507">
        <f>Design!AC22</f>
        <v/>
      </c>
      <c r="AD12" s="507">
        <f>Design!AD22</f>
        <v/>
      </c>
      <c r="AE12" s="507">
        <f>Design!AE22</f>
        <v/>
      </c>
      <c r="AF12" s="507">
        <f>Design!AF22</f>
        <v/>
      </c>
      <c r="AG12" s="507">
        <f>Design!AG22</f>
        <v/>
      </c>
      <c r="AH12" s="507">
        <f>Design!AH22</f>
        <v/>
      </c>
      <c r="AI12" s="507">
        <f>Design!AI22</f>
        <v/>
      </c>
      <c r="AJ12" s="507">
        <f>Design!AJ22</f>
        <v/>
      </c>
      <c r="AK12" s="507">
        <f>Design!AK22</f>
        <v/>
      </c>
      <c r="AL12" s="507">
        <f>Design!AL22</f>
        <v/>
      </c>
      <c r="AM12" s="507">
        <f>Design!AM22</f>
        <v/>
      </c>
      <c r="AN12" s="507">
        <f>Design!AN22</f>
        <v/>
      </c>
      <c r="AO12" s="507">
        <f>Design!AO22</f>
        <v/>
      </c>
    </row>
    <row r="13">
      <c r="A13" s="520" t="inlineStr">
        <is>
          <t>Demand</t>
        </is>
      </c>
      <c r="B13" s="520" t="inlineStr">
        <is>
          <t>Aircraft Demand</t>
        </is>
      </c>
      <c r="C13" s="520">
        <f>Design!C23</f>
        <v/>
      </c>
      <c r="D13" s="520">
        <f>Design!D23</f>
        <v/>
      </c>
      <c r="E13" s="352">
        <f>Design!E23</f>
        <v/>
      </c>
      <c r="F13" s="797">
        <f>Design!F23</f>
        <v/>
      </c>
      <c r="G13" s="797">
        <f>Design!G23</f>
        <v/>
      </c>
      <c r="H13" s="797">
        <f>Design!H23</f>
        <v/>
      </c>
      <c r="I13" s="797">
        <f>Design!I23</f>
        <v/>
      </c>
      <c r="J13" s="797">
        <f>Design!J23</f>
        <v/>
      </c>
      <c r="K13" s="797">
        <f>Design!K23</f>
        <v/>
      </c>
      <c r="L13" s="797">
        <f>Design!L23</f>
        <v/>
      </c>
      <c r="M13" s="797">
        <f>Design!M23</f>
        <v/>
      </c>
      <c r="N13" s="797">
        <f>Design!N23</f>
        <v/>
      </c>
      <c r="O13" s="797">
        <f>Design!O23</f>
        <v/>
      </c>
      <c r="P13" s="797">
        <f>Design!P23</f>
        <v/>
      </c>
      <c r="Q13" s="797">
        <f>Design!Q23</f>
        <v/>
      </c>
      <c r="R13" s="797">
        <f>Design!R23</f>
        <v/>
      </c>
      <c r="S13" s="797">
        <f>Design!S23</f>
        <v/>
      </c>
      <c r="T13" s="797">
        <f>Design!T23</f>
        <v/>
      </c>
      <c r="U13" s="797">
        <f>Design!U23</f>
        <v/>
      </c>
      <c r="V13" s="797">
        <f>Design!V23</f>
        <v/>
      </c>
      <c r="W13" s="797">
        <f>Design!W23</f>
        <v/>
      </c>
      <c r="X13" s="797">
        <f>Design!X23</f>
        <v/>
      </c>
      <c r="Y13" s="797">
        <f>Design!Y23</f>
        <v/>
      </c>
      <c r="Z13" s="797">
        <f>Design!Z23</f>
        <v/>
      </c>
      <c r="AA13" s="797">
        <f>Design!AA23</f>
        <v/>
      </c>
      <c r="AB13" s="797">
        <f>Design!AB23</f>
        <v/>
      </c>
      <c r="AC13" s="797">
        <f>Design!AC23</f>
        <v/>
      </c>
      <c r="AD13" s="797">
        <f>Design!AD23</f>
        <v/>
      </c>
      <c r="AE13" s="797">
        <f>Design!AE23</f>
        <v/>
      </c>
      <c r="AF13" s="797">
        <f>Design!AF23</f>
        <v/>
      </c>
      <c r="AG13" s="797">
        <f>Design!AG23</f>
        <v/>
      </c>
      <c r="AH13" s="797">
        <f>Design!AH23</f>
        <v/>
      </c>
      <c r="AI13" s="797">
        <f>Design!AI23</f>
        <v/>
      </c>
      <c r="AJ13" s="797">
        <f>Design!AJ23</f>
        <v/>
      </c>
      <c r="AK13" s="797">
        <f>Design!AK23</f>
        <v/>
      </c>
      <c r="AL13" s="797">
        <f>Design!AL23</f>
        <v/>
      </c>
      <c r="AM13" s="797">
        <f>Design!AM23</f>
        <v/>
      </c>
      <c r="AN13" s="797">
        <f>Design!AN23</f>
        <v/>
      </c>
      <c r="AO13" s="797">
        <f>Design!AO23</f>
        <v/>
      </c>
    </row>
    <row r="14">
      <c r="A14" s="520" t="inlineStr">
        <is>
          <t>Demand</t>
        </is>
      </c>
      <c r="B14" s="520" t="inlineStr">
        <is>
          <t>Aircraft Demand</t>
        </is>
      </c>
      <c r="C14" s="520">
        <f>Design!C24</f>
        <v/>
      </c>
      <c r="D14" s="520">
        <f>Design!D24</f>
        <v/>
      </c>
      <c r="E14" s="352">
        <f>Design!E24</f>
        <v/>
      </c>
      <c r="F14" s="797">
        <f>Design!F24</f>
        <v/>
      </c>
      <c r="G14" s="797">
        <f>Design!G24</f>
        <v/>
      </c>
      <c r="H14" s="797">
        <f>Design!H24</f>
        <v/>
      </c>
      <c r="I14" s="797">
        <f>Design!I24</f>
        <v/>
      </c>
      <c r="J14" s="797">
        <f>Design!J24</f>
        <v/>
      </c>
      <c r="K14" s="797">
        <f>Design!K24</f>
        <v/>
      </c>
      <c r="L14" s="797">
        <f>Design!L24</f>
        <v/>
      </c>
      <c r="M14" s="797">
        <f>Design!M24</f>
        <v/>
      </c>
      <c r="N14" s="797">
        <f>Design!N24</f>
        <v/>
      </c>
      <c r="O14" s="797">
        <f>Design!O24</f>
        <v/>
      </c>
      <c r="P14" s="797">
        <f>Design!P24</f>
        <v/>
      </c>
      <c r="Q14" s="797">
        <f>Design!Q24</f>
        <v/>
      </c>
      <c r="R14" s="797">
        <f>Design!R24</f>
        <v/>
      </c>
      <c r="S14" s="797">
        <f>Design!S24</f>
        <v/>
      </c>
      <c r="T14" s="797">
        <f>Design!T24</f>
        <v/>
      </c>
      <c r="U14" s="797">
        <f>Design!U24</f>
        <v/>
      </c>
      <c r="V14" s="797">
        <f>Design!V24</f>
        <v/>
      </c>
      <c r="W14" s="797">
        <f>Design!W24</f>
        <v/>
      </c>
      <c r="X14" s="797">
        <f>Design!X24</f>
        <v/>
      </c>
      <c r="Y14" s="797">
        <f>Design!Y24</f>
        <v/>
      </c>
      <c r="Z14" s="797">
        <f>Design!Z24</f>
        <v/>
      </c>
      <c r="AA14" s="797">
        <f>Design!AA24</f>
        <v/>
      </c>
      <c r="AB14" s="797">
        <f>Design!AB24</f>
        <v/>
      </c>
      <c r="AC14" s="797">
        <f>Design!AC24</f>
        <v/>
      </c>
      <c r="AD14" s="797">
        <f>Design!AD24</f>
        <v/>
      </c>
      <c r="AE14" s="797">
        <f>Design!AE24</f>
        <v/>
      </c>
      <c r="AF14" s="797">
        <f>Design!AF24</f>
        <v/>
      </c>
      <c r="AG14" s="797">
        <f>Design!AG24</f>
        <v/>
      </c>
      <c r="AH14" s="797">
        <f>Design!AH24</f>
        <v/>
      </c>
      <c r="AI14" s="797">
        <f>Design!AI24</f>
        <v/>
      </c>
      <c r="AJ14" s="797">
        <f>Design!AJ24</f>
        <v/>
      </c>
      <c r="AK14" s="797">
        <f>Design!AK24</f>
        <v/>
      </c>
      <c r="AL14" s="797">
        <f>Design!AL24</f>
        <v/>
      </c>
      <c r="AM14" s="797">
        <f>Design!AM24</f>
        <v/>
      </c>
      <c r="AN14" s="797">
        <f>Design!AN24</f>
        <v/>
      </c>
      <c r="AO14" s="797">
        <f>Design!AO24</f>
        <v/>
      </c>
    </row>
    <row r="15">
      <c r="A15" s="520" t="inlineStr">
        <is>
          <t>Demand</t>
        </is>
      </c>
      <c r="B15" s="520" t="inlineStr">
        <is>
          <t>Aircraft Demand</t>
        </is>
      </c>
      <c r="C15" s="520">
        <f>Design!C25</f>
        <v/>
      </c>
      <c r="D15" s="520">
        <f>Design!D25</f>
        <v/>
      </c>
      <c r="E15" s="352">
        <f>Design!E25</f>
        <v/>
      </c>
      <c r="F15" s="508">
        <f>Design!F25</f>
        <v/>
      </c>
      <c r="G15" s="508">
        <f>Design!G25</f>
        <v/>
      </c>
      <c r="H15" s="508">
        <f>Design!H25</f>
        <v/>
      </c>
      <c r="I15" s="508">
        <f>Design!I25</f>
        <v/>
      </c>
      <c r="J15" s="508">
        <f>Design!J25</f>
        <v/>
      </c>
      <c r="K15" s="508">
        <f>Design!K25</f>
        <v/>
      </c>
      <c r="L15" s="508">
        <f>Design!L25</f>
        <v/>
      </c>
      <c r="M15" s="508">
        <f>Design!M25</f>
        <v/>
      </c>
      <c r="N15" s="508">
        <f>Design!N25</f>
        <v/>
      </c>
      <c r="O15" s="508">
        <f>Design!O25</f>
        <v/>
      </c>
      <c r="P15" s="508">
        <f>Design!P25</f>
        <v/>
      </c>
      <c r="Q15" s="508">
        <f>Design!Q25</f>
        <v/>
      </c>
      <c r="R15" s="508">
        <f>Design!R25</f>
        <v/>
      </c>
      <c r="S15" s="508">
        <f>Design!S25</f>
        <v/>
      </c>
      <c r="T15" s="508">
        <f>Design!T25</f>
        <v/>
      </c>
      <c r="U15" s="508">
        <f>Design!U25</f>
        <v/>
      </c>
      <c r="V15" s="508">
        <f>Design!V25</f>
        <v/>
      </c>
      <c r="W15" s="508">
        <f>Design!W25</f>
        <v/>
      </c>
      <c r="X15" s="508">
        <f>Design!X25</f>
        <v/>
      </c>
      <c r="Y15" s="508">
        <f>Design!Y25</f>
        <v/>
      </c>
      <c r="Z15" s="508">
        <f>Design!Z25</f>
        <v/>
      </c>
      <c r="AA15" s="508">
        <f>Design!AA25</f>
        <v/>
      </c>
      <c r="AB15" s="508">
        <f>Design!AB25</f>
        <v/>
      </c>
      <c r="AC15" s="508">
        <f>Design!AC25</f>
        <v/>
      </c>
      <c r="AD15" s="508">
        <f>Design!AD25</f>
        <v/>
      </c>
      <c r="AE15" s="508">
        <f>Design!AE25</f>
        <v/>
      </c>
      <c r="AF15" s="508">
        <f>Design!AF25</f>
        <v/>
      </c>
      <c r="AG15" s="508">
        <f>Design!AG25</f>
        <v/>
      </c>
      <c r="AH15" s="508">
        <f>Design!AH25</f>
        <v/>
      </c>
      <c r="AI15" s="508">
        <f>Design!AI25</f>
        <v/>
      </c>
      <c r="AJ15" s="508">
        <f>Design!AJ25</f>
        <v/>
      </c>
      <c r="AK15" s="508">
        <f>Design!AK25</f>
        <v/>
      </c>
      <c r="AL15" s="508">
        <f>Design!AL25</f>
        <v/>
      </c>
      <c r="AM15" s="508">
        <f>Design!AM25</f>
        <v/>
      </c>
      <c r="AN15" s="508">
        <f>Design!AN25</f>
        <v/>
      </c>
      <c r="AO15" s="508">
        <f>Design!AO25</f>
        <v/>
      </c>
    </row>
    <row r="16">
      <c r="A16" s="520" t="inlineStr">
        <is>
          <t>Demand</t>
        </is>
      </c>
      <c r="B16" s="520" t="inlineStr">
        <is>
          <t>Aircraft Demand</t>
        </is>
      </c>
      <c r="C16" s="520">
        <f>Design!C26</f>
        <v/>
      </c>
      <c r="D16" s="520">
        <f>Design!D26</f>
        <v/>
      </c>
      <c r="E16" s="352">
        <f>Design!E26</f>
        <v/>
      </c>
      <c r="F16" s="508">
        <f>Design!F26</f>
        <v/>
      </c>
      <c r="G16" s="508">
        <f>Design!G26</f>
        <v/>
      </c>
      <c r="H16" s="508">
        <f>Design!H26</f>
        <v/>
      </c>
      <c r="I16" s="508">
        <f>Design!I26</f>
        <v/>
      </c>
      <c r="J16" s="508">
        <f>Design!J26</f>
        <v/>
      </c>
      <c r="K16" s="508">
        <f>Design!K26</f>
        <v/>
      </c>
      <c r="L16" s="508">
        <f>Design!L26</f>
        <v/>
      </c>
      <c r="M16" s="508">
        <f>Design!M26</f>
        <v/>
      </c>
      <c r="N16" s="508">
        <f>Design!N26</f>
        <v/>
      </c>
      <c r="O16" s="508">
        <f>Design!O26</f>
        <v/>
      </c>
      <c r="P16" s="508">
        <f>Design!P26</f>
        <v/>
      </c>
      <c r="Q16" s="508">
        <f>Design!Q26</f>
        <v/>
      </c>
      <c r="R16" s="508">
        <f>Design!R26</f>
        <v/>
      </c>
      <c r="S16" s="508">
        <f>Design!S26</f>
        <v/>
      </c>
      <c r="T16" s="508">
        <f>Design!T26</f>
        <v/>
      </c>
      <c r="U16" s="508">
        <f>Design!U26</f>
        <v/>
      </c>
      <c r="V16" s="508">
        <f>Design!V26</f>
        <v/>
      </c>
      <c r="W16" s="508">
        <f>Design!W26</f>
        <v/>
      </c>
      <c r="X16" s="508">
        <f>Design!X26</f>
        <v/>
      </c>
      <c r="Y16" s="508">
        <f>Design!Y26</f>
        <v/>
      </c>
      <c r="Z16" s="508">
        <f>Design!Z26</f>
        <v/>
      </c>
      <c r="AA16" s="508">
        <f>Design!AA26</f>
        <v/>
      </c>
      <c r="AB16" s="508">
        <f>Design!AB26</f>
        <v/>
      </c>
      <c r="AC16" s="508">
        <f>Design!AC26</f>
        <v/>
      </c>
      <c r="AD16" s="508">
        <f>Design!AD26</f>
        <v/>
      </c>
      <c r="AE16" s="508">
        <f>Design!AE26</f>
        <v/>
      </c>
      <c r="AF16" s="508">
        <f>Design!AF26</f>
        <v/>
      </c>
      <c r="AG16" s="508">
        <f>Design!AG26</f>
        <v/>
      </c>
      <c r="AH16" s="508">
        <f>Design!AH26</f>
        <v/>
      </c>
      <c r="AI16" s="508">
        <f>Design!AI26</f>
        <v/>
      </c>
      <c r="AJ16" s="508">
        <f>Design!AJ26</f>
        <v/>
      </c>
      <c r="AK16" s="508">
        <f>Design!AK26</f>
        <v/>
      </c>
      <c r="AL16" s="508">
        <f>Design!AL26</f>
        <v/>
      </c>
      <c r="AM16" s="508">
        <f>Design!AM26</f>
        <v/>
      </c>
      <c r="AN16" s="508">
        <f>Design!AN26</f>
        <v/>
      </c>
      <c r="AO16" s="508">
        <f>Design!AO26</f>
        <v/>
      </c>
    </row>
    <row r="17">
      <c r="A17" s="520" t="inlineStr">
        <is>
          <t>Demand</t>
        </is>
      </c>
      <c r="B17" s="520" t="inlineStr">
        <is>
          <t>Aircraft Demand</t>
        </is>
      </c>
      <c r="C17" s="520">
        <f>Design!C27</f>
        <v/>
      </c>
      <c r="D17" s="520">
        <f>Design!D27</f>
        <v/>
      </c>
      <c r="E17" s="352">
        <f>Design!E27</f>
        <v/>
      </c>
      <c r="F17" s="508">
        <f>Design!F27</f>
        <v/>
      </c>
      <c r="G17" s="508">
        <f>Design!G27</f>
        <v/>
      </c>
      <c r="H17" s="508">
        <f>Design!H27</f>
        <v/>
      </c>
      <c r="I17" s="508">
        <f>Design!I27</f>
        <v/>
      </c>
      <c r="J17" s="508">
        <f>Design!J27</f>
        <v/>
      </c>
      <c r="K17" s="508">
        <f>Design!K27</f>
        <v/>
      </c>
      <c r="L17" s="508">
        <f>Design!L27</f>
        <v/>
      </c>
      <c r="M17" s="508">
        <f>Design!M27</f>
        <v/>
      </c>
      <c r="N17" s="508">
        <f>Design!N27</f>
        <v/>
      </c>
      <c r="O17" s="508">
        <f>Design!O27</f>
        <v/>
      </c>
      <c r="P17" s="508">
        <f>Design!P27</f>
        <v/>
      </c>
      <c r="Q17" s="508">
        <f>Design!Q27</f>
        <v/>
      </c>
      <c r="R17" s="508">
        <f>Design!R27</f>
        <v/>
      </c>
      <c r="S17" s="508">
        <f>Design!S27</f>
        <v/>
      </c>
      <c r="T17" s="508">
        <f>Design!T27</f>
        <v/>
      </c>
      <c r="U17" s="508">
        <f>Design!U27</f>
        <v/>
      </c>
      <c r="V17" s="508">
        <f>Design!V27</f>
        <v/>
      </c>
      <c r="W17" s="508">
        <f>Design!W27</f>
        <v/>
      </c>
      <c r="X17" s="508">
        <f>Design!X27</f>
        <v/>
      </c>
      <c r="Y17" s="508">
        <f>Design!Y27</f>
        <v/>
      </c>
      <c r="Z17" s="508">
        <f>Design!Z27</f>
        <v/>
      </c>
      <c r="AA17" s="508">
        <f>Design!AA27</f>
        <v/>
      </c>
      <c r="AB17" s="508">
        <f>Design!AB27</f>
        <v/>
      </c>
      <c r="AC17" s="508">
        <f>Design!AC27</f>
        <v/>
      </c>
      <c r="AD17" s="508">
        <f>Design!AD27</f>
        <v/>
      </c>
      <c r="AE17" s="508">
        <f>Design!AE27</f>
        <v/>
      </c>
      <c r="AF17" s="508">
        <f>Design!AF27</f>
        <v/>
      </c>
      <c r="AG17" s="508">
        <f>Design!AG27</f>
        <v/>
      </c>
      <c r="AH17" s="508">
        <f>Design!AH27</f>
        <v/>
      </c>
      <c r="AI17" s="508">
        <f>Design!AI27</f>
        <v/>
      </c>
      <c r="AJ17" s="508">
        <f>Design!AJ27</f>
        <v/>
      </c>
      <c r="AK17" s="508">
        <f>Design!AK27</f>
        <v/>
      </c>
      <c r="AL17" s="508">
        <f>Design!AL27</f>
        <v/>
      </c>
      <c r="AM17" s="508">
        <f>Design!AM27</f>
        <v/>
      </c>
      <c r="AN17" s="508">
        <f>Design!AN27</f>
        <v/>
      </c>
      <c r="AO17" s="508">
        <f>Design!AO27</f>
        <v/>
      </c>
    </row>
    <row r="18">
      <c r="A18" s="522" t="inlineStr">
        <is>
          <t>Demand</t>
        </is>
      </c>
      <c r="B18" s="522" t="inlineStr">
        <is>
          <t>Aircraft Demand</t>
        </is>
      </c>
      <c r="C18" s="520">
        <f>Design!C28</f>
        <v/>
      </c>
      <c r="D18" s="520">
        <f>Design!D28</f>
        <v/>
      </c>
      <c r="E18" s="352">
        <f>Design!E28</f>
        <v/>
      </c>
      <c r="F18" s="508">
        <f>Design!F28</f>
        <v/>
      </c>
      <c r="G18" s="508">
        <f>Design!G28</f>
        <v/>
      </c>
      <c r="H18" s="508">
        <f>Design!H28</f>
        <v/>
      </c>
      <c r="I18" s="508">
        <f>Design!I28</f>
        <v/>
      </c>
      <c r="J18" s="508">
        <f>Design!J28</f>
        <v/>
      </c>
      <c r="K18" s="508">
        <f>Design!K28</f>
        <v/>
      </c>
      <c r="L18" s="508">
        <f>Design!L28</f>
        <v/>
      </c>
      <c r="M18" s="508">
        <f>Design!M28</f>
        <v/>
      </c>
      <c r="N18" s="508">
        <f>Design!N28</f>
        <v/>
      </c>
      <c r="O18" s="508">
        <f>Design!O28</f>
        <v/>
      </c>
      <c r="P18" s="508">
        <f>Design!P28</f>
        <v/>
      </c>
      <c r="Q18" s="508">
        <f>Design!Q28</f>
        <v/>
      </c>
      <c r="R18" s="508">
        <f>Design!R28</f>
        <v/>
      </c>
      <c r="S18" s="508">
        <f>Design!S28</f>
        <v/>
      </c>
      <c r="T18" s="508">
        <f>Design!T28</f>
        <v/>
      </c>
      <c r="U18" s="508">
        <f>Design!U28</f>
        <v/>
      </c>
      <c r="V18" s="508">
        <f>Design!V28</f>
        <v/>
      </c>
      <c r="W18" s="508">
        <f>Design!W28</f>
        <v/>
      </c>
      <c r="X18" s="508">
        <f>Design!X28</f>
        <v/>
      </c>
      <c r="Y18" s="508">
        <f>Design!Y28</f>
        <v/>
      </c>
      <c r="Z18" s="508">
        <f>Design!Z28</f>
        <v/>
      </c>
      <c r="AA18" s="508">
        <f>Design!AA28</f>
        <v/>
      </c>
      <c r="AB18" s="508">
        <f>Design!AB28</f>
        <v/>
      </c>
      <c r="AC18" s="508">
        <f>Design!AC28</f>
        <v/>
      </c>
      <c r="AD18" s="508">
        <f>Design!AD28</f>
        <v/>
      </c>
      <c r="AE18" s="508">
        <f>Design!AE28</f>
        <v/>
      </c>
      <c r="AF18" s="508">
        <f>Design!AF28</f>
        <v/>
      </c>
      <c r="AG18" s="508">
        <f>Design!AG28</f>
        <v/>
      </c>
      <c r="AH18" s="508">
        <f>Design!AH28</f>
        <v/>
      </c>
      <c r="AI18" s="508">
        <f>Design!AI28</f>
        <v/>
      </c>
      <c r="AJ18" s="508">
        <f>Design!AJ28</f>
        <v/>
      </c>
      <c r="AK18" s="508">
        <f>Design!AK28</f>
        <v/>
      </c>
      <c r="AL18" s="508">
        <f>Design!AL28</f>
        <v/>
      </c>
      <c r="AM18" s="508">
        <f>Design!AM28</f>
        <v/>
      </c>
      <c r="AN18" s="508">
        <f>Design!AN28</f>
        <v/>
      </c>
      <c r="AO18" s="508">
        <f>Design!AO28</f>
        <v/>
      </c>
    </row>
    <row r="19">
      <c r="A19" s="523" t="inlineStr">
        <is>
          <t>Demand</t>
        </is>
      </c>
      <c r="B19" s="523" t="inlineStr">
        <is>
          <t>Passenger Demand</t>
        </is>
      </c>
      <c r="C19" s="524">
        <f>Design!C29</f>
        <v/>
      </c>
      <c r="D19" s="524">
        <f>Design!D29</f>
        <v/>
      </c>
      <c r="E19" s="525">
        <f>Design!E29</f>
        <v/>
      </c>
      <c r="F19" s="663">
        <f>Design!F29</f>
        <v/>
      </c>
      <c r="G19" s="663">
        <f>Design!G29</f>
        <v/>
      </c>
      <c r="H19" s="663">
        <f>Design!H29</f>
        <v/>
      </c>
      <c r="I19" s="663">
        <f>Design!I29</f>
        <v/>
      </c>
      <c r="J19" s="663">
        <f>Design!J29</f>
        <v/>
      </c>
      <c r="K19" s="663">
        <f>Design!K29</f>
        <v/>
      </c>
      <c r="L19" s="663">
        <f>Design!L29</f>
        <v/>
      </c>
      <c r="M19" s="663">
        <f>Design!M29</f>
        <v/>
      </c>
      <c r="N19" s="663">
        <f>Design!N29</f>
        <v/>
      </c>
      <c r="O19" s="663">
        <f>Design!O29</f>
        <v/>
      </c>
      <c r="P19" s="663">
        <f>Design!P29</f>
        <v/>
      </c>
      <c r="Q19" s="663">
        <f>Design!Q29</f>
        <v/>
      </c>
      <c r="R19" s="663">
        <f>Design!R29</f>
        <v/>
      </c>
      <c r="S19" s="663">
        <f>Design!S29</f>
        <v/>
      </c>
      <c r="T19" s="663">
        <f>Design!T29</f>
        <v/>
      </c>
      <c r="U19" s="663">
        <f>Design!U29</f>
        <v/>
      </c>
      <c r="V19" s="663">
        <f>Design!V29</f>
        <v/>
      </c>
      <c r="W19" s="663">
        <f>Design!W29</f>
        <v/>
      </c>
      <c r="X19" s="663">
        <f>Design!X29</f>
        <v/>
      </c>
      <c r="Y19" s="663">
        <f>Design!Y29</f>
        <v/>
      </c>
      <c r="Z19" s="663">
        <f>Design!Z29</f>
        <v/>
      </c>
      <c r="AA19" s="663">
        <f>Design!AA29</f>
        <v/>
      </c>
      <c r="AB19" s="663">
        <f>Design!AB29</f>
        <v/>
      </c>
      <c r="AC19" s="663">
        <f>Design!AC29</f>
        <v/>
      </c>
      <c r="AD19" s="663">
        <f>Design!AD29</f>
        <v/>
      </c>
      <c r="AE19" s="663">
        <f>Design!AE29</f>
        <v/>
      </c>
      <c r="AF19" s="663">
        <f>Design!AF29</f>
        <v/>
      </c>
      <c r="AG19" s="663">
        <f>Design!AG29</f>
        <v/>
      </c>
      <c r="AH19" s="663">
        <f>Design!AH29</f>
        <v/>
      </c>
      <c r="AI19" s="663">
        <f>Design!AI29</f>
        <v/>
      </c>
      <c r="AJ19" s="663">
        <f>Design!AJ29</f>
        <v/>
      </c>
      <c r="AK19" s="663">
        <f>Design!AK29</f>
        <v/>
      </c>
      <c r="AL19" s="663">
        <f>Design!AL29</f>
        <v/>
      </c>
      <c r="AM19" s="663">
        <f>Design!AM29</f>
        <v/>
      </c>
      <c r="AN19" s="663">
        <f>Design!AN29</f>
        <v/>
      </c>
      <c r="AO19" s="663">
        <f>Design!AO29</f>
        <v/>
      </c>
    </row>
    <row r="20">
      <c r="A20" s="523" t="inlineStr">
        <is>
          <t>Demand</t>
        </is>
      </c>
      <c r="B20" s="523" t="inlineStr">
        <is>
          <t>Passenger Demand</t>
        </is>
      </c>
      <c r="C20" s="524">
        <f>Design!C30</f>
        <v/>
      </c>
      <c r="D20" s="524">
        <f>Design!D30</f>
        <v/>
      </c>
      <c r="E20" s="525">
        <f>Design!E30</f>
        <v/>
      </c>
      <c r="F20" s="663">
        <f>Design!F30</f>
        <v/>
      </c>
      <c r="G20" s="663">
        <f>Design!G30</f>
        <v/>
      </c>
      <c r="H20" s="663">
        <f>Design!H30</f>
        <v/>
      </c>
      <c r="I20" s="663">
        <f>Design!I30</f>
        <v/>
      </c>
      <c r="J20" s="663">
        <f>Design!J30</f>
        <v/>
      </c>
      <c r="K20" s="663">
        <f>Design!K30</f>
        <v/>
      </c>
      <c r="L20" s="663">
        <f>Design!L30</f>
        <v/>
      </c>
      <c r="M20" s="663">
        <f>Design!M30</f>
        <v/>
      </c>
      <c r="N20" s="663">
        <f>Design!N30</f>
        <v/>
      </c>
      <c r="O20" s="663">
        <f>Design!O30</f>
        <v/>
      </c>
      <c r="P20" s="663">
        <f>Design!P30</f>
        <v/>
      </c>
      <c r="Q20" s="663">
        <f>Design!Q30</f>
        <v/>
      </c>
      <c r="R20" s="663">
        <f>Design!R30</f>
        <v/>
      </c>
      <c r="S20" s="663">
        <f>Design!S30</f>
        <v/>
      </c>
      <c r="T20" s="663">
        <f>Design!T30</f>
        <v/>
      </c>
      <c r="U20" s="663">
        <f>Design!U30</f>
        <v/>
      </c>
      <c r="V20" s="663">
        <f>Design!V30</f>
        <v/>
      </c>
      <c r="W20" s="663">
        <f>Design!W30</f>
        <v/>
      </c>
      <c r="X20" s="663">
        <f>Design!X30</f>
        <v/>
      </c>
      <c r="Y20" s="663">
        <f>Design!Y30</f>
        <v/>
      </c>
      <c r="Z20" s="663">
        <f>Design!Z30</f>
        <v/>
      </c>
      <c r="AA20" s="663">
        <f>Design!AA30</f>
        <v/>
      </c>
      <c r="AB20" s="663">
        <f>Design!AB30</f>
        <v/>
      </c>
      <c r="AC20" s="663">
        <f>Design!AC30</f>
        <v/>
      </c>
      <c r="AD20" s="663">
        <f>Design!AD30</f>
        <v/>
      </c>
      <c r="AE20" s="663">
        <f>Design!AE30</f>
        <v/>
      </c>
      <c r="AF20" s="663">
        <f>Design!AF30</f>
        <v/>
      </c>
      <c r="AG20" s="663">
        <f>Design!AG30</f>
        <v/>
      </c>
      <c r="AH20" s="663">
        <f>Design!AH30</f>
        <v/>
      </c>
      <c r="AI20" s="663">
        <f>Design!AI30</f>
        <v/>
      </c>
      <c r="AJ20" s="663">
        <f>Design!AJ30</f>
        <v/>
      </c>
      <c r="AK20" s="663">
        <f>Design!AK30</f>
        <v/>
      </c>
      <c r="AL20" s="663">
        <f>Design!AL30</f>
        <v/>
      </c>
      <c r="AM20" s="663">
        <f>Design!AM30</f>
        <v/>
      </c>
      <c r="AN20" s="663">
        <f>Design!AN30</f>
        <v/>
      </c>
      <c r="AO20" s="663">
        <f>Design!AO30</f>
        <v/>
      </c>
    </row>
    <row r="21">
      <c r="A21" s="523" t="inlineStr">
        <is>
          <t>Demand</t>
        </is>
      </c>
      <c r="B21" s="523" t="inlineStr">
        <is>
          <t>Passenger Demand</t>
        </is>
      </c>
      <c r="C21" s="524">
        <f>Design!C31</f>
        <v/>
      </c>
      <c r="D21" s="524">
        <f>Design!D31</f>
        <v/>
      </c>
      <c r="E21" s="525">
        <f>Design!E31</f>
        <v/>
      </c>
      <c r="F21" s="663">
        <f>Design!F31</f>
        <v/>
      </c>
      <c r="G21" s="663">
        <f>Design!G31</f>
        <v/>
      </c>
      <c r="H21" s="663">
        <f>Design!H31</f>
        <v/>
      </c>
      <c r="I21" s="663">
        <f>Design!I31</f>
        <v/>
      </c>
      <c r="J21" s="663">
        <f>Design!J31</f>
        <v/>
      </c>
      <c r="K21" s="663">
        <f>Design!K31</f>
        <v/>
      </c>
      <c r="L21" s="663">
        <f>Design!L31</f>
        <v/>
      </c>
      <c r="M21" s="663">
        <f>Design!M31</f>
        <v/>
      </c>
      <c r="N21" s="663">
        <f>Design!N31</f>
        <v/>
      </c>
      <c r="O21" s="663">
        <f>Design!O31</f>
        <v/>
      </c>
      <c r="P21" s="663">
        <f>Design!P31</f>
        <v/>
      </c>
      <c r="Q21" s="663">
        <f>Design!Q31</f>
        <v/>
      </c>
      <c r="R21" s="663">
        <f>Design!R31</f>
        <v/>
      </c>
      <c r="S21" s="663">
        <f>Design!S31</f>
        <v/>
      </c>
      <c r="T21" s="663">
        <f>Design!T31</f>
        <v/>
      </c>
      <c r="U21" s="663">
        <f>Design!U31</f>
        <v/>
      </c>
      <c r="V21" s="663">
        <f>Design!V31</f>
        <v/>
      </c>
      <c r="W21" s="663">
        <f>Design!W31</f>
        <v/>
      </c>
      <c r="X21" s="663">
        <f>Design!X31</f>
        <v/>
      </c>
      <c r="Y21" s="663">
        <f>Design!Y31</f>
        <v/>
      </c>
      <c r="Z21" s="663">
        <f>Design!Z31</f>
        <v/>
      </c>
      <c r="AA21" s="663">
        <f>Design!AA31</f>
        <v/>
      </c>
      <c r="AB21" s="663">
        <f>Design!AB31</f>
        <v/>
      </c>
      <c r="AC21" s="663">
        <f>Design!AC31</f>
        <v/>
      </c>
      <c r="AD21" s="663">
        <f>Design!AD31</f>
        <v/>
      </c>
      <c r="AE21" s="663">
        <f>Design!AE31</f>
        <v/>
      </c>
      <c r="AF21" s="663">
        <f>Design!AF31</f>
        <v/>
      </c>
      <c r="AG21" s="663">
        <f>Design!AG31</f>
        <v/>
      </c>
      <c r="AH21" s="663">
        <f>Design!AH31</f>
        <v/>
      </c>
      <c r="AI21" s="663">
        <f>Design!AI31</f>
        <v/>
      </c>
      <c r="AJ21" s="663">
        <f>Design!AJ31</f>
        <v/>
      </c>
      <c r="AK21" s="663">
        <f>Design!AK31</f>
        <v/>
      </c>
      <c r="AL21" s="663">
        <f>Design!AL31</f>
        <v/>
      </c>
      <c r="AM21" s="663">
        <f>Design!AM31</f>
        <v/>
      </c>
      <c r="AN21" s="663">
        <f>Design!AN31</f>
        <v/>
      </c>
      <c r="AO21" s="663">
        <f>Design!AO31</f>
        <v/>
      </c>
    </row>
    <row r="22">
      <c r="A22" s="523" t="inlineStr">
        <is>
          <t>Demand</t>
        </is>
      </c>
      <c r="B22" s="523" t="inlineStr">
        <is>
          <t>Passenger Demand</t>
        </is>
      </c>
      <c r="C22" s="524">
        <f>Design!C32</f>
        <v/>
      </c>
      <c r="D22" s="524">
        <f>Design!D32</f>
        <v/>
      </c>
      <c r="E22" s="525">
        <f>Design!E32</f>
        <v/>
      </c>
      <c r="F22" s="663">
        <f>Design!F32</f>
        <v/>
      </c>
      <c r="G22" s="663">
        <f>Design!G32</f>
        <v/>
      </c>
      <c r="H22" s="663">
        <f>Design!H32</f>
        <v/>
      </c>
      <c r="I22" s="663">
        <f>Design!I32</f>
        <v/>
      </c>
      <c r="J22" s="663">
        <f>Design!J32</f>
        <v/>
      </c>
      <c r="K22" s="663">
        <f>Design!K32</f>
        <v/>
      </c>
      <c r="L22" s="663">
        <f>Design!L32</f>
        <v/>
      </c>
      <c r="M22" s="663">
        <f>Design!M32</f>
        <v/>
      </c>
      <c r="N22" s="663">
        <f>Design!N32</f>
        <v/>
      </c>
      <c r="O22" s="663">
        <f>Design!O32</f>
        <v/>
      </c>
      <c r="P22" s="663">
        <f>Design!P32</f>
        <v/>
      </c>
      <c r="Q22" s="663">
        <f>Design!Q32</f>
        <v/>
      </c>
      <c r="R22" s="663">
        <f>Design!R32</f>
        <v/>
      </c>
      <c r="S22" s="663">
        <f>Design!S32</f>
        <v/>
      </c>
      <c r="T22" s="663">
        <f>Design!T32</f>
        <v/>
      </c>
      <c r="U22" s="663">
        <f>Design!U32</f>
        <v/>
      </c>
      <c r="V22" s="663">
        <f>Design!V32</f>
        <v/>
      </c>
      <c r="W22" s="663">
        <f>Design!W32</f>
        <v/>
      </c>
      <c r="X22" s="663">
        <f>Design!X32</f>
        <v/>
      </c>
      <c r="Y22" s="663">
        <f>Design!Y32</f>
        <v/>
      </c>
      <c r="Z22" s="663">
        <f>Design!Z32</f>
        <v/>
      </c>
      <c r="AA22" s="663">
        <f>Design!AA32</f>
        <v/>
      </c>
      <c r="AB22" s="663">
        <f>Design!AB32</f>
        <v/>
      </c>
      <c r="AC22" s="663">
        <f>Design!AC32</f>
        <v/>
      </c>
      <c r="AD22" s="663">
        <f>Design!AD32</f>
        <v/>
      </c>
      <c r="AE22" s="663">
        <f>Design!AE32</f>
        <v/>
      </c>
      <c r="AF22" s="663">
        <f>Design!AF32</f>
        <v/>
      </c>
      <c r="AG22" s="663">
        <f>Design!AG32</f>
        <v/>
      </c>
      <c r="AH22" s="663">
        <f>Design!AH32</f>
        <v/>
      </c>
      <c r="AI22" s="663">
        <f>Design!AI32</f>
        <v/>
      </c>
      <c r="AJ22" s="663">
        <f>Design!AJ32</f>
        <v/>
      </c>
      <c r="AK22" s="663">
        <f>Design!AK32</f>
        <v/>
      </c>
      <c r="AL22" s="663">
        <f>Design!AL32</f>
        <v/>
      </c>
      <c r="AM22" s="663">
        <f>Design!AM32</f>
        <v/>
      </c>
      <c r="AN22" s="663">
        <f>Design!AN32</f>
        <v/>
      </c>
      <c r="AO22" s="663">
        <f>Design!AO32</f>
        <v/>
      </c>
    </row>
    <row r="23">
      <c r="A23" s="523" t="inlineStr">
        <is>
          <t>Demand</t>
        </is>
      </c>
      <c r="B23" s="523" t="inlineStr">
        <is>
          <t>Passenger Demand</t>
        </is>
      </c>
      <c r="C23" s="524">
        <f>Design!C33</f>
        <v/>
      </c>
      <c r="D23" s="524">
        <f>Design!D33</f>
        <v/>
      </c>
      <c r="E23" s="525">
        <f>Design!E33</f>
        <v/>
      </c>
      <c r="F23" s="663">
        <f>Design!F33</f>
        <v/>
      </c>
      <c r="G23" s="663">
        <f>Design!G33</f>
        <v/>
      </c>
      <c r="H23" s="663">
        <f>Design!H33</f>
        <v/>
      </c>
      <c r="I23" s="663">
        <f>Design!I33</f>
        <v/>
      </c>
      <c r="J23" s="663">
        <f>Design!J33</f>
        <v/>
      </c>
      <c r="K23" s="663">
        <f>Design!K33</f>
        <v/>
      </c>
      <c r="L23" s="663">
        <f>Design!L33</f>
        <v/>
      </c>
      <c r="M23" s="663">
        <f>Design!M33</f>
        <v/>
      </c>
      <c r="N23" s="663">
        <f>Design!N33</f>
        <v/>
      </c>
      <c r="O23" s="663">
        <f>Design!O33</f>
        <v/>
      </c>
      <c r="P23" s="663">
        <f>Design!P33</f>
        <v/>
      </c>
      <c r="Q23" s="663">
        <f>Design!Q33</f>
        <v/>
      </c>
      <c r="R23" s="663">
        <f>Design!R33</f>
        <v/>
      </c>
      <c r="S23" s="663">
        <f>Design!S33</f>
        <v/>
      </c>
      <c r="T23" s="663">
        <f>Design!T33</f>
        <v/>
      </c>
      <c r="U23" s="663">
        <f>Design!U33</f>
        <v/>
      </c>
      <c r="V23" s="663">
        <f>Design!V33</f>
        <v/>
      </c>
      <c r="W23" s="663">
        <f>Design!W33</f>
        <v/>
      </c>
      <c r="X23" s="663">
        <f>Design!X33</f>
        <v/>
      </c>
      <c r="Y23" s="663">
        <f>Design!Y33</f>
        <v/>
      </c>
      <c r="Z23" s="663">
        <f>Design!Z33</f>
        <v/>
      </c>
      <c r="AA23" s="663">
        <f>Design!AA33</f>
        <v/>
      </c>
      <c r="AB23" s="663">
        <f>Design!AB33</f>
        <v/>
      </c>
      <c r="AC23" s="663">
        <f>Design!AC33</f>
        <v/>
      </c>
      <c r="AD23" s="663">
        <f>Design!AD33</f>
        <v/>
      </c>
      <c r="AE23" s="663">
        <f>Design!AE33</f>
        <v/>
      </c>
      <c r="AF23" s="663">
        <f>Design!AF33</f>
        <v/>
      </c>
      <c r="AG23" s="663">
        <f>Design!AG33</f>
        <v/>
      </c>
      <c r="AH23" s="663">
        <f>Design!AH33</f>
        <v/>
      </c>
      <c r="AI23" s="663">
        <f>Design!AI33</f>
        <v/>
      </c>
      <c r="AJ23" s="663">
        <f>Design!AJ33</f>
        <v/>
      </c>
      <c r="AK23" s="663">
        <f>Design!AK33</f>
        <v/>
      </c>
      <c r="AL23" s="663">
        <f>Design!AL33</f>
        <v/>
      </c>
      <c r="AM23" s="663">
        <f>Design!AM33</f>
        <v/>
      </c>
      <c r="AN23" s="663">
        <f>Design!AN33</f>
        <v/>
      </c>
      <c r="AO23" s="663">
        <f>Design!AO33</f>
        <v/>
      </c>
    </row>
    <row r="24">
      <c r="A24" s="523" t="inlineStr">
        <is>
          <t>Demand</t>
        </is>
      </c>
      <c r="B24" s="523" t="inlineStr">
        <is>
          <t>Passenger Demand</t>
        </is>
      </c>
      <c r="C24" s="524">
        <f>Design!C34</f>
        <v/>
      </c>
      <c r="D24" s="524">
        <f>Design!D34</f>
        <v/>
      </c>
      <c r="E24" s="525">
        <f>Design!E34</f>
        <v/>
      </c>
      <c r="F24" s="663">
        <f>Design!F34</f>
        <v/>
      </c>
      <c r="G24" s="663">
        <f>Design!G34</f>
        <v/>
      </c>
      <c r="H24" s="663">
        <f>Design!H34</f>
        <v/>
      </c>
      <c r="I24" s="656">
        <f>Design!I34</f>
        <v/>
      </c>
      <c r="J24" s="656">
        <f>Design!J34</f>
        <v/>
      </c>
      <c r="K24" s="656">
        <f>Design!K34</f>
        <v/>
      </c>
      <c r="L24" s="656">
        <f>Design!L34</f>
        <v/>
      </c>
      <c r="M24" s="656">
        <f>Design!M34</f>
        <v/>
      </c>
      <c r="N24" s="656">
        <f>Design!N34</f>
        <v/>
      </c>
      <c r="O24" s="656">
        <f>Design!O34</f>
        <v/>
      </c>
      <c r="P24" s="656">
        <f>Design!P34</f>
        <v/>
      </c>
      <c r="Q24" s="656">
        <f>Design!Q34</f>
        <v/>
      </c>
      <c r="R24" s="656">
        <f>Design!R34</f>
        <v/>
      </c>
      <c r="S24" s="656">
        <f>Design!S34</f>
        <v/>
      </c>
      <c r="T24" s="656">
        <f>Design!T34</f>
        <v/>
      </c>
      <c r="U24" s="656">
        <f>Design!U34</f>
        <v/>
      </c>
      <c r="V24" s="656">
        <f>Design!V34</f>
        <v/>
      </c>
      <c r="W24" s="656">
        <f>Design!W34</f>
        <v/>
      </c>
      <c r="X24" s="656">
        <f>Design!X34</f>
        <v/>
      </c>
      <c r="Y24" s="656">
        <f>Design!Y34</f>
        <v/>
      </c>
      <c r="Z24" s="656">
        <f>Design!Z34</f>
        <v/>
      </c>
      <c r="AA24" s="656">
        <f>Design!AA34</f>
        <v/>
      </c>
      <c r="AB24" s="656">
        <f>Design!AB34</f>
        <v/>
      </c>
      <c r="AC24" s="656">
        <f>Design!AC34</f>
        <v/>
      </c>
      <c r="AD24" s="656">
        <f>Design!AD34</f>
        <v/>
      </c>
      <c r="AE24" s="656">
        <f>Design!AE34</f>
        <v/>
      </c>
      <c r="AF24" s="656">
        <f>Design!AF34</f>
        <v/>
      </c>
      <c r="AG24" s="656">
        <f>Design!AG34</f>
        <v/>
      </c>
      <c r="AH24" s="656">
        <f>Design!AH34</f>
        <v/>
      </c>
      <c r="AI24" s="656">
        <f>Design!AI34</f>
        <v/>
      </c>
      <c r="AJ24" s="656">
        <f>Design!AJ34</f>
        <v/>
      </c>
      <c r="AK24" s="656">
        <f>Design!AK34</f>
        <v/>
      </c>
      <c r="AL24" s="656">
        <f>Design!AL34</f>
        <v/>
      </c>
      <c r="AM24" s="656">
        <f>Design!AM34</f>
        <v/>
      </c>
      <c r="AN24" s="656">
        <f>Design!AN34</f>
        <v/>
      </c>
      <c r="AO24" s="656">
        <f>Design!AO34</f>
        <v/>
      </c>
    </row>
    <row r="25">
      <c r="A25" s="523" t="inlineStr">
        <is>
          <t>Demand</t>
        </is>
      </c>
      <c r="B25" s="523" t="inlineStr">
        <is>
          <t>Passenger Demand</t>
        </is>
      </c>
      <c r="C25" s="524">
        <f>Design!C35</f>
        <v/>
      </c>
      <c r="D25" s="524">
        <f>Design!D35</f>
        <v/>
      </c>
      <c r="E25" s="525">
        <f>Design!E35</f>
        <v/>
      </c>
      <c r="F25" s="504">
        <f>Design!F35</f>
        <v/>
      </c>
      <c r="G25" s="504">
        <f>Design!G35</f>
        <v/>
      </c>
      <c r="H25" s="504">
        <f>Design!H35</f>
        <v/>
      </c>
      <c r="I25" s="518">
        <f>Design!I35</f>
        <v/>
      </c>
      <c r="J25" s="518">
        <f>Design!J35</f>
        <v/>
      </c>
      <c r="K25" s="518">
        <f>Design!K35</f>
        <v/>
      </c>
      <c r="L25" s="518">
        <f>Design!L35</f>
        <v/>
      </c>
      <c r="M25" s="518">
        <f>Design!M35</f>
        <v/>
      </c>
      <c r="N25" s="518">
        <f>Design!N35</f>
        <v/>
      </c>
      <c r="O25" s="518">
        <f>Design!O35</f>
        <v/>
      </c>
      <c r="P25" s="518">
        <f>Design!P35</f>
        <v/>
      </c>
      <c r="Q25" s="518">
        <f>Design!Q35</f>
        <v/>
      </c>
      <c r="R25" s="518">
        <f>Design!R35</f>
        <v/>
      </c>
      <c r="S25" s="518">
        <f>Design!S35</f>
        <v/>
      </c>
      <c r="T25" s="518">
        <f>Design!T35</f>
        <v/>
      </c>
      <c r="U25" s="518">
        <f>Design!U35</f>
        <v/>
      </c>
      <c r="V25" s="518">
        <f>Design!V35</f>
        <v/>
      </c>
      <c r="W25" s="518">
        <f>Design!W35</f>
        <v/>
      </c>
      <c r="X25" s="518">
        <f>Design!X35</f>
        <v/>
      </c>
      <c r="Y25" s="518">
        <f>Design!Y35</f>
        <v/>
      </c>
      <c r="Z25" s="518">
        <f>Design!Z35</f>
        <v/>
      </c>
      <c r="AA25" s="518">
        <f>Design!AA35</f>
        <v/>
      </c>
      <c r="AB25" s="518">
        <f>Design!AB35</f>
        <v/>
      </c>
      <c r="AC25" s="518">
        <f>Design!AC35</f>
        <v/>
      </c>
      <c r="AD25" s="518">
        <f>Design!AD35</f>
        <v/>
      </c>
      <c r="AE25" s="518">
        <f>Design!AE35</f>
        <v/>
      </c>
      <c r="AF25" s="518">
        <f>Design!AF35</f>
        <v/>
      </c>
      <c r="AG25" s="518">
        <f>Design!AG35</f>
        <v/>
      </c>
      <c r="AH25" s="518">
        <f>Design!AH35</f>
        <v/>
      </c>
      <c r="AI25" s="518">
        <f>Design!AI35</f>
        <v/>
      </c>
      <c r="AJ25" s="518">
        <f>Design!AJ35</f>
        <v/>
      </c>
      <c r="AK25" s="518">
        <f>Design!AK35</f>
        <v/>
      </c>
      <c r="AL25" s="518">
        <f>Design!AL35</f>
        <v/>
      </c>
      <c r="AM25" s="518">
        <f>Design!AM35</f>
        <v/>
      </c>
      <c r="AN25" s="518">
        <f>Design!AN35</f>
        <v/>
      </c>
      <c r="AO25" s="518">
        <f>Design!AO35</f>
        <v/>
      </c>
    </row>
    <row r="26">
      <c r="A26" s="523" t="inlineStr">
        <is>
          <t>Demand</t>
        </is>
      </c>
      <c r="B26" s="523" t="inlineStr">
        <is>
          <t>Passenger Demand</t>
        </is>
      </c>
      <c r="C26" s="524">
        <f>Design!C36</f>
        <v/>
      </c>
      <c r="D26" s="524">
        <f>Design!D36</f>
        <v/>
      </c>
      <c r="E26" s="525">
        <f>Design!E36</f>
        <v/>
      </c>
      <c r="F26" s="504">
        <f>Design!F36</f>
        <v/>
      </c>
      <c r="G26" s="504">
        <f>Design!G36</f>
        <v/>
      </c>
      <c r="H26" s="504">
        <f>Design!H36</f>
        <v/>
      </c>
      <c r="I26" s="518">
        <f>Design!I36</f>
        <v/>
      </c>
      <c r="J26" s="518">
        <f>Design!J36</f>
        <v/>
      </c>
      <c r="K26" s="518">
        <f>Design!K36</f>
        <v/>
      </c>
      <c r="L26" s="518">
        <f>Design!L36</f>
        <v/>
      </c>
      <c r="M26" s="518">
        <f>Design!M36</f>
        <v/>
      </c>
      <c r="N26" s="518">
        <f>Design!N36</f>
        <v/>
      </c>
      <c r="O26" s="518">
        <f>Design!O36</f>
        <v/>
      </c>
      <c r="P26" s="518">
        <f>Design!P36</f>
        <v/>
      </c>
      <c r="Q26" s="518">
        <f>Design!Q36</f>
        <v/>
      </c>
      <c r="R26" s="518">
        <f>Design!R36</f>
        <v/>
      </c>
      <c r="S26" s="518">
        <f>Design!S36</f>
        <v/>
      </c>
      <c r="T26" s="518">
        <f>Design!T36</f>
        <v/>
      </c>
      <c r="U26" s="518">
        <f>Design!U36</f>
        <v/>
      </c>
      <c r="V26" s="518">
        <f>Design!V36</f>
        <v/>
      </c>
      <c r="W26" s="518">
        <f>Design!W36</f>
        <v/>
      </c>
      <c r="X26" s="518">
        <f>Design!X36</f>
        <v/>
      </c>
      <c r="Y26" s="518">
        <f>Design!Y36</f>
        <v/>
      </c>
      <c r="Z26" s="518">
        <f>Design!Z36</f>
        <v/>
      </c>
      <c r="AA26" s="518">
        <f>Design!AA36</f>
        <v/>
      </c>
      <c r="AB26" s="518">
        <f>Design!AB36</f>
        <v/>
      </c>
      <c r="AC26" s="518">
        <f>Design!AC36</f>
        <v/>
      </c>
      <c r="AD26" s="518">
        <f>Design!AD36</f>
        <v/>
      </c>
      <c r="AE26" s="518">
        <f>Design!AE36</f>
        <v/>
      </c>
      <c r="AF26" s="518">
        <f>Design!AF36</f>
        <v/>
      </c>
      <c r="AG26" s="518">
        <f>Design!AG36</f>
        <v/>
      </c>
      <c r="AH26" s="518">
        <f>Design!AH36</f>
        <v/>
      </c>
      <c r="AI26" s="518">
        <f>Design!AI36</f>
        <v/>
      </c>
      <c r="AJ26" s="518">
        <f>Design!AJ36</f>
        <v/>
      </c>
      <c r="AK26" s="518">
        <f>Design!AK36</f>
        <v/>
      </c>
      <c r="AL26" s="518">
        <f>Design!AL36</f>
        <v/>
      </c>
      <c r="AM26" s="518">
        <f>Design!AM36</f>
        <v/>
      </c>
      <c r="AN26" s="518">
        <f>Design!AN36</f>
        <v/>
      </c>
      <c r="AO26" s="518">
        <f>Design!AO36</f>
        <v/>
      </c>
    </row>
    <row r="27">
      <c r="A27" s="523" t="inlineStr">
        <is>
          <t>Demand</t>
        </is>
      </c>
      <c r="B27" s="523" t="inlineStr">
        <is>
          <t>Passenger Demand</t>
        </is>
      </c>
      <c r="C27" s="524">
        <f>Design!C37</f>
        <v/>
      </c>
      <c r="D27" s="524">
        <f>Design!D37</f>
        <v/>
      </c>
      <c r="E27" s="525">
        <f>Design!E37</f>
        <v/>
      </c>
      <c r="F27" s="499">
        <f>Design!F37</f>
        <v/>
      </c>
      <c r="G27" s="499">
        <f>Design!G37</f>
        <v/>
      </c>
      <c r="H27" s="499">
        <f>Design!H37</f>
        <v/>
      </c>
      <c r="I27" s="503">
        <f>Design!I37</f>
        <v/>
      </c>
      <c r="J27" s="503">
        <f>Design!J37</f>
        <v/>
      </c>
      <c r="K27" s="503">
        <f>Design!K37</f>
        <v/>
      </c>
      <c r="L27" s="503">
        <f>Design!L37</f>
        <v/>
      </c>
      <c r="M27" s="503">
        <f>Design!M37</f>
        <v/>
      </c>
      <c r="N27" s="503">
        <f>Design!N37</f>
        <v/>
      </c>
      <c r="O27" s="503">
        <f>Design!O37</f>
        <v/>
      </c>
      <c r="P27" s="503">
        <f>Design!P37</f>
        <v/>
      </c>
      <c r="Q27" s="503">
        <f>Design!Q37</f>
        <v/>
      </c>
      <c r="R27" s="503">
        <f>Design!R37</f>
        <v/>
      </c>
      <c r="S27" s="503">
        <f>Design!S37</f>
        <v/>
      </c>
      <c r="T27" s="503">
        <f>Design!T37</f>
        <v/>
      </c>
      <c r="U27" s="503">
        <f>Design!U37</f>
        <v/>
      </c>
      <c r="V27" s="503">
        <f>Design!V37</f>
        <v/>
      </c>
      <c r="W27" s="503">
        <f>Design!W37</f>
        <v/>
      </c>
      <c r="X27" s="503">
        <f>Design!X37</f>
        <v/>
      </c>
      <c r="Y27" s="503">
        <f>Design!Y37</f>
        <v/>
      </c>
      <c r="Z27" s="503">
        <f>Design!Z37</f>
        <v/>
      </c>
      <c r="AA27" s="503">
        <f>Design!AA37</f>
        <v/>
      </c>
      <c r="AB27" s="503">
        <f>Design!AB37</f>
        <v/>
      </c>
      <c r="AC27" s="503">
        <f>Design!AC37</f>
        <v/>
      </c>
      <c r="AD27" s="503">
        <f>Design!AD37</f>
        <v/>
      </c>
      <c r="AE27" s="503">
        <f>Design!AE37</f>
        <v/>
      </c>
      <c r="AF27" s="503">
        <f>Design!AF37</f>
        <v/>
      </c>
      <c r="AG27" s="503">
        <f>Design!AG37</f>
        <v/>
      </c>
      <c r="AH27" s="503">
        <f>Design!AH37</f>
        <v/>
      </c>
      <c r="AI27" s="503">
        <f>Design!AI37</f>
        <v/>
      </c>
      <c r="AJ27" s="503">
        <f>Design!AJ37</f>
        <v/>
      </c>
      <c r="AK27" s="503">
        <f>Design!AK37</f>
        <v/>
      </c>
      <c r="AL27" s="503">
        <f>Design!AL37</f>
        <v/>
      </c>
      <c r="AM27" s="503">
        <f>Design!AM37</f>
        <v/>
      </c>
      <c r="AN27" s="503">
        <f>Design!AN37</f>
        <v/>
      </c>
      <c r="AO27" s="503">
        <f>Design!AO37</f>
        <v/>
      </c>
    </row>
    <row r="28">
      <c r="A28" s="523" t="inlineStr">
        <is>
          <t>Demand</t>
        </is>
      </c>
      <c r="B28" s="523" t="inlineStr">
        <is>
          <t>Passenger Demand</t>
        </is>
      </c>
      <c r="C28" s="524">
        <f>Design!C38</f>
        <v/>
      </c>
      <c r="D28" s="524">
        <f>Design!D38</f>
        <v/>
      </c>
      <c r="E28" s="525">
        <f>Design!E38</f>
        <v/>
      </c>
      <c r="F28" s="499">
        <f>Design!F38</f>
        <v/>
      </c>
      <c r="G28" s="499">
        <f>Design!G38</f>
        <v/>
      </c>
      <c r="H28" s="499">
        <f>Design!H38</f>
        <v/>
      </c>
      <c r="I28" s="499">
        <f>Design!I38</f>
        <v/>
      </c>
      <c r="J28" s="499">
        <f>Design!J38</f>
        <v/>
      </c>
      <c r="K28" s="499">
        <f>Design!K38</f>
        <v/>
      </c>
      <c r="L28" s="499">
        <f>Design!L38</f>
        <v/>
      </c>
      <c r="M28" s="499">
        <f>Design!M38</f>
        <v/>
      </c>
      <c r="N28" s="499">
        <f>Design!N38</f>
        <v/>
      </c>
      <c r="O28" s="499">
        <f>Design!O38</f>
        <v/>
      </c>
      <c r="P28" s="499">
        <f>Design!P38</f>
        <v/>
      </c>
      <c r="Q28" s="499">
        <f>Design!Q38</f>
        <v/>
      </c>
      <c r="R28" s="499">
        <f>Design!R38</f>
        <v/>
      </c>
      <c r="S28" s="499">
        <f>Design!S38</f>
        <v/>
      </c>
      <c r="T28" s="499">
        <f>Design!T38</f>
        <v/>
      </c>
      <c r="U28" s="499">
        <f>Design!U38</f>
        <v/>
      </c>
      <c r="V28" s="499">
        <f>Design!V38</f>
        <v/>
      </c>
      <c r="W28" s="499">
        <f>Design!W38</f>
        <v/>
      </c>
      <c r="X28" s="499">
        <f>Design!X38</f>
        <v/>
      </c>
      <c r="Y28" s="499">
        <f>Design!Y38</f>
        <v/>
      </c>
      <c r="Z28" s="499">
        <f>Design!Z38</f>
        <v/>
      </c>
      <c r="AA28" s="499">
        <f>Design!AA38</f>
        <v/>
      </c>
      <c r="AB28" s="499">
        <f>Design!AB38</f>
        <v/>
      </c>
      <c r="AC28" s="499">
        <f>Design!AC38</f>
        <v/>
      </c>
      <c r="AD28" s="499">
        <f>Design!AD38</f>
        <v/>
      </c>
      <c r="AE28" s="499">
        <f>Design!AE38</f>
        <v/>
      </c>
      <c r="AF28" s="499">
        <f>Design!AF38</f>
        <v/>
      </c>
      <c r="AG28" s="499">
        <f>Design!AG38</f>
        <v/>
      </c>
      <c r="AH28" s="499">
        <f>Design!AH38</f>
        <v/>
      </c>
      <c r="AI28" s="499">
        <f>Design!AI38</f>
        <v/>
      </c>
      <c r="AJ28" s="499">
        <f>Design!AJ38</f>
        <v/>
      </c>
      <c r="AK28" s="499">
        <f>Design!AK38</f>
        <v/>
      </c>
      <c r="AL28" s="499">
        <f>Design!AL38</f>
        <v/>
      </c>
      <c r="AM28" s="499">
        <f>Design!AM38</f>
        <v/>
      </c>
      <c r="AN28" s="499">
        <f>Design!AN38</f>
        <v/>
      </c>
      <c r="AO28" s="499">
        <f>Design!AO38</f>
        <v/>
      </c>
    </row>
    <row r="29">
      <c r="A29" s="523" t="inlineStr">
        <is>
          <t>Demand</t>
        </is>
      </c>
      <c r="B29" s="523" t="inlineStr">
        <is>
          <t>Passenger Demand</t>
        </is>
      </c>
      <c r="C29" s="524">
        <f>Design!C39</f>
        <v/>
      </c>
      <c r="D29" s="524">
        <f>Design!D39</f>
        <v/>
      </c>
      <c r="E29" s="525">
        <f>Design!E39</f>
        <v/>
      </c>
      <c r="F29" s="499">
        <f>Design!F39</f>
        <v/>
      </c>
      <c r="G29" s="499">
        <f>Design!G39</f>
        <v/>
      </c>
      <c r="H29" s="499">
        <f>Design!H39</f>
        <v/>
      </c>
      <c r="I29" s="499">
        <f>Design!I39</f>
        <v/>
      </c>
      <c r="J29" s="499">
        <f>Design!J39</f>
        <v/>
      </c>
      <c r="K29" s="499">
        <f>Design!K39</f>
        <v/>
      </c>
      <c r="L29" s="499">
        <f>Design!L39</f>
        <v/>
      </c>
      <c r="M29" s="499">
        <f>Design!M39</f>
        <v/>
      </c>
      <c r="N29" s="499">
        <f>Design!N39</f>
        <v/>
      </c>
      <c r="O29" s="499">
        <f>Design!O39</f>
        <v/>
      </c>
      <c r="P29" s="499">
        <f>Design!P39</f>
        <v/>
      </c>
      <c r="Q29" s="499">
        <f>Design!Q39</f>
        <v/>
      </c>
      <c r="R29" s="499">
        <f>Design!R39</f>
        <v/>
      </c>
      <c r="S29" s="499">
        <f>Design!S39</f>
        <v/>
      </c>
      <c r="T29" s="499">
        <f>Design!T39</f>
        <v/>
      </c>
      <c r="U29" s="499">
        <f>Design!U39</f>
        <v/>
      </c>
      <c r="V29" s="499">
        <f>Design!V39</f>
        <v/>
      </c>
      <c r="W29" s="499">
        <f>Design!W39</f>
        <v/>
      </c>
      <c r="X29" s="499">
        <f>Design!X39</f>
        <v/>
      </c>
      <c r="Y29" s="499">
        <f>Design!Y39</f>
        <v/>
      </c>
      <c r="Z29" s="499">
        <f>Design!Z39</f>
        <v/>
      </c>
      <c r="AA29" s="499">
        <f>Design!AA39</f>
        <v/>
      </c>
      <c r="AB29" s="499">
        <f>Design!AB39</f>
        <v/>
      </c>
      <c r="AC29" s="499">
        <f>Design!AC39</f>
        <v/>
      </c>
      <c r="AD29" s="499">
        <f>Design!AD39</f>
        <v/>
      </c>
      <c r="AE29" s="499">
        <f>Design!AE39</f>
        <v/>
      </c>
      <c r="AF29" s="499">
        <f>Design!AF39</f>
        <v/>
      </c>
      <c r="AG29" s="499">
        <f>Design!AG39</f>
        <v/>
      </c>
      <c r="AH29" s="499">
        <f>Design!AH39</f>
        <v/>
      </c>
      <c r="AI29" s="499">
        <f>Design!AI39</f>
        <v/>
      </c>
      <c r="AJ29" s="499">
        <f>Design!AJ39</f>
        <v/>
      </c>
      <c r="AK29" s="499">
        <f>Design!AK39</f>
        <v/>
      </c>
      <c r="AL29" s="499">
        <f>Design!AL39</f>
        <v/>
      </c>
      <c r="AM29" s="499">
        <f>Design!AM39</f>
        <v/>
      </c>
      <c r="AN29" s="499">
        <f>Design!AN39</f>
        <v/>
      </c>
      <c r="AO29" s="499">
        <f>Design!AO39</f>
        <v/>
      </c>
    </row>
    <row r="30" customFormat="1" s="463">
      <c r="A30" s="479" t="n"/>
      <c r="B30" s="479" t="n"/>
      <c r="C30" s="480" t="n"/>
      <c r="D30" s="480" t="n"/>
    </row>
    <row r="31">
      <c r="A31" s="526" t="inlineStr">
        <is>
          <t>Facilities</t>
        </is>
      </c>
      <c r="B31" s="526" t="inlineStr">
        <is>
          <t>Apron</t>
        </is>
      </c>
      <c r="C31" s="527">
        <f>Design!C43</f>
        <v/>
      </c>
      <c r="D31" s="527">
        <f>Design!D43</f>
        <v/>
      </c>
      <c r="E31" s="477">
        <f>Design!E43</f>
        <v/>
      </c>
      <c r="F31" s="422">
        <f>Design!F43</f>
        <v/>
      </c>
      <c r="G31" s="422">
        <f>Design!G43</f>
        <v/>
      </c>
      <c r="H31" s="422">
        <f>Design!H43</f>
        <v/>
      </c>
      <c r="I31" s="422">
        <f>Design!I43</f>
        <v/>
      </c>
      <c r="J31" s="422">
        <f>Design!J43</f>
        <v/>
      </c>
      <c r="K31" s="422">
        <f>Design!K43</f>
        <v/>
      </c>
      <c r="L31" s="422">
        <f>Design!L43</f>
        <v/>
      </c>
      <c r="M31" s="422">
        <f>Design!M43</f>
        <v/>
      </c>
      <c r="N31" s="422">
        <f>Design!N43</f>
        <v/>
      </c>
      <c r="O31" s="422">
        <f>Design!O43</f>
        <v/>
      </c>
      <c r="P31" s="422">
        <f>Design!P43</f>
        <v/>
      </c>
      <c r="Q31" s="422">
        <f>Design!Q43</f>
        <v/>
      </c>
      <c r="R31" s="422">
        <f>Design!R43</f>
        <v/>
      </c>
      <c r="S31" s="422">
        <f>Design!S43</f>
        <v/>
      </c>
      <c r="T31" s="422">
        <f>Design!T43</f>
        <v/>
      </c>
      <c r="U31" s="422">
        <f>Design!U43</f>
        <v/>
      </c>
      <c r="V31" s="422">
        <f>Design!V43</f>
        <v/>
      </c>
      <c r="W31" s="422">
        <f>Design!W43</f>
        <v/>
      </c>
      <c r="X31" s="422">
        <f>Design!X43</f>
        <v/>
      </c>
      <c r="Y31" s="422">
        <f>Design!Y43</f>
        <v/>
      </c>
      <c r="Z31" s="422">
        <f>Design!Z43</f>
        <v/>
      </c>
      <c r="AA31" s="422">
        <f>Design!AA43</f>
        <v/>
      </c>
      <c r="AB31" s="422">
        <f>Design!AB43</f>
        <v/>
      </c>
      <c r="AC31" s="422">
        <f>Design!AC43</f>
        <v/>
      </c>
      <c r="AD31" s="422">
        <f>Design!AD43</f>
        <v/>
      </c>
      <c r="AE31" s="422">
        <f>Design!AE43</f>
        <v/>
      </c>
      <c r="AF31" s="422">
        <f>Design!AF43</f>
        <v/>
      </c>
      <c r="AG31" s="422">
        <f>Design!AG43</f>
        <v/>
      </c>
      <c r="AH31" s="422">
        <f>Design!AH43</f>
        <v/>
      </c>
      <c r="AI31" s="422">
        <f>Design!AI43</f>
        <v/>
      </c>
      <c r="AJ31" s="422">
        <f>Design!AJ43</f>
        <v/>
      </c>
      <c r="AK31" s="422">
        <f>Design!AK43</f>
        <v/>
      </c>
      <c r="AL31" s="422">
        <f>Design!AL43</f>
        <v/>
      </c>
      <c r="AM31" s="422">
        <f>Design!AM43</f>
        <v/>
      </c>
      <c r="AN31" s="422">
        <f>Design!AN43</f>
        <v/>
      </c>
      <c r="AO31" s="422">
        <f>Design!AO43</f>
        <v/>
      </c>
    </row>
    <row r="32">
      <c r="A32" s="526" t="inlineStr">
        <is>
          <t>Facilities</t>
        </is>
      </c>
      <c r="B32" s="526" t="inlineStr">
        <is>
          <t>Apron</t>
        </is>
      </c>
      <c r="C32" s="527">
        <f>Design!C44</f>
        <v/>
      </c>
      <c r="D32" s="527">
        <f>Design!D44</f>
        <v/>
      </c>
      <c r="E32" s="477">
        <f>Design!E44</f>
        <v/>
      </c>
      <c r="F32" s="422">
        <f>Design!F44</f>
        <v/>
      </c>
      <c r="G32" s="422">
        <f>Design!G44</f>
        <v/>
      </c>
      <c r="H32" s="422">
        <f>Design!H44</f>
        <v/>
      </c>
      <c r="I32" s="422">
        <f>Design!I44</f>
        <v/>
      </c>
      <c r="J32" s="422">
        <f>Design!J44</f>
        <v/>
      </c>
      <c r="K32" s="422">
        <f>Design!K44</f>
        <v/>
      </c>
      <c r="L32" s="422">
        <f>Design!L44</f>
        <v/>
      </c>
      <c r="M32" s="422">
        <f>Design!M44</f>
        <v/>
      </c>
      <c r="N32" s="422">
        <f>Design!N44</f>
        <v/>
      </c>
      <c r="O32" s="422">
        <f>Design!O44</f>
        <v/>
      </c>
      <c r="P32" s="422">
        <f>Design!P44</f>
        <v/>
      </c>
      <c r="Q32" s="422">
        <f>Design!Q44</f>
        <v/>
      </c>
      <c r="R32" s="422">
        <f>Design!R44</f>
        <v/>
      </c>
      <c r="S32" s="422">
        <f>Design!S44</f>
        <v/>
      </c>
      <c r="T32" s="422">
        <f>Design!T44</f>
        <v/>
      </c>
      <c r="U32" s="422">
        <f>Design!U44</f>
        <v/>
      </c>
      <c r="V32" s="422">
        <f>Design!V44</f>
        <v/>
      </c>
      <c r="W32" s="422">
        <f>Design!W44</f>
        <v/>
      </c>
      <c r="X32" s="422">
        <f>Design!X44</f>
        <v/>
      </c>
      <c r="Y32" s="422">
        <f>Design!Y44</f>
        <v/>
      </c>
      <c r="Z32" s="422">
        <f>Design!Z44</f>
        <v/>
      </c>
      <c r="AA32" s="422">
        <f>Design!AA44</f>
        <v/>
      </c>
      <c r="AB32" s="422">
        <f>Design!AB44</f>
        <v/>
      </c>
      <c r="AC32" s="422">
        <f>Design!AC44</f>
        <v/>
      </c>
      <c r="AD32" s="422">
        <f>Design!AD44</f>
        <v/>
      </c>
      <c r="AE32" s="422">
        <f>Design!AE44</f>
        <v/>
      </c>
      <c r="AF32" s="422">
        <f>Design!AF44</f>
        <v/>
      </c>
      <c r="AG32" s="422">
        <f>Design!AG44</f>
        <v/>
      </c>
      <c r="AH32" s="422">
        <f>Design!AH44</f>
        <v/>
      </c>
      <c r="AI32" s="422">
        <f>Design!AI44</f>
        <v/>
      </c>
      <c r="AJ32" s="422">
        <f>Design!AJ44</f>
        <v/>
      </c>
      <c r="AK32" s="422">
        <f>Design!AK44</f>
        <v/>
      </c>
      <c r="AL32" s="422">
        <f>Design!AL44</f>
        <v/>
      </c>
      <c r="AM32" s="422">
        <f>Design!AM44</f>
        <v/>
      </c>
      <c r="AN32" s="422">
        <f>Design!AN44</f>
        <v/>
      </c>
      <c r="AO32" s="422">
        <f>Design!AO44</f>
        <v/>
      </c>
    </row>
    <row r="33">
      <c r="A33" s="526" t="inlineStr">
        <is>
          <t>Facilities</t>
        </is>
      </c>
      <c r="B33" s="526" t="inlineStr">
        <is>
          <t>Apron</t>
        </is>
      </c>
      <c r="C33" s="527">
        <f>Design!C45</f>
        <v/>
      </c>
      <c r="D33" s="527">
        <f>Design!D45</f>
        <v/>
      </c>
      <c r="E33" s="477">
        <f>Design!E45</f>
        <v/>
      </c>
      <c r="F33" s="422">
        <f>Design!F45</f>
        <v/>
      </c>
      <c r="G33" s="422">
        <f>Design!G45</f>
        <v/>
      </c>
      <c r="H33" s="422">
        <f>Design!H45</f>
        <v/>
      </c>
      <c r="I33" s="422">
        <f>Design!I45</f>
        <v/>
      </c>
      <c r="J33" s="422">
        <f>Design!J45</f>
        <v/>
      </c>
      <c r="K33" s="422">
        <f>Design!K45</f>
        <v/>
      </c>
      <c r="L33" s="422">
        <f>Design!L45</f>
        <v/>
      </c>
      <c r="M33" s="422">
        <f>Design!M45</f>
        <v/>
      </c>
      <c r="N33" s="422">
        <f>Design!N45</f>
        <v/>
      </c>
      <c r="O33" s="422">
        <f>Design!O45</f>
        <v/>
      </c>
      <c r="P33" s="422">
        <f>Design!P45</f>
        <v/>
      </c>
      <c r="Q33" s="422">
        <f>Design!Q45</f>
        <v/>
      </c>
      <c r="R33" s="422">
        <f>Design!R45</f>
        <v/>
      </c>
      <c r="S33" s="422">
        <f>Design!S45</f>
        <v/>
      </c>
      <c r="T33" s="422">
        <f>Design!T45</f>
        <v/>
      </c>
      <c r="U33" s="422">
        <f>Design!U45</f>
        <v/>
      </c>
      <c r="V33" s="422">
        <f>Design!V45</f>
        <v/>
      </c>
      <c r="W33" s="422">
        <f>Design!W45</f>
        <v/>
      </c>
      <c r="X33" s="422">
        <f>Design!X45</f>
        <v/>
      </c>
      <c r="Y33" s="422">
        <f>Design!Y45</f>
        <v/>
      </c>
      <c r="Z33" s="422">
        <f>Design!Z45</f>
        <v/>
      </c>
      <c r="AA33" s="422">
        <f>Design!AA45</f>
        <v/>
      </c>
      <c r="AB33" s="422">
        <f>Design!AB45</f>
        <v/>
      </c>
      <c r="AC33" s="422">
        <f>Design!AC45</f>
        <v/>
      </c>
      <c r="AD33" s="422">
        <f>Design!AD45</f>
        <v/>
      </c>
      <c r="AE33" s="422">
        <f>Design!AE45</f>
        <v/>
      </c>
      <c r="AF33" s="422">
        <f>Design!AF45</f>
        <v/>
      </c>
      <c r="AG33" s="422">
        <f>Design!AG45</f>
        <v/>
      </c>
      <c r="AH33" s="422">
        <f>Design!AH45</f>
        <v/>
      </c>
      <c r="AI33" s="422">
        <f>Design!AI45</f>
        <v/>
      </c>
      <c r="AJ33" s="422">
        <f>Design!AJ45</f>
        <v/>
      </c>
      <c r="AK33" s="422">
        <f>Design!AK45</f>
        <v/>
      </c>
      <c r="AL33" s="422">
        <f>Design!AL45</f>
        <v/>
      </c>
      <c r="AM33" s="422">
        <f>Design!AM45</f>
        <v/>
      </c>
      <c r="AN33" s="422">
        <f>Design!AN45</f>
        <v/>
      </c>
      <c r="AO33" s="422">
        <f>Design!AO45</f>
        <v/>
      </c>
    </row>
    <row r="34">
      <c r="A34" s="526" t="inlineStr">
        <is>
          <t>Facilities</t>
        </is>
      </c>
      <c r="B34" s="526" t="inlineStr">
        <is>
          <t>Apron</t>
        </is>
      </c>
      <c r="C34" s="527">
        <f>Design!C46</f>
        <v/>
      </c>
      <c r="D34" s="527">
        <f>Design!D46</f>
        <v/>
      </c>
      <c r="E34" s="477">
        <f>Design!E46</f>
        <v/>
      </c>
      <c r="F34" s="422">
        <f>Design!F46</f>
        <v/>
      </c>
      <c r="G34" s="422">
        <f>Design!G46</f>
        <v/>
      </c>
      <c r="H34" s="422">
        <f>Design!H46</f>
        <v/>
      </c>
      <c r="I34" s="422">
        <f>Design!I46</f>
        <v/>
      </c>
      <c r="J34" s="422">
        <f>Design!J46</f>
        <v/>
      </c>
      <c r="K34" s="422">
        <f>Design!K46</f>
        <v/>
      </c>
      <c r="L34" s="422">
        <f>Design!L46</f>
        <v/>
      </c>
      <c r="M34" s="422">
        <f>Design!M46</f>
        <v/>
      </c>
      <c r="N34" s="422">
        <f>Design!N46</f>
        <v/>
      </c>
      <c r="O34" s="422">
        <f>Design!O46</f>
        <v/>
      </c>
      <c r="P34" s="422">
        <f>Design!P46</f>
        <v/>
      </c>
      <c r="Q34" s="422">
        <f>Design!Q46</f>
        <v/>
      </c>
      <c r="R34" s="422">
        <f>Design!R46</f>
        <v/>
      </c>
      <c r="S34" s="422">
        <f>Design!S46</f>
        <v/>
      </c>
      <c r="T34" s="422">
        <f>Design!T46</f>
        <v/>
      </c>
      <c r="U34" s="422">
        <f>Design!U46</f>
        <v/>
      </c>
      <c r="V34" s="422">
        <f>Design!V46</f>
        <v/>
      </c>
      <c r="W34" s="422">
        <f>Design!W46</f>
        <v/>
      </c>
      <c r="X34" s="422">
        <f>Design!X46</f>
        <v/>
      </c>
      <c r="Y34" s="422">
        <f>Design!Y46</f>
        <v/>
      </c>
      <c r="Z34" s="422">
        <f>Design!Z46</f>
        <v/>
      </c>
      <c r="AA34" s="422">
        <f>Design!AA46</f>
        <v/>
      </c>
      <c r="AB34" s="422">
        <f>Design!AB46</f>
        <v/>
      </c>
      <c r="AC34" s="422">
        <f>Design!AC46</f>
        <v/>
      </c>
      <c r="AD34" s="422">
        <f>Design!AD46</f>
        <v/>
      </c>
      <c r="AE34" s="422">
        <f>Design!AE46</f>
        <v/>
      </c>
      <c r="AF34" s="422">
        <f>Design!AF46</f>
        <v/>
      </c>
      <c r="AG34" s="422">
        <f>Design!AG46</f>
        <v/>
      </c>
      <c r="AH34" s="422">
        <f>Design!AH46</f>
        <v/>
      </c>
      <c r="AI34" s="422">
        <f>Design!AI46</f>
        <v/>
      </c>
      <c r="AJ34" s="422">
        <f>Design!AJ46</f>
        <v/>
      </c>
      <c r="AK34" s="422">
        <f>Design!AK46</f>
        <v/>
      </c>
      <c r="AL34" s="422">
        <f>Design!AL46</f>
        <v/>
      </c>
      <c r="AM34" s="422">
        <f>Design!AM46</f>
        <v/>
      </c>
      <c r="AN34" s="422">
        <f>Design!AN46</f>
        <v/>
      </c>
      <c r="AO34" s="422">
        <f>Design!AO46</f>
        <v/>
      </c>
    </row>
    <row r="35">
      <c r="A35" s="526" t="inlineStr">
        <is>
          <t>Facilities</t>
        </is>
      </c>
      <c r="B35" s="526" t="inlineStr">
        <is>
          <t>Runway</t>
        </is>
      </c>
      <c r="C35" s="527">
        <f>Design!C47</f>
        <v/>
      </c>
      <c r="D35" s="527">
        <f>Design!D47</f>
        <v/>
      </c>
      <c r="E35" s="477">
        <f>Design!E47</f>
        <v/>
      </c>
      <c r="F35" s="422">
        <f>Design!F47</f>
        <v/>
      </c>
      <c r="G35" s="422">
        <f>Design!G47</f>
        <v/>
      </c>
      <c r="H35" s="422">
        <f>Design!H47</f>
        <v/>
      </c>
      <c r="I35" s="422">
        <f>Design!I47</f>
        <v/>
      </c>
      <c r="J35" s="422">
        <f>Design!J47</f>
        <v/>
      </c>
      <c r="K35" s="422">
        <f>Design!K47</f>
        <v/>
      </c>
      <c r="L35" s="422">
        <f>Design!L47</f>
        <v/>
      </c>
      <c r="M35" s="422">
        <f>Design!M47</f>
        <v/>
      </c>
      <c r="N35" s="422">
        <f>Design!N47</f>
        <v/>
      </c>
      <c r="O35" s="422">
        <f>Design!O47</f>
        <v/>
      </c>
      <c r="P35" s="422">
        <f>Design!P47</f>
        <v/>
      </c>
      <c r="Q35" s="422">
        <f>Design!Q47</f>
        <v/>
      </c>
      <c r="R35" s="422">
        <f>Design!R47</f>
        <v/>
      </c>
      <c r="S35" s="422">
        <f>Design!S47</f>
        <v/>
      </c>
      <c r="T35" s="422">
        <f>Design!T47</f>
        <v/>
      </c>
      <c r="U35" s="422">
        <f>Design!U47</f>
        <v/>
      </c>
      <c r="V35" s="422">
        <f>Design!V47</f>
        <v/>
      </c>
      <c r="W35" s="422">
        <f>Design!W47</f>
        <v/>
      </c>
      <c r="X35" s="422">
        <f>Design!X47</f>
        <v/>
      </c>
      <c r="Y35" s="422">
        <f>Design!Y47</f>
        <v/>
      </c>
      <c r="Z35" s="422">
        <f>Design!Z47</f>
        <v/>
      </c>
      <c r="AA35" s="422">
        <f>Design!AA47</f>
        <v/>
      </c>
      <c r="AB35" s="422">
        <f>Design!AB47</f>
        <v/>
      </c>
      <c r="AC35" s="422">
        <f>Design!AC47</f>
        <v/>
      </c>
      <c r="AD35" s="422">
        <f>Design!AD47</f>
        <v/>
      </c>
      <c r="AE35" s="422">
        <f>Design!AE47</f>
        <v/>
      </c>
      <c r="AF35" s="422">
        <f>Design!AF47</f>
        <v/>
      </c>
      <c r="AG35" s="422">
        <f>Design!AG47</f>
        <v/>
      </c>
      <c r="AH35" s="422">
        <f>Design!AH47</f>
        <v/>
      </c>
      <c r="AI35" s="422">
        <f>Design!AI47</f>
        <v/>
      </c>
      <c r="AJ35" s="422">
        <f>Design!AJ47</f>
        <v/>
      </c>
      <c r="AK35" s="422">
        <f>Design!AK47</f>
        <v/>
      </c>
      <c r="AL35" s="422">
        <f>Design!AL47</f>
        <v/>
      </c>
      <c r="AM35" s="422">
        <f>Design!AM47</f>
        <v/>
      </c>
      <c r="AN35" s="422">
        <f>Design!AN47</f>
        <v/>
      </c>
      <c r="AO35" s="422">
        <f>Design!AO47</f>
        <v/>
      </c>
    </row>
    <row r="36">
      <c r="A36" s="526" t="inlineStr">
        <is>
          <t>Facilities</t>
        </is>
      </c>
      <c r="B36" s="526" t="inlineStr">
        <is>
          <t>Check-in / Bagdrop</t>
        </is>
      </c>
      <c r="C36" s="527">
        <f>Design!C48</f>
        <v/>
      </c>
      <c r="D36" s="527">
        <f>Design!D48</f>
        <v/>
      </c>
      <c r="E36" s="477">
        <f>Design!E48</f>
        <v/>
      </c>
      <c r="F36" s="422">
        <f>Design!F48</f>
        <v/>
      </c>
      <c r="G36" s="422">
        <f>Design!G48</f>
        <v/>
      </c>
      <c r="H36" s="422">
        <f>Design!H48</f>
        <v/>
      </c>
      <c r="I36" s="422">
        <f>Design!I48</f>
        <v/>
      </c>
      <c r="J36" s="422">
        <f>Design!J48</f>
        <v/>
      </c>
      <c r="K36" s="422">
        <f>Design!K48</f>
        <v/>
      </c>
      <c r="L36" s="422">
        <f>Design!L48</f>
        <v/>
      </c>
      <c r="M36" s="422">
        <f>Design!M48</f>
        <v/>
      </c>
      <c r="N36" s="422">
        <f>Design!N48</f>
        <v/>
      </c>
      <c r="O36" s="422">
        <f>Design!O48</f>
        <v/>
      </c>
      <c r="P36" s="422">
        <f>Design!P48</f>
        <v/>
      </c>
      <c r="Q36" s="422">
        <f>Design!Q48</f>
        <v/>
      </c>
      <c r="R36" s="422">
        <f>Design!R48</f>
        <v/>
      </c>
      <c r="S36" s="422">
        <f>Design!S48</f>
        <v/>
      </c>
      <c r="T36" s="422">
        <f>Design!T48</f>
        <v/>
      </c>
      <c r="U36" s="422">
        <f>Design!U48</f>
        <v/>
      </c>
      <c r="V36" s="422">
        <f>Design!V48</f>
        <v/>
      </c>
      <c r="W36" s="422">
        <f>Design!W48</f>
        <v/>
      </c>
      <c r="X36" s="422">
        <f>Design!X48</f>
        <v/>
      </c>
      <c r="Y36" s="422">
        <f>Design!Y48</f>
        <v/>
      </c>
      <c r="Z36" s="422">
        <f>Design!Z48</f>
        <v/>
      </c>
      <c r="AA36" s="422">
        <f>Design!AA48</f>
        <v/>
      </c>
      <c r="AB36" s="422">
        <f>Design!AB48</f>
        <v/>
      </c>
      <c r="AC36" s="422">
        <f>Design!AC48</f>
        <v/>
      </c>
      <c r="AD36" s="422">
        <f>Design!AD48</f>
        <v/>
      </c>
      <c r="AE36" s="422">
        <f>Design!AE48</f>
        <v/>
      </c>
      <c r="AF36" s="422">
        <f>Design!AF48</f>
        <v/>
      </c>
      <c r="AG36" s="422">
        <f>Design!AG48</f>
        <v/>
      </c>
      <c r="AH36" s="422">
        <f>Design!AH48</f>
        <v/>
      </c>
      <c r="AI36" s="422">
        <f>Design!AI48</f>
        <v/>
      </c>
      <c r="AJ36" s="422">
        <f>Design!AJ48</f>
        <v/>
      </c>
      <c r="AK36" s="422">
        <f>Design!AK48</f>
        <v/>
      </c>
      <c r="AL36" s="422">
        <f>Design!AL48</f>
        <v/>
      </c>
      <c r="AM36" s="422">
        <f>Design!AM48</f>
        <v/>
      </c>
      <c r="AN36" s="422">
        <f>Design!AN48</f>
        <v/>
      </c>
      <c r="AO36" s="422">
        <f>Design!AO48</f>
        <v/>
      </c>
    </row>
    <row r="37">
      <c r="A37" s="526" t="inlineStr">
        <is>
          <t>Facilities</t>
        </is>
      </c>
      <c r="B37" s="526" t="inlineStr">
        <is>
          <t>Check-in / Bagdrop</t>
        </is>
      </c>
      <c r="C37" s="527">
        <f>Design!C49</f>
        <v/>
      </c>
      <c r="D37" s="527">
        <f>Design!D49</f>
        <v/>
      </c>
      <c r="E37" s="477">
        <f>Design!E49</f>
        <v/>
      </c>
      <c r="F37" s="422">
        <f>Design!F49</f>
        <v/>
      </c>
      <c r="G37" s="422">
        <f>Design!G49</f>
        <v/>
      </c>
      <c r="H37" s="422">
        <f>Design!H49</f>
        <v/>
      </c>
      <c r="I37" s="422">
        <f>Design!I49</f>
        <v/>
      </c>
      <c r="J37" s="422">
        <f>Design!J49</f>
        <v/>
      </c>
      <c r="K37" s="422">
        <f>Design!K49</f>
        <v/>
      </c>
      <c r="L37" s="422">
        <f>Design!L49</f>
        <v/>
      </c>
      <c r="M37" s="422">
        <f>Design!M49</f>
        <v/>
      </c>
      <c r="N37" s="422">
        <f>Design!N49</f>
        <v/>
      </c>
      <c r="O37" s="422">
        <f>Design!O49</f>
        <v/>
      </c>
      <c r="P37" s="422">
        <f>Design!P49</f>
        <v/>
      </c>
      <c r="Q37" s="422">
        <f>Design!Q49</f>
        <v/>
      </c>
      <c r="R37" s="422">
        <f>Design!R49</f>
        <v/>
      </c>
      <c r="S37" s="422">
        <f>Design!S49</f>
        <v/>
      </c>
      <c r="T37" s="422">
        <f>Design!T49</f>
        <v/>
      </c>
      <c r="U37" s="422">
        <f>Design!U49</f>
        <v/>
      </c>
      <c r="V37" s="422">
        <f>Design!V49</f>
        <v/>
      </c>
      <c r="W37" s="422">
        <f>Design!W49</f>
        <v/>
      </c>
      <c r="X37" s="422">
        <f>Design!X49</f>
        <v/>
      </c>
      <c r="Y37" s="422">
        <f>Design!Y49</f>
        <v/>
      </c>
      <c r="Z37" s="422">
        <f>Design!Z49</f>
        <v/>
      </c>
      <c r="AA37" s="422">
        <f>Design!AA49</f>
        <v/>
      </c>
      <c r="AB37" s="422">
        <f>Design!AB49</f>
        <v/>
      </c>
      <c r="AC37" s="422">
        <f>Design!AC49</f>
        <v/>
      </c>
      <c r="AD37" s="422">
        <f>Design!AD49</f>
        <v/>
      </c>
      <c r="AE37" s="422">
        <f>Design!AE49</f>
        <v/>
      </c>
      <c r="AF37" s="422">
        <f>Design!AF49</f>
        <v/>
      </c>
      <c r="AG37" s="422">
        <f>Design!AG49</f>
        <v/>
      </c>
      <c r="AH37" s="422">
        <f>Design!AH49</f>
        <v/>
      </c>
      <c r="AI37" s="422">
        <f>Design!AI49</f>
        <v/>
      </c>
      <c r="AJ37" s="422">
        <f>Design!AJ49</f>
        <v/>
      </c>
      <c r="AK37" s="422">
        <f>Design!AK49</f>
        <v/>
      </c>
      <c r="AL37" s="422">
        <f>Design!AL49</f>
        <v/>
      </c>
      <c r="AM37" s="422">
        <f>Design!AM49</f>
        <v/>
      </c>
      <c r="AN37" s="422">
        <f>Design!AN49</f>
        <v/>
      </c>
      <c r="AO37" s="422">
        <f>Design!AO49</f>
        <v/>
      </c>
    </row>
    <row r="38">
      <c r="A38" s="526" t="inlineStr">
        <is>
          <t>Facilities</t>
        </is>
      </c>
      <c r="B38" s="526" t="inlineStr">
        <is>
          <t>Check-in / Bagdrop</t>
        </is>
      </c>
      <c r="C38" s="527">
        <f>Design!C50</f>
        <v/>
      </c>
      <c r="D38" s="527">
        <f>Design!D50</f>
        <v/>
      </c>
      <c r="E38" s="477">
        <f>Design!E50</f>
        <v/>
      </c>
      <c r="F38" s="422">
        <f>Design!F50</f>
        <v/>
      </c>
      <c r="G38" s="422">
        <f>Design!G50</f>
        <v/>
      </c>
      <c r="H38" s="422">
        <f>Design!H50</f>
        <v/>
      </c>
      <c r="I38" s="422">
        <f>Design!I50</f>
        <v/>
      </c>
      <c r="J38" s="422">
        <f>Design!J50</f>
        <v/>
      </c>
      <c r="K38" s="422">
        <f>Design!K50</f>
        <v/>
      </c>
      <c r="L38" s="422">
        <f>Design!L50</f>
        <v/>
      </c>
      <c r="M38" s="422">
        <f>Design!M50</f>
        <v/>
      </c>
      <c r="N38" s="422">
        <f>Design!N50</f>
        <v/>
      </c>
      <c r="O38" s="422">
        <f>Design!O50</f>
        <v/>
      </c>
      <c r="P38" s="422">
        <f>Design!P50</f>
        <v/>
      </c>
      <c r="Q38" s="422">
        <f>Design!Q50</f>
        <v/>
      </c>
      <c r="R38" s="422">
        <f>Design!R50</f>
        <v/>
      </c>
      <c r="S38" s="422">
        <f>Design!S50</f>
        <v/>
      </c>
      <c r="T38" s="422">
        <f>Design!T50</f>
        <v/>
      </c>
      <c r="U38" s="422">
        <f>Design!U50</f>
        <v/>
      </c>
      <c r="V38" s="422">
        <f>Design!V50</f>
        <v/>
      </c>
      <c r="W38" s="422">
        <f>Design!W50</f>
        <v/>
      </c>
      <c r="X38" s="422">
        <f>Design!X50</f>
        <v/>
      </c>
      <c r="Y38" s="422">
        <f>Design!Y50</f>
        <v/>
      </c>
      <c r="Z38" s="422">
        <f>Design!Z50</f>
        <v/>
      </c>
      <c r="AA38" s="422">
        <f>Design!AA50</f>
        <v/>
      </c>
      <c r="AB38" s="422">
        <f>Design!AB50</f>
        <v/>
      </c>
      <c r="AC38" s="422">
        <f>Design!AC50</f>
        <v/>
      </c>
      <c r="AD38" s="422">
        <f>Design!AD50</f>
        <v/>
      </c>
      <c r="AE38" s="422">
        <f>Design!AE50</f>
        <v/>
      </c>
      <c r="AF38" s="422">
        <f>Design!AF50</f>
        <v/>
      </c>
      <c r="AG38" s="422">
        <f>Design!AG50</f>
        <v/>
      </c>
      <c r="AH38" s="422">
        <f>Design!AH50</f>
        <v/>
      </c>
      <c r="AI38" s="422">
        <f>Design!AI50</f>
        <v/>
      </c>
      <c r="AJ38" s="422">
        <f>Design!AJ50</f>
        <v/>
      </c>
      <c r="AK38" s="422">
        <f>Design!AK50</f>
        <v/>
      </c>
      <c r="AL38" s="422">
        <f>Design!AL50</f>
        <v/>
      </c>
      <c r="AM38" s="422">
        <f>Design!AM50</f>
        <v/>
      </c>
      <c r="AN38" s="422">
        <f>Design!AN50</f>
        <v/>
      </c>
      <c r="AO38" s="422">
        <f>Design!AO50</f>
        <v/>
      </c>
    </row>
    <row r="39">
      <c r="A39" s="526" t="inlineStr">
        <is>
          <t>Facilities</t>
        </is>
      </c>
      <c r="B39" s="526" t="inlineStr">
        <is>
          <t>Departure Process</t>
        </is>
      </c>
      <c r="C39" s="527">
        <f>Design!C51</f>
        <v/>
      </c>
      <c r="D39" s="527">
        <f>Design!D51</f>
        <v/>
      </c>
      <c r="E39" s="477">
        <f>Design!E51</f>
        <v/>
      </c>
      <c r="F39" s="422">
        <f>Design!F51</f>
        <v/>
      </c>
      <c r="G39" s="422">
        <f>Design!G51</f>
        <v/>
      </c>
      <c r="H39" s="422">
        <f>Design!H51</f>
        <v/>
      </c>
      <c r="I39" s="422">
        <f>Design!I51</f>
        <v/>
      </c>
      <c r="J39" s="422">
        <f>Design!J51</f>
        <v/>
      </c>
      <c r="K39" s="422">
        <f>Design!K51</f>
        <v/>
      </c>
      <c r="L39" s="422">
        <f>Design!L51</f>
        <v/>
      </c>
      <c r="M39" s="422">
        <f>Design!M51</f>
        <v/>
      </c>
      <c r="N39" s="422">
        <f>Design!N51</f>
        <v/>
      </c>
      <c r="O39" s="422">
        <f>Design!O51</f>
        <v/>
      </c>
      <c r="P39" s="422">
        <f>Design!P51</f>
        <v/>
      </c>
      <c r="Q39" s="422">
        <f>Design!Q51</f>
        <v/>
      </c>
      <c r="R39" s="422">
        <f>Design!R51</f>
        <v/>
      </c>
      <c r="S39" s="422">
        <f>Design!S51</f>
        <v/>
      </c>
      <c r="T39" s="422">
        <f>Design!T51</f>
        <v/>
      </c>
      <c r="U39" s="422">
        <f>Design!U51</f>
        <v/>
      </c>
      <c r="V39" s="422">
        <f>Design!V51</f>
        <v/>
      </c>
      <c r="W39" s="422">
        <f>Design!W51</f>
        <v/>
      </c>
      <c r="X39" s="422">
        <f>Design!X51</f>
        <v/>
      </c>
      <c r="Y39" s="422">
        <f>Design!Y51</f>
        <v/>
      </c>
      <c r="Z39" s="422">
        <f>Design!Z51</f>
        <v/>
      </c>
      <c r="AA39" s="422">
        <f>Design!AA51</f>
        <v/>
      </c>
      <c r="AB39" s="422">
        <f>Design!AB51</f>
        <v/>
      </c>
      <c r="AC39" s="422">
        <f>Design!AC51</f>
        <v/>
      </c>
      <c r="AD39" s="422">
        <f>Design!AD51</f>
        <v/>
      </c>
      <c r="AE39" s="422">
        <f>Design!AE51</f>
        <v/>
      </c>
      <c r="AF39" s="422">
        <f>Design!AF51</f>
        <v/>
      </c>
      <c r="AG39" s="422">
        <f>Design!AG51</f>
        <v/>
      </c>
      <c r="AH39" s="422">
        <f>Design!AH51</f>
        <v/>
      </c>
      <c r="AI39" s="422">
        <f>Design!AI51</f>
        <v/>
      </c>
      <c r="AJ39" s="422">
        <f>Design!AJ51</f>
        <v/>
      </c>
      <c r="AK39" s="422">
        <f>Design!AK51</f>
        <v/>
      </c>
      <c r="AL39" s="422">
        <f>Design!AL51</f>
        <v/>
      </c>
      <c r="AM39" s="422">
        <f>Design!AM51</f>
        <v/>
      </c>
      <c r="AN39" s="422">
        <f>Design!AN51</f>
        <v/>
      </c>
      <c r="AO39" s="422">
        <f>Design!AO51</f>
        <v/>
      </c>
    </row>
    <row r="40">
      <c r="A40" s="526" t="inlineStr">
        <is>
          <t>Facilities</t>
        </is>
      </c>
      <c r="B40" s="526" t="inlineStr">
        <is>
          <t>Departure Process</t>
        </is>
      </c>
      <c r="C40" s="527">
        <f>Design!C52</f>
        <v/>
      </c>
      <c r="D40" s="527">
        <f>Design!D52</f>
        <v/>
      </c>
      <c r="E40" s="477">
        <f>Design!E52</f>
        <v/>
      </c>
      <c r="F40" s="422">
        <f>Design!F52</f>
        <v/>
      </c>
      <c r="G40" s="422">
        <f>Design!G52</f>
        <v/>
      </c>
      <c r="H40" s="422">
        <f>Design!H52</f>
        <v/>
      </c>
      <c r="I40" s="422">
        <f>Design!I52</f>
        <v/>
      </c>
      <c r="J40" s="422">
        <f>Design!J52</f>
        <v/>
      </c>
      <c r="K40" s="422">
        <f>Design!K52</f>
        <v/>
      </c>
      <c r="L40" s="422">
        <f>Design!L52</f>
        <v/>
      </c>
      <c r="M40" s="422">
        <f>Design!M52</f>
        <v/>
      </c>
      <c r="N40" s="422">
        <f>Design!N52</f>
        <v/>
      </c>
      <c r="O40" s="422">
        <f>Design!O52</f>
        <v/>
      </c>
      <c r="P40" s="422">
        <f>Design!P52</f>
        <v/>
      </c>
      <c r="Q40" s="422">
        <f>Design!Q52</f>
        <v/>
      </c>
      <c r="R40" s="422">
        <f>Design!R52</f>
        <v/>
      </c>
      <c r="S40" s="422">
        <f>Design!S52</f>
        <v/>
      </c>
      <c r="T40" s="422">
        <f>Design!T52</f>
        <v/>
      </c>
      <c r="U40" s="422">
        <f>Design!U52</f>
        <v/>
      </c>
      <c r="V40" s="422">
        <f>Design!V52</f>
        <v/>
      </c>
      <c r="W40" s="422">
        <f>Design!W52</f>
        <v/>
      </c>
      <c r="X40" s="422">
        <f>Design!X52</f>
        <v/>
      </c>
      <c r="Y40" s="422">
        <f>Design!Y52</f>
        <v/>
      </c>
      <c r="Z40" s="422">
        <f>Design!Z52</f>
        <v/>
      </c>
      <c r="AA40" s="422">
        <f>Design!AA52</f>
        <v/>
      </c>
      <c r="AB40" s="422">
        <f>Design!AB52</f>
        <v/>
      </c>
      <c r="AC40" s="422">
        <f>Design!AC52</f>
        <v/>
      </c>
      <c r="AD40" s="422">
        <f>Design!AD52</f>
        <v/>
      </c>
      <c r="AE40" s="422">
        <f>Design!AE52</f>
        <v/>
      </c>
      <c r="AF40" s="422">
        <f>Design!AF52</f>
        <v/>
      </c>
      <c r="AG40" s="422">
        <f>Design!AG52</f>
        <v/>
      </c>
      <c r="AH40" s="422">
        <f>Design!AH52</f>
        <v/>
      </c>
      <c r="AI40" s="422">
        <f>Design!AI52</f>
        <v/>
      </c>
      <c r="AJ40" s="422">
        <f>Design!AJ52</f>
        <v/>
      </c>
      <c r="AK40" s="422">
        <f>Design!AK52</f>
        <v/>
      </c>
      <c r="AL40" s="422">
        <f>Design!AL52</f>
        <v/>
      </c>
      <c r="AM40" s="422">
        <f>Design!AM52</f>
        <v/>
      </c>
      <c r="AN40" s="422">
        <f>Design!AN52</f>
        <v/>
      </c>
      <c r="AO40" s="422">
        <f>Design!AO52</f>
        <v/>
      </c>
    </row>
    <row r="41">
      <c r="A41" s="526" t="inlineStr">
        <is>
          <t>Facilities</t>
        </is>
      </c>
      <c r="B41" s="526" t="inlineStr">
        <is>
          <t>Departure Process</t>
        </is>
      </c>
      <c r="C41" s="527">
        <f>Design!C53</f>
        <v/>
      </c>
      <c r="D41" s="527">
        <f>Design!D53</f>
        <v/>
      </c>
      <c r="E41" s="477">
        <f>Design!E53</f>
        <v/>
      </c>
      <c r="F41" s="422">
        <f>Design!F53</f>
        <v/>
      </c>
      <c r="G41" s="422">
        <f>Design!G53</f>
        <v/>
      </c>
      <c r="H41" s="422">
        <f>Design!H53</f>
        <v/>
      </c>
      <c r="I41" s="422">
        <f>Design!I53</f>
        <v/>
      </c>
      <c r="J41" s="422">
        <f>Design!J53</f>
        <v/>
      </c>
      <c r="K41" s="422">
        <f>Design!K53</f>
        <v/>
      </c>
      <c r="L41" s="422">
        <f>Design!L53</f>
        <v/>
      </c>
      <c r="M41" s="422">
        <f>Design!M53</f>
        <v/>
      </c>
      <c r="N41" s="422">
        <f>Design!N53</f>
        <v/>
      </c>
      <c r="O41" s="422">
        <f>Design!O53</f>
        <v/>
      </c>
      <c r="P41" s="422">
        <f>Design!P53</f>
        <v/>
      </c>
      <c r="Q41" s="422">
        <f>Design!Q53</f>
        <v/>
      </c>
      <c r="R41" s="422">
        <f>Design!R53</f>
        <v/>
      </c>
      <c r="S41" s="422">
        <f>Design!S53</f>
        <v/>
      </c>
      <c r="T41" s="422">
        <f>Design!T53</f>
        <v/>
      </c>
      <c r="U41" s="422">
        <f>Design!U53</f>
        <v/>
      </c>
      <c r="V41" s="422">
        <f>Design!V53</f>
        <v/>
      </c>
      <c r="W41" s="422">
        <f>Design!W53</f>
        <v/>
      </c>
      <c r="X41" s="422">
        <f>Design!X53</f>
        <v/>
      </c>
      <c r="Y41" s="422">
        <f>Design!Y53</f>
        <v/>
      </c>
      <c r="Z41" s="422">
        <f>Design!Z53</f>
        <v/>
      </c>
      <c r="AA41" s="422">
        <f>Design!AA53</f>
        <v/>
      </c>
      <c r="AB41" s="422">
        <f>Design!AB53</f>
        <v/>
      </c>
      <c r="AC41" s="422">
        <f>Design!AC53</f>
        <v/>
      </c>
      <c r="AD41" s="422">
        <f>Design!AD53</f>
        <v/>
      </c>
      <c r="AE41" s="422">
        <f>Design!AE53</f>
        <v/>
      </c>
      <c r="AF41" s="422">
        <f>Design!AF53</f>
        <v/>
      </c>
      <c r="AG41" s="422">
        <f>Design!AG53</f>
        <v/>
      </c>
      <c r="AH41" s="422">
        <f>Design!AH53</f>
        <v/>
      </c>
      <c r="AI41" s="422">
        <f>Design!AI53</f>
        <v/>
      </c>
      <c r="AJ41" s="422">
        <f>Design!AJ53</f>
        <v/>
      </c>
      <c r="AK41" s="422">
        <f>Design!AK53</f>
        <v/>
      </c>
      <c r="AL41" s="422">
        <f>Design!AL53</f>
        <v/>
      </c>
      <c r="AM41" s="422">
        <f>Design!AM53</f>
        <v/>
      </c>
      <c r="AN41" s="422">
        <f>Design!AN53</f>
        <v/>
      </c>
      <c r="AO41" s="422">
        <f>Design!AO53</f>
        <v/>
      </c>
    </row>
    <row r="42">
      <c r="A42" s="526" t="inlineStr">
        <is>
          <t>Facilities</t>
        </is>
      </c>
      <c r="B42" s="526" t="inlineStr">
        <is>
          <t>Immigration</t>
        </is>
      </c>
      <c r="C42" s="527">
        <f>Design!C54</f>
        <v/>
      </c>
      <c r="D42" s="527">
        <f>Design!D54</f>
        <v/>
      </c>
      <c r="E42" s="477">
        <f>Design!E54</f>
        <v/>
      </c>
      <c r="F42" s="422">
        <f>Design!F54</f>
        <v/>
      </c>
      <c r="G42" s="422">
        <f>Design!G54</f>
        <v/>
      </c>
      <c r="H42" s="422">
        <f>Design!H54</f>
        <v/>
      </c>
      <c r="I42" s="422">
        <f>Design!I54</f>
        <v/>
      </c>
      <c r="J42" s="422">
        <f>Design!J54</f>
        <v/>
      </c>
      <c r="K42" s="422">
        <f>Design!K54</f>
        <v/>
      </c>
      <c r="L42" s="422">
        <f>Design!L54</f>
        <v/>
      </c>
      <c r="M42" s="422">
        <f>Design!M54</f>
        <v/>
      </c>
      <c r="N42" s="422">
        <f>Design!N54</f>
        <v/>
      </c>
      <c r="O42" s="422">
        <f>Design!O54</f>
        <v/>
      </c>
      <c r="P42" s="422">
        <f>Design!P54</f>
        <v/>
      </c>
      <c r="Q42" s="422">
        <f>Design!Q54</f>
        <v/>
      </c>
      <c r="R42" s="422">
        <f>Design!R54</f>
        <v/>
      </c>
      <c r="S42" s="422">
        <f>Design!S54</f>
        <v/>
      </c>
      <c r="T42" s="422">
        <f>Design!T54</f>
        <v/>
      </c>
      <c r="U42" s="422">
        <f>Design!U54</f>
        <v/>
      </c>
      <c r="V42" s="422">
        <f>Design!V54</f>
        <v/>
      </c>
      <c r="W42" s="422">
        <f>Design!W54</f>
        <v/>
      </c>
      <c r="X42" s="422">
        <f>Design!X54</f>
        <v/>
      </c>
      <c r="Y42" s="422">
        <f>Design!Y54</f>
        <v/>
      </c>
      <c r="Z42" s="422">
        <f>Design!Z54</f>
        <v/>
      </c>
      <c r="AA42" s="422">
        <f>Design!AA54</f>
        <v/>
      </c>
      <c r="AB42" s="422">
        <f>Design!AB54</f>
        <v/>
      </c>
      <c r="AC42" s="422">
        <f>Design!AC54</f>
        <v/>
      </c>
      <c r="AD42" s="422">
        <f>Design!AD54</f>
        <v/>
      </c>
      <c r="AE42" s="422">
        <f>Design!AE54</f>
        <v/>
      </c>
      <c r="AF42" s="422">
        <f>Design!AF54</f>
        <v/>
      </c>
      <c r="AG42" s="422">
        <f>Design!AG54</f>
        <v/>
      </c>
      <c r="AH42" s="422">
        <f>Design!AH54</f>
        <v/>
      </c>
      <c r="AI42" s="422">
        <f>Design!AI54</f>
        <v/>
      </c>
      <c r="AJ42" s="422">
        <f>Design!AJ54</f>
        <v/>
      </c>
      <c r="AK42" s="422">
        <f>Design!AK54</f>
        <v/>
      </c>
      <c r="AL42" s="422">
        <f>Design!AL54</f>
        <v/>
      </c>
      <c r="AM42" s="422">
        <f>Design!AM54</f>
        <v/>
      </c>
      <c r="AN42" s="422">
        <f>Design!AN54</f>
        <v/>
      </c>
      <c r="AO42" s="422">
        <f>Design!AO54</f>
        <v/>
      </c>
    </row>
    <row r="43">
      <c r="A43" s="526" t="inlineStr">
        <is>
          <t>Facilities</t>
        </is>
      </c>
      <c r="B43" s="526" t="inlineStr">
        <is>
          <t>Baggage Claim</t>
        </is>
      </c>
      <c r="C43" s="527">
        <f>Design!C55</f>
        <v/>
      </c>
      <c r="D43" s="527">
        <f>Design!D55</f>
        <v/>
      </c>
      <c r="E43" s="477">
        <f>Design!E55</f>
        <v/>
      </c>
      <c r="F43" s="422">
        <f>Design!F55</f>
        <v/>
      </c>
      <c r="G43" s="422">
        <f>Design!G55</f>
        <v/>
      </c>
      <c r="H43" s="422">
        <f>Design!H55</f>
        <v/>
      </c>
      <c r="I43" s="422">
        <f>Design!I55</f>
        <v/>
      </c>
      <c r="J43" s="422">
        <f>Design!J55</f>
        <v/>
      </c>
      <c r="K43" s="422">
        <f>Design!K55</f>
        <v/>
      </c>
      <c r="L43" s="422">
        <f>Design!L55</f>
        <v/>
      </c>
      <c r="M43" s="422">
        <f>Design!M55</f>
        <v/>
      </c>
      <c r="N43" s="422">
        <f>Design!N55</f>
        <v/>
      </c>
      <c r="O43" s="422">
        <f>Design!O55</f>
        <v/>
      </c>
      <c r="P43" s="422">
        <f>Design!P55</f>
        <v/>
      </c>
      <c r="Q43" s="422">
        <f>Design!Q55</f>
        <v/>
      </c>
      <c r="R43" s="422">
        <f>Design!R55</f>
        <v/>
      </c>
      <c r="S43" s="422">
        <f>Design!S55</f>
        <v/>
      </c>
      <c r="T43" s="422">
        <f>Design!T55</f>
        <v/>
      </c>
      <c r="U43" s="422">
        <f>Design!U55</f>
        <v/>
      </c>
      <c r="V43" s="422">
        <f>Design!V55</f>
        <v/>
      </c>
      <c r="W43" s="422">
        <f>Design!W55</f>
        <v/>
      </c>
      <c r="X43" s="422">
        <f>Design!X55</f>
        <v/>
      </c>
      <c r="Y43" s="422">
        <f>Design!Y55</f>
        <v/>
      </c>
      <c r="Z43" s="422">
        <f>Design!Z55</f>
        <v/>
      </c>
      <c r="AA43" s="422">
        <f>Design!AA55</f>
        <v/>
      </c>
      <c r="AB43" s="422">
        <f>Design!AB55</f>
        <v/>
      </c>
      <c r="AC43" s="422">
        <f>Design!AC55</f>
        <v/>
      </c>
      <c r="AD43" s="422">
        <f>Design!AD55</f>
        <v/>
      </c>
      <c r="AE43" s="422">
        <f>Design!AE55</f>
        <v/>
      </c>
      <c r="AF43" s="422">
        <f>Design!AF55</f>
        <v/>
      </c>
      <c r="AG43" s="422">
        <f>Design!AG55</f>
        <v/>
      </c>
      <c r="AH43" s="422">
        <f>Design!AH55</f>
        <v/>
      </c>
      <c r="AI43" s="422">
        <f>Design!AI55</f>
        <v/>
      </c>
      <c r="AJ43" s="422">
        <f>Design!AJ55</f>
        <v/>
      </c>
      <c r="AK43" s="422">
        <f>Design!AK55</f>
        <v/>
      </c>
      <c r="AL43" s="422">
        <f>Design!AL55</f>
        <v/>
      </c>
      <c r="AM43" s="422">
        <f>Design!AM55</f>
        <v/>
      </c>
      <c r="AN43" s="422">
        <f>Design!AN55</f>
        <v/>
      </c>
      <c r="AO43" s="422">
        <f>Design!AO55</f>
        <v/>
      </c>
    </row>
    <row r="44">
      <c r="A44" s="526" t="inlineStr">
        <is>
          <t>Facilities</t>
        </is>
      </c>
      <c r="B44" s="526" t="inlineStr">
        <is>
          <t>Baggage Claim</t>
        </is>
      </c>
      <c r="C44" s="527">
        <f>Design!C56</f>
        <v/>
      </c>
      <c r="D44" s="527">
        <f>Design!D56</f>
        <v/>
      </c>
      <c r="E44" s="477">
        <f>Design!E56</f>
        <v/>
      </c>
      <c r="F44" s="417">
        <f>Design!F56</f>
        <v/>
      </c>
      <c r="G44" s="417">
        <f>Design!G56</f>
        <v/>
      </c>
      <c r="H44" s="417">
        <f>Design!H56</f>
        <v/>
      </c>
      <c r="I44" s="417">
        <f>Design!I56</f>
        <v/>
      </c>
      <c r="J44" s="417">
        <f>Design!J56</f>
        <v/>
      </c>
      <c r="K44" s="417">
        <f>Design!K56</f>
        <v/>
      </c>
      <c r="L44" s="417">
        <f>Design!L56</f>
        <v/>
      </c>
      <c r="M44" s="417">
        <f>Design!M56</f>
        <v/>
      </c>
      <c r="N44" s="417">
        <f>Design!N56</f>
        <v/>
      </c>
      <c r="O44" s="417">
        <f>Design!O56</f>
        <v/>
      </c>
      <c r="P44" s="417">
        <f>Design!P56</f>
        <v/>
      </c>
      <c r="Q44" s="417">
        <f>Design!Q56</f>
        <v/>
      </c>
      <c r="R44" s="417">
        <f>Design!R56</f>
        <v/>
      </c>
      <c r="S44" s="417">
        <f>Design!S56</f>
        <v/>
      </c>
      <c r="T44" s="417">
        <f>Design!T56</f>
        <v/>
      </c>
      <c r="U44" s="417">
        <f>Design!U56</f>
        <v/>
      </c>
      <c r="V44" s="417">
        <f>Design!V56</f>
        <v/>
      </c>
      <c r="W44" s="417">
        <f>Design!W56</f>
        <v/>
      </c>
      <c r="X44" s="417">
        <f>Design!X56</f>
        <v/>
      </c>
      <c r="Y44" s="417">
        <f>Design!Y56</f>
        <v/>
      </c>
      <c r="Z44" s="417">
        <f>Design!Z56</f>
        <v/>
      </c>
      <c r="AA44" s="417">
        <f>Design!AA56</f>
        <v/>
      </c>
      <c r="AB44" s="417">
        <f>Design!AB56</f>
        <v/>
      </c>
      <c r="AC44" s="417">
        <f>Design!AC56</f>
        <v/>
      </c>
      <c r="AD44" s="417">
        <f>Design!AD56</f>
        <v/>
      </c>
      <c r="AE44" s="417">
        <f>Design!AE56</f>
        <v/>
      </c>
      <c r="AF44" s="417">
        <f>Design!AF56</f>
        <v/>
      </c>
      <c r="AG44" s="417">
        <f>Design!AG56</f>
        <v/>
      </c>
      <c r="AH44" s="417">
        <f>Design!AH56</f>
        <v/>
      </c>
      <c r="AI44" s="417">
        <f>Design!AI56</f>
        <v/>
      </c>
      <c r="AJ44" s="417">
        <f>Design!AJ56</f>
        <v/>
      </c>
      <c r="AK44" s="417">
        <f>Design!AK56</f>
        <v/>
      </c>
      <c r="AL44" s="417">
        <f>Design!AL56</f>
        <v/>
      </c>
      <c r="AM44" s="417">
        <f>Design!AM56</f>
        <v/>
      </c>
      <c r="AN44" s="417">
        <f>Design!AN56</f>
        <v/>
      </c>
      <c r="AO44" s="417">
        <f>Design!AO56</f>
        <v/>
      </c>
    </row>
    <row r="45">
      <c r="A45" s="526" t="inlineStr">
        <is>
          <t>Facilities</t>
        </is>
      </c>
      <c r="B45" s="526" t="inlineStr">
        <is>
          <t>Parking</t>
        </is>
      </c>
      <c r="C45" s="527">
        <f>Design!C57</f>
        <v/>
      </c>
      <c r="D45" s="527">
        <f>Design!D57</f>
        <v/>
      </c>
      <c r="E45" s="477">
        <f>Design!E57</f>
        <v/>
      </c>
      <c r="F45" s="666">
        <f>Design!F57</f>
        <v/>
      </c>
      <c r="G45" s="666">
        <f>Design!G57</f>
        <v/>
      </c>
      <c r="H45" s="666">
        <f>Design!H57</f>
        <v/>
      </c>
      <c r="I45" s="666">
        <f>Design!I57</f>
        <v/>
      </c>
      <c r="J45" s="666">
        <f>Design!J57</f>
        <v/>
      </c>
      <c r="K45" s="666">
        <f>Design!K57</f>
        <v/>
      </c>
      <c r="L45" s="666">
        <f>Design!L57</f>
        <v/>
      </c>
      <c r="M45" s="666">
        <f>Design!M57</f>
        <v/>
      </c>
      <c r="N45" s="666">
        <f>Design!N57</f>
        <v/>
      </c>
      <c r="O45" s="666">
        <f>Design!O57</f>
        <v/>
      </c>
      <c r="P45" s="666">
        <f>Design!P57</f>
        <v/>
      </c>
      <c r="Q45" s="666">
        <f>Design!Q57</f>
        <v/>
      </c>
      <c r="R45" s="666">
        <f>Design!R57</f>
        <v/>
      </c>
      <c r="S45" s="666">
        <f>Design!S57</f>
        <v/>
      </c>
      <c r="T45" s="666">
        <f>Design!T57</f>
        <v/>
      </c>
      <c r="U45" s="666">
        <f>Design!U57</f>
        <v/>
      </c>
      <c r="V45" s="666">
        <f>Design!V57</f>
        <v/>
      </c>
      <c r="W45" s="666">
        <f>Design!W57</f>
        <v/>
      </c>
      <c r="X45" s="666">
        <f>Design!X57</f>
        <v/>
      </c>
      <c r="Y45" s="666">
        <f>Design!Y57</f>
        <v/>
      </c>
      <c r="Z45" s="666">
        <f>Design!Z57</f>
        <v/>
      </c>
      <c r="AA45" s="666">
        <f>Design!AA57</f>
        <v/>
      </c>
      <c r="AB45" s="666">
        <f>Design!AB57</f>
        <v/>
      </c>
      <c r="AC45" s="666">
        <f>Design!AC57</f>
        <v/>
      </c>
      <c r="AD45" s="666">
        <f>Design!AD57</f>
        <v/>
      </c>
      <c r="AE45" s="666">
        <f>Design!AE57</f>
        <v/>
      </c>
      <c r="AF45" s="666">
        <f>Design!AF57</f>
        <v/>
      </c>
      <c r="AG45" s="666">
        <f>Design!AG57</f>
        <v/>
      </c>
      <c r="AH45" s="666">
        <f>Design!AH57</f>
        <v/>
      </c>
      <c r="AI45" s="666">
        <f>Design!AI57</f>
        <v/>
      </c>
      <c r="AJ45" s="666">
        <f>Design!AJ57</f>
        <v/>
      </c>
      <c r="AK45" s="666">
        <f>Design!AK57</f>
        <v/>
      </c>
      <c r="AL45" s="666">
        <f>Design!AL57</f>
        <v/>
      </c>
      <c r="AM45" s="666">
        <f>Design!AM57</f>
        <v/>
      </c>
      <c r="AN45" s="666">
        <f>Design!AN57</f>
        <v/>
      </c>
      <c r="AO45" s="666">
        <f>Design!AO57</f>
        <v/>
      </c>
    </row>
    <row r="46">
      <c r="A46" s="526" t="inlineStr">
        <is>
          <t>Facilities</t>
        </is>
      </c>
      <c r="B46" s="526" t="inlineStr">
        <is>
          <t>Parking</t>
        </is>
      </c>
      <c r="C46" s="527">
        <f>Design!C58</f>
        <v/>
      </c>
      <c r="D46" s="527">
        <f>Design!D58</f>
        <v/>
      </c>
      <c r="E46" s="477">
        <f>Design!E58</f>
        <v/>
      </c>
      <c r="F46" s="667">
        <f>Design!F58</f>
        <v/>
      </c>
      <c r="G46" s="667">
        <f>Design!G58</f>
        <v/>
      </c>
      <c r="H46" s="667">
        <f>Design!H58</f>
        <v/>
      </c>
      <c r="I46" s="667">
        <f>Design!I58</f>
        <v/>
      </c>
      <c r="J46" s="667">
        <f>Design!J58</f>
        <v/>
      </c>
      <c r="K46" s="667">
        <f>Design!K58</f>
        <v/>
      </c>
      <c r="L46" s="667">
        <f>Design!L58</f>
        <v/>
      </c>
      <c r="M46" s="667">
        <f>Design!M58</f>
        <v/>
      </c>
      <c r="N46" s="667">
        <f>Design!N58</f>
        <v/>
      </c>
      <c r="O46" s="667">
        <f>Design!O58</f>
        <v/>
      </c>
      <c r="P46" s="667">
        <f>Design!P58</f>
        <v/>
      </c>
      <c r="Q46" s="667">
        <f>Design!Q58</f>
        <v/>
      </c>
      <c r="R46" s="667">
        <f>Design!R58</f>
        <v/>
      </c>
      <c r="S46" s="667">
        <f>Design!S58</f>
        <v/>
      </c>
      <c r="T46" s="667">
        <f>Design!T58</f>
        <v/>
      </c>
      <c r="U46" s="667">
        <f>Design!U58</f>
        <v/>
      </c>
      <c r="V46" s="667">
        <f>Design!V58</f>
        <v/>
      </c>
      <c r="W46" s="667">
        <f>Design!W58</f>
        <v/>
      </c>
      <c r="X46" s="667">
        <f>Design!X58</f>
        <v/>
      </c>
      <c r="Y46" s="667">
        <f>Design!Y58</f>
        <v/>
      </c>
      <c r="Z46" s="667">
        <f>Design!Z58</f>
        <v/>
      </c>
      <c r="AA46" s="667">
        <f>Design!AA58</f>
        <v/>
      </c>
      <c r="AB46" s="667">
        <f>Design!AB58</f>
        <v/>
      </c>
      <c r="AC46" s="667">
        <f>Design!AC58</f>
        <v/>
      </c>
      <c r="AD46" s="667">
        <f>Design!AD58</f>
        <v/>
      </c>
      <c r="AE46" s="667">
        <f>Design!AE58</f>
        <v/>
      </c>
      <c r="AF46" s="667">
        <f>Design!AF58</f>
        <v/>
      </c>
      <c r="AG46" s="667">
        <f>Design!AG58</f>
        <v/>
      </c>
      <c r="AH46" s="667">
        <f>Design!AH58</f>
        <v/>
      </c>
      <c r="AI46" s="667">
        <f>Design!AI58</f>
        <v/>
      </c>
      <c r="AJ46" s="667">
        <f>Design!AJ58</f>
        <v/>
      </c>
      <c r="AK46" s="667">
        <f>Design!AK58</f>
        <v/>
      </c>
      <c r="AL46" s="667">
        <f>Design!AL58</f>
        <v/>
      </c>
      <c r="AM46" s="667">
        <f>Design!AM58</f>
        <v/>
      </c>
      <c r="AN46" s="667">
        <f>Design!AN58</f>
        <v/>
      </c>
      <c r="AO46" s="667">
        <f>Design!AO58</f>
        <v/>
      </c>
    </row>
    <row r="47" customFormat="1" s="463">
      <c r="A47" s="479" t="n"/>
      <c r="B47" s="479" t="n"/>
      <c r="C47" s="480" t="n"/>
      <c r="D47" s="480" t="n"/>
    </row>
    <row r="48">
      <c r="A48" s="526" t="inlineStr">
        <is>
          <t>Terminal Area</t>
        </is>
      </c>
      <c r="B48" s="526" t="inlineStr">
        <is>
          <t>Departure Hall</t>
        </is>
      </c>
      <c r="C48" s="526">
        <f>Design!C62</f>
        <v/>
      </c>
      <c r="D48" s="526">
        <f>Design!D62</f>
        <v/>
      </c>
      <c r="E48" s="476">
        <f>Design!E62</f>
        <v/>
      </c>
      <c r="F48" s="669">
        <f>Design!F62</f>
        <v/>
      </c>
      <c r="G48" s="669">
        <f>Design!G62</f>
        <v/>
      </c>
      <c r="H48" s="669">
        <f>Design!H62</f>
        <v/>
      </c>
      <c r="I48" s="669">
        <f>Design!I62</f>
        <v/>
      </c>
      <c r="J48" s="669">
        <f>Design!J62</f>
        <v/>
      </c>
      <c r="K48" s="669">
        <f>Design!K62</f>
        <v/>
      </c>
      <c r="L48" s="669">
        <f>Design!L62</f>
        <v/>
      </c>
      <c r="M48" s="669">
        <f>Design!M62</f>
        <v/>
      </c>
      <c r="N48" s="669">
        <f>Design!N62</f>
        <v/>
      </c>
      <c r="O48" s="669">
        <f>Design!O62</f>
        <v/>
      </c>
      <c r="P48" s="669">
        <f>Design!P62</f>
        <v/>
      </c>
      <c r="Q48" s="669">
        <f>Design!Q62</f>
        <v/>
      </c>
      <c r="R48" s="669">
        <f>Design!R62</f>
        <v/>
      </c>
      <c r="S48" s="669">
        <f>Design!S62</f>
        <v/>
      </c>
      <c r="T48" s="669">
        <f>Design!T62</f>
        <v/>
      </c>
      <c r="U48" s="669">
        <f>Design!U62</f>
        <v/>
      </c>
      <c r="V48" s="669">
        <f>Design!V62</f>
        <v/>
      </c>
      <c r="W48" s="669">
        <f>Design!W62</f>
        <v/>
      </c>
      <c r="X48" s="669">
        <f>Design!X62</f>
        <v/>
      </c>
      <c r="Y48" s="669">
        <f>Design!Y62</f>
        <v/>
      </c>
      <c r="Z48" s="669">
        <f>Design!Z62</f>
        <v/>
      </c>
      <c r="AA48" s="669">
        <f>Design!AA62</f>
        <v/>
      </c>
      <c r="AB48" s="669">
        <f>Design!AB62</f>
        <v/>
      </c>
      <c r="AC48" s="669">
        <f>Design!AC62</f>
        <v/>
      </c>
      <c r="AD48" s="669">
        <f>Design!AD62</f>
        <v/>
      </c>
      <c r="AE48" s="669">
        <f>Design!AE62</f>
        <v/>
      </c>
      <c r="AF48" s="669">
        <f>Design!AF62</f>
        <v/>
      </c>
      <c r="AG48" s="669">
        <f>Design!AG62</f>
        <v/>
      </c>
      <c r="AH48" s="669">
        <f>Design!AH62</f>
        <v/>
      </c>
      <c r="AI48" s="669">
        <f>Design!AI62</f>
        <v/>
      </c>
      <c r="AJ48" s="669">
        <f>Design!AJ62</f>
        <v/>
      </c>
      <c r="AK48" s="669">
        <f>Design!AK62</f>
        <v/>
      </c>
      <c r="AL48" s="669">
        <f>Design!AL62</f>
        <v/>
      </c>
      <c r="AM48" s="669">
        <f>Design!AM62</f>
        <v/>
      </c>
      <c r="AN48" s="669">
        <f>Design!AN62</f>
        <v/>
      </c>
      <c r="AO48" s="669">
        <f>Design!AO62</f>
        <v/>
      </c>
    </row>
    <row r="49">
      <c r="A49" s="526" t="inlineStr">
        <is>
          <t>Terminal Area</t>
        </is>
      </c>
      <c r="B49" s="526" t="inlineStr">
        <is>
          <t>Check-in / Bagdrop</t>
        </is>
      </c>
      <c r="C49" s="526">
        <f>Design!C63</f>
        <v/>
      </c>
      <c r="D49" s="526">
        <f>Design!D63</f>
        <v/>
      </c>
      <c r="E49" s="476">
        <f>Design!E63</f>
        <v/>
      </c>
      <c r="F49" s="669">
        <f>Design!F63</f>
        <v/>
      </c>
      <c r="G49" s="669">
        <f>Design!G63</f>
        <v/>
      </c>
      <c r="H49" s="669">
        <f>Design!H63</f>
        <v/>
      </c>
      <c r="I49" s="669">
        <f>Design!I63</f>
        <v/>
      </c>
      <c r="J49" s="669">
        <f>Design!J63</f>
        <v/>
      </c>
      <c r="K49" s="669">
        <f>Design!K63</f>
        <v/>
      </c>
      <c r="L49" s="669">
        <f>Design!L63</f>
        <v/>
      </c>
      <c r="M49" s="669">
        <f>Design!M63</f>
        <v/>
      </c>
      <c r="N49" s="669">
        <f>Design!N63</f>
        <v/>
      </c>
      <c r="O49" s="669">
        <f>Design!O63</f>
        <v/>
      </c>
      <c r="P49" s="669">
        <f>Design!P63</f>
        <v/>
      </c>
      <c r="Q49" s="669">
        <f>Design!Q63</f>
        <v/>
      </c>
      <c r="R49" s="669">
        <f>Design!R63</f>
        <v/>
      </c>
      <c r="S49" s="669">
        <f>Design!S63</f>
        <v/>
      </c>
      <c r="T49" s="669">
        <f>Design!T63</f>
        <v/>
      </c>
      <c r="U49" s="669">
        <f>Design!U63</f>
        <v/>
      </c>
      <c r="V49" s="669">
        <f>Design!V63</f>
        <v/>
      </c>
      <c r="W49" s="669">
        <f>Design!W63</f>
        <v/>
      </c>
      <c r="X49" s="669">
        <f>Design!X63</f>
        <v/>
      </c>
      <c r="Y49" s="669">
        <f>Design!Y63</f>
        <v/>
      </c>
      <c r="Z49" s="669">
        <f>Design!Z63</f>
        <v/>
      </c>
      <c r="AA49" s="669">
        <f>Design!AA63</f>
        <v/>
      </c>
      <c r="AB49" s="669">
        <f>Design!AB63</f>
        <v/>
      </c>
      <c r="AC49" s="669">
        <f>Design!AC63</f>
        <v/>
      </c>
      <c r="AD49" s="669">
        <f>Design!AD63</f>
        <v/>
      </c>
      <c r="AE49" s="669">
        <f>Design!AE63</f>
        <v/>
      </c>
      <c r="AF49" s="669">
        <f>Design!AF63</f>
        <v/>
      </c>
      <c r="AG49" s="669">
        <f>Design!AG63</f>
        <v/>
      </c>
      <c r="AH49" s="669">
        <f>Design!AH63</f>
        <v/>
      </c>
      <c r="AI49" s="669">
        <f>Design!AI63</f>
        <v/>
      </c>
      <c r="AJ49" s="669">
        <f>Design!AJ63</f>
        <v/>
      </c>
      <c r="AK49" s="669">
        <f>Design!AK63</f>
        <v/>
      </c>
      <c r="AL49" s="669">
        <f>Design!AL63</f>
        <v/>
      </c>
      <c r="AM49" s="669">
        <f>Design!AM63</f>
        <v/>
      </c>
      <c r="AN49" s="669">
        <f>Design!AN63</f>
        <v/>
      </c>
      <c r="AO49" s="669">
        <f>Design!AO63</f>
        <v/>
      </c>
    </row>
    <row r="50">
      <c r="A50" s="526" t="inlineStr">
        <is>
          <t>Terminal Area</t>
        </is>
      </c>
      <c r="B50" s="526" t="inlineStr">
        <is>
          <t>Check-in / Bagdrop</t>
        </is>
      </c>
      <c r="C50" s="526">
        <f>Design!C64</f>
        <v/>
      </c>
      <c r="D50" s="526">
        <f>Design!D64</f>
        <v/>
      </c>
      <c r="E50" s="476">
        <f>Design!E64</f>
        <v/>
      </c>
      <c r="F50" s="669">
        <f>Design!F64</f>
        <v/>
      </c>
      <c r="G50" s="669">
        <f>Design!G64</f>
        <v/>
      </c>
      <c r="H50" s="669">
        <f>Design!H64</f>
        <v/>
      </c>
      <c r="I50" s="669">
        <f>Design!I64</f>
        <v/>
      </c>
      <c r="J50" s="669">
        <f>Design!J64</f>
        <v/>
      </c>
      <c r="K50" s="669">
        <f>Design!K64</f>
        <v/>
      </c>
      <c r="L50" s="669">
        <f>Design!L64</f>
        <v/>
      </c>
      <c r="M50" s="669">
        <f>Design!M64</f>
        <v/>
      </c>
      <c r="N50" s="669">
        <f>Design!N64</f>
        <v/>
      </c>
      <c r="O50" s="669">
        <f>Design!O64</f>
        <v/>
      </c>
      <c r="P50" s="669">
        <f>Design!P64</f>
        <v/>
      </c>
      <c r="Q50" s="669">
        <f>Design!Q64</f>
        <v/>
      </c>
      <c r="R50" s="669">
        <f>Design!R64</f>
        <v/>
      </c>
      <c r="S50" s="669">
        <f>Design!S64</f>
        <v/>
      </c>
      <c r="T50" s="669">
        <f>Design!T64</f>
        <v/>
      </c>
      <c r="U50" s="669">
        <f>Design!U64</f>
        <v/>
      </c>
      <c r="V50" s="669">
        <f>Design!V64</f>
        <v/>
      </c>
      <c r="W50" s="669">
        <f>Design!W64</f>
        <v/>
      </c>
      <c r="X50" s="669">
        <f>Design!X64</f>
        <v/>
      </c>
      <c r="Y50" s="669">
        <f>Design!Y64</f>
        <v/>
      </c>
      <c r="Z50" s="669">
        <f>Design!Z64</f>
        <v/>
      </c>
      <c r="AA50" s="669">
        <f>Design!AA64</f>
        <v/>
      </c>
      <c r="AB50" s="669">
        <f>Design!AB64</f>
        <v/>
      </c>
      <c r="AC50" s="669">
        <f>Design!AC64</f>
        <v/>
      </c>
      <c r="AD50" s="669">
        <f>Design!AD64</f>
        <v/>
      </c>
      <c r="AE50" s="669">
        <f>Design!AE64</f>
        <v/>
      </c>
      <c r="AF50" s="669">
        <f>Design!AF64</f>
        <v/>
      </c>
      <c r="AG50" s="669">
        <f>Design!AG64</f>
        <v/>
      </c>
      <c r="AH50" s="669">
        <f>Design!AH64</f>
        <v/>
      </c>
      <c r="AI50" s="669">
        <f>Design!AI64</f>
        <v/>
      </c>
      <c r="AJ50" s="669">
        <f>Design!AJ64</f>
        <v/>
      </c>
      <c r="AK50" s="669">
        <f>Design!AK64</f>
        <v/>
      </c>
      <c r="AL50" s="669">
        <f>Design!AL64</f>
        <v/>
      </c>
      <c r="AM50" s="669">
        <f>Design!AM64</f>
        <v/>
      </c>
      <c r="AN50" s="669">
        <f>Design!AN64</f>
        <v/>
      </c>
      <c r="AO50" s="669">
        <f>Design!AO64</f>
        <v/>
      </c>
    </row>
    <row r="51">
      <c r="A51" s="526" t="inlineStr">
        <is>
          <t>Terminal Area</t>
        </is>
      </c>
      <c r="B51" s="526" t="inlineStr">
        <is>
          <t>Check-in / Bagdrop</t>
        </is>
      </c>
      <c r="C51" s="526">
        <f>Design!C65</f>
        <v/>
      </c>
      <c r="D51" s="526">
        <f>Design!D65</f>
        <v/>
      </c>
      <c r="E51" s="476">
        <f>Design!E65</f>
        <v/>
      </c>
      <c r="F51" s="669">
        <f>Design!F65</f>
        <v/>
      </c>
      <c r="G51" s="669">
        <f>Design!G65</f>
        <v/>
      </c>
      <c r="H51" s="669">
        <f>Design!H65</f>
        <v/>
      </c>
      <c r="I51" s="669">
        <f>Design!I65</f>
        <v/>
      </c>
      <c r="J51" s="669">
        <f>Design!J65</f>
        <v/>
      </c>
      <c r="K51" s="669">
        <f>Design!K65</f>
        <v/>
      </c>
      <c r="L51" s="669">
        <f>Design!L65</f>
        <v/>
      </c>
      <c r="M51" s="669">
        <f>Design!M65</f>
        <v/>
      </c>
      <c r="N51" s="669">
        <f>Design!N65</f>
        <v/>
      </c>
      <c r="O51" s="669">
        <f>Design!O65</f>
        <v/>
      </c>
      <c r="P51" s="669">
        <f>Design!P65</f>
        <v/>
      </c>
      <c r="Q51" s="669">
        <f>Design!Q65</f>
        <v/>
      </c>
      <c r="R51" s="669">
        <f>Design!R65</f>
        <v/>
      </c>
      <c r="S51" s="669">
        <f>Design!S65</f>
        <v/>
      </c>
      <c r="T51" s="669">
        <f>Design!T65</f>
        <v/>
      </c>
      <c r="U51" s="669">
        <f>Design!U65</f>
        <v/>
      </c>
      <c r="V51" s="669">
        <f>Design!V65</f>
        <v/>
      </c>
      <c r="W51" s="669">
        <f>Design!W65</f>
        <v/>
      </c>
      <c r="X51" s="669">
        <f>Design!X65</f>
        <v/>
      </c>
      <c r="Y51" s="669">
        <f>Design!Y65</f>
        <v/>
      </c>
      <c r="Z51" s="669">
        <f>Design!Z65</f>
        <v/>
      </c>
      <c r="AA51" s="669">
        <f>Design!AA65</f>
        <v/>
      </c>
      <c r="AB51" s="669">
        <f>Design!AB65</f>
        <v/>
      </c>
      <c r="AC51" s="669">
        <f>Design!AC65</f>
        <v/>
      </c>
      <c r="AD51" s="669">
        <f>Design!AD65</f>
        <v/>
      </c>
      <c r="AE51" s="669">
        <f>Design!AE65</f>
        <v/>
      </c>
      <c r="AF51" s="669">
        <f>Design!AF65</f>
        <v/>
      </c>
      <c r="AG51" s="669">
        <f>Design!AG65</f>
        <v/>
      </c>
      <c r="AH51" s="669">
        <f>Design!AH65</f>
        <v/>
      </c>
      <c r="AI51" s="669">
        <f>Design!AI65</f>
        <v/>
      </c>
      <c r="AJ51" s="669">
        <f>Design!AJ65</f>
        <v/>
      </c>
      <c r="AK51" s="669">
        <f>Design!AK65</f>
        <v/>
      </c>
      <c r="AL51" s="669">
        <f>Design!AL65</f>
        <v/>
      </c>
      <c r="AM51" s="669">
        <f>Design!AM65</f>
        <v/>
      </c>
      <c r="AN51" s="669">
        <f>Design!AN65</f>
        <v/>
      </c>
      <c r="AO51" s="669">
        <f>Design!AO65</f>
        <v/>
      </c>
    </row>
    <row r="52">
      <c r="A52" s="526" t="inlineStr">
        <is>
          <t>Terminal Area</t>
        </is>
      </c>
      <c r="B52" s="526" t="inlineStr">
        <is>
          <t>Departure Process</t>
        </is>
      </c>
      <c r="C52" s="526">
        <f>Design!C66</f>
        <v/>
      </c>
      <c r="D52" s="526">
        <f>Design!D66</f>
        <v/>
      </c>
      <c r="E52" s="476">
        <f>Design!E66</f>
        <v/>
      </c>
      <c r="F52" s="669">
        <f>Design!F66</f>
        <v/>
      </c>
      <c r="G52" s="669">
        <f>Design!G66</f>
        <v/>
      </c>
      <c r="H52" s="669">
        <f>Design!H66</f>
        <v/>
      </c>
      <c r="I52" s="669">
        <f>Design!I66</f>
        <v/>
      </c>
      <c r="J52" s="669">
        <f>Design!J66</f>
        <v/>
      </c>
      <c r="K52" s="669">
        <f>Design!K66</f>
        <v/>
      </c>
      <c r="L52" s="669">
        <f>Design!L66</f>
        <v/>
      </c>
      <c r="M52" s="669">
        <f>Design!M66</f>
        <v/>
      </c>
      <c r="N52" s="669">
        <f>Design!N66</f>
        <v/>
      </c>
      <c r="O52" s="669">
        <f>Design!O66</f>
        <v/>
      </c>
      <c r="P52" s="669">
        <f>Design!P66</f>
        <v/>
      </c>
      <c r="Q52" s="669">
        <f>Design!Q66</f>
        <v/>
      </c>
      <c r="R52" s="669">
        <f>Design!R66</f>
        <v/>
      </c>
      <c r="S52" s="669">
        <f>Design!S66</f>
        <v/>
      </c>
      <c r="T52" s="669">
        <f>Design!T66</f>
        <v/>
      </c>
      <c r="U52" s="669">
        <f>Design!U66</f>
        <v/>
      </c>
      <c r="V52" s="669">
        <f>Design!V66</f>
        <v/>
      </c>
      <c r="W52" s="669">
        <f>Design!W66</f>
        <v/>
      </c>
      <c r="X52" s="669">
        <f>Design!X66</f>
        <v/>
      </c>
      <c r="Y52" s="669">
        <f>Design!Y66</f>
        <v/>
      </c>
      <c r="Z52" s="669">
        <f>Design!Z66</f>
        <v/>
      </c>
      <c r="AA52" s="669">
        <f>Design!AA66</f>
        <v/>
      </c>
      <c r="AB52" s="669">
        <f>Design!AB66</f>
        <v/>
      </c>
      <c r="AC52" s="669">
        <f>Design!AC66</f>
        <v/>
      </c>
      <c r="AD52" s="669">
        <f>Design!AD66</f>
        <v/>
      </c>
      <c r="AE52" s="669">
        <f>Design!AE66</f>
        <v/>
      </c>
      <c r="AF52" s="669">
        <f>Design!AF66</f>
        <v/>
      </c>
      <c r="AG52" s="669">
        <f>Design!AG66</f>
        <v/>
      </c>
      <c r="AH52" s="669">
        <f>Design!AH66</f>
        <v/>
      </c>
      <c r="AI52" s="669">
        <f>Design!AI66</f>
        <v/>
      </c>
      <c r="AJ52" s="669">
        <f>Design!AJ66</f>
        <v/>
      </c>
      <c r="AK52" s="669">
        <f>Design!AK66</f>
        <v/>
      </c>
      <c r="AL52" s="669">
        <f>Design!AL66</f>
        <v/>
      </c>
      <c r="AM52" s="669">
        <f>Design!AM66</f>
        <v/>
      </c>
      <c r="AN52" s="669">
        <f>Design!AN66</f>
        <v/>
      </c>
      <c r="AO52" s="669">
        <f>Design!AO66</f>
        <v/>
      </c>
    </row>
    <row r="53">
      <c r="A53" s="526" t="inlineStr">
        <is>
          <t>Terminal Area</t>
        </is>
      </c>
      <c r="B53" s="526" t="inlineStr">
        <is>
          <t>Departure Process</t>
        </is>
      </c>
      <c r="C53" s="526">
        <f>Design!C67</f>
        <v/>
      </c>
      <c r="D53" s="526">
        <f>Design!D67</f>
        <v/>
      </c>
      <c r="E53" s="476">
        <f>Design!E67</f>
        <v/>
      </c>
      <c r="F53" s="669">
        <f>Design!F67</f>
        <v/>
      </c>
      <c r="G53" s="669">
        <f>Design!G67</f>
        <v/>
      </c>
      <c r="H53" s="669">
        <f>Design!H67</f>
        <v/>
      </c>
      <c r="I53" s="669">
        <f>Design!I67</f>
        <v/>
      </c>
      <c r="J53" s="669">
        <f>Design!J67</f>
        <v/>
      </c>
      <c r="K53" s="669">
        <f>Design!K67</f>
        <v/>
      </c>
      <c r="L53" s="669">
        <f>Design!L67</f>
        <v/>
      </c>
      <c r="M53" s="669">
        <f>Design!M67</f>
        <v/>
      </c>
      <c r="N53" s="669">
        <f>Design!N67</f>
        <v/>
      </c>
      <c r="O53" s="669">
        <f>Design!O67</f>
        <v/>
      </c>
      <c r="P53" s="669">
        <f>Design!P67</f>
        <v/>
      </c>
      <c r="Q53" s="669">
        <f>Design!Q67</f>
        <v/>
      </c>
      <c r="R53" s="669">
        <f>Design!R67</f>
        <v/>
      </c>
      <c r="S53" s="669">
        <f>Design!S67</f>
        <v/>
      </c>
      <c r="T53" s="669">
        <f>Design!T67</f>
        <v/>
      </c>
      <c r="U53" s="669">
        <f>Design!U67</f>
        <v/>
      </c>
      <c r="V53" s="669">
        <f>Design!V67</f>
        <v/>
      </c>
      <c r="W53" s="669">
        <f>Design!W67</f>
        <v/>
      </c>
      <c r="X53" s="669">
        <f>Design!X67</f>
        <v/>
      </c>
      <c r="Y53" s="669">
        <f>Design!Y67</f>
        <v/>
      </c>
      <c r="Z53" s="669">
        <f>Design!Z67</f>
        <v/>
      </c>
      <c r="AA53" s="669">
        <f>Design!AA67</f>
        <v/>
      </c>
      <c r="AB53" s="669">
        <f>Design!AB67</f>
        <v/>
      </c>
      <c r="AC53" s="669">
        <f>Design!AC67</f>
        <v/>
      </c>
      <c r="AD53" s="669">
        <f>Design!AD67</f>
        <v/>
      </c>
      <c r="AE53" s="669">
        <f>Design!AE67</f>
        <v/>
      </c>
      <c r="AF53" s="669">
        <f>Design!AF67</f>
        <v/>
      </c>
      <c r="AG53" s="669">
        <f>Design!AG67</f>
        <v/>
      </c>
      <c r="AH53" s="669">
        <f>Design!AH67</f>
        <v/>
      </c>
      <c r="AI53" s="669">
        <f>Design!AI67</f>
        <v/>
      </c>
      <c r="AJ53" s="669">
        <f>Design!AJ67</f>
        <v/>
      </c>
      <c r="AK53" s="669">
        <f>Design!AK67</f>
        <v/>
      </c>
      <c r="AL53" s="669">
        <f>Design!AL67</f>
        <v/>
      </c>
      <c r="AM53" s="669">
        <f>Design!AM67</f>
        <v/>
      </c>
      <c r="AN53" s="669">
        <f>Design!AN67</f>
        <v/>
      </c>
      <c r="AO53" s="669">
        <f>Design!AO67</f>
        <v/>
      </c>
    </row>
    <row r="54">
      <c r="A54" s="526" t="inlineStr">
        <is>
          <t>Terminal Area</t>
        </is>
      </c>
      <c r="B54" s="526" t="inlineStr">
        <is>
          <t>Departure Process</t>
        </is>
      </c>
      <c r="C54" s="526">
        <f>Design!C68</f>
        <v/>
      </c>
      <c r="D54" s="526">
        <f>Design!D68</f>
        <v/>
      </c>
      <c r="E54" s="476">
        <f>Design!E68</f>
        <v/>
      </c>
      <c r="F54" s="669">
        <f>Design!F68</f>
        <v/>
      </c>
      <c r="G54" s="669">
        <f>Design!G68</f>
        <v/>
      </c>
      <c r="H54" s="669">
        <f>Design!H68</f>
        <v/>
      </c>
      <c r="I54" s="669">
        <f>Design!I68</f>
        <v/>
      </c>
      <c r="J54" s="669">
        <f>Design!J68</f>
        <v/>
      </c>
      <c r="K54" s="669">
        <f>Design!K68</f>
        <v/>
      </c>
      <c r="L54" s="669">
        <f>Design!L68</f>
        <v/>
      </c>
      <c r="M54" s="669">
        <f>Design!M68</f>
        <v/>
      </c>
      <c r="N54" s="669">
        <f>Design!N68</f>
        <v/>
      </c>
      <c r="O54" s="669">
        <f>Design!O68</f>
        <v/>
      </c>
      <c r="P54" s="669">
        <f>Design!P68</f>
        <v/>
      </c>
      <c r="Q54" s="669">
        <f>Design!Q68</f>
        <v/>
      </c>
      <c r="R54" s="669">
        <f>Design!R68</f>
        <v/>
      </c>
      <c r="S54" s="669">
        <f>Design!S68</f>
        <v/>
      </c>
      <c r="T54" s="669">
        <f>Design!T68</f>
        <v/>
      </c>
      <c r="U54" s="669">
        <f>Design!U68</f>
        <v/>
      </c>
      <c r="V54" s="669">
        <f>Design!V68</f>
        <v/>
      </c>
      <c r="W54" s="669">
        <f>Design!W68</f>
        <v/>
      </c>
      <c r="X54" s="669">
        <f>Design!X68</f>
        <v/>
      </c>
      <c r="Y54" s="669">
        <f>Design!Y68</f>
        <v/>
      </c>
      <c r="Z54" s="669">
        <f>Design!Z68</f>
        <v/>
      </c>
      <c r="AA54" s="669">
        <f>Design!AA68</f>
        <v/>
      </c>
      <c r="AB54" s="669">
        <f>Design!AB68</f>
        <v/>
      </c>
      <c r="AC54" s="669">
        <f>Design!AC68</f>
        <v/>
      </c>
      <c r="AD54" s="669">
        <f>Design!AD68</f>
        <v/>
      </c>
      <c r="AE54" s="669">
        <f>Design!AE68</f>
        <v/>
      </c>
      <c r="AF54" s="669">
        <f>Design!AF68</f>
        <v/>
      </c>
      <c r="AG54" s="669">
        <f>Design!AG68</f>
        <v/>
      </c>
      <c r="AH54" s="669">
        <f>Design!AH68</f>
        <v/>
      </c>
      <c r="AI54" s="669">
        <f>Design!AI68</f>
        <v/>
      </c>
      <c r="AJ54" s="669">
        <f>Design!AJ68</f>
        <v/>
      </c>
      <c r="AK54" s="669">
        <f>Design!AK68</f>
        <v/>
      </c>
      <c r="AL54" s="669">
        <f>Design!AL68</f>
        <v/>
      </c>
      <c r="AM54" s="669">
        <f>Design!AM68</f>
        <v/>
      </c>
      <c r="AN54" s="669">
        <f>Design!AN68</f>
        <v/>
      </c>
      <c r="AO54" s="669">
        <f>Design!AO68</f>
        <v/>
      </c>
    </row>
    <row r="55">
      <c r="A55" s="526" t="inlineStr">
        <is>
          <t>Terminal Area</t>
        </is>
      </c>
      <c r="B55" s="526" t="inlineStr">
        <is>
          <t>Boarding Gate Lounge</t>
        </is>
      </c>
      <c r="C55" s="526">
        <f>Design!C69</f>
        <v/>
      </c>
      <c r="D55" s="526">
        <f>Design!D69</f>
        <v/>
      </c>
      <c r="E55" s="476">
        <f>Design!E69</f>
        <v/>
      </c>
      <c r="F55" s="669">
        <f>Design!F69</f>
        <v/>
      </c>
      <c r="G55" s="669">
        <f>Design!G69</f>
        <v/>
      </c>
      <c r="H55" s="669">
        <f>Design!H69</f>
        <v/>
      </c>
      <c r="I55" s="669">
        <f>Design!I69</f>
        <v/>
      </c>
      <c r="J55" s="669">
        <f>Design!J69</f>
        <v/>
      </c>
      <c r="K55" s="669">
        <f>Design!K69</f>
        <v/>
      </c>
      <c r="L55" s="669">
        <f>Design!L69</f>
        <v/>
      </c>
      <c r="M55" s="669">
        <f>Design!M69</f>
        <v/>
      </c>
      <c r="N55" s="669">
        <f>Design!N69</f>
        <v/>
      </c>
      <c r="O55" s="669">
        <f>Design!O69</f>
        <v/>
      </c>
      <c r="P55" s="669">
        <f>Design!P69</f>
        <v/>
      </c>
      <c r="Q55" s="669">
        <f>Design!Q69</f>
        <v/>
      </c>
      <c r="R55" s="669">
        <f>Design!R69</f>
        <v/>
      </c>
      <c r="S55" s="669">
        <f>Design!S69</f>
        <v/>
      </c>
      <c r="T55" s="669">
        <f>Design!T69</f>
        <v/>
      </c>
      <c r="U55" s="669">
        <f>Design!U69</f>
        <v/>
      </c>
      <c r="V55" s="669">
        <f>Design!V69</f>
        <v/>
      </c>
      <c r="W55" s="669">
        <f>Design!W69</f>
        <v/>
      </c>
      <c r="X55" s="669">
        <f>Design!X69</f>
        <v/>
      </c>
      <c r="Y55" s="669">
        <f>Design!Y69</f>
        <v/>
      </c>
      <c r="Z55" s="669">
        <f>Design!Z69</f>
        <v/>
      </c>
      <c r="AA55" s="669">
        <f>Design!AA69</f>
        <v/>
      </c>
      <c r="AB55" s="669">
        <f>Design!AB69</f>
        <v/>
      </c>
      <c r="AC55" s="669">
        <f>Design!AC69</f>
        <v/>
      </c>
      <c r="AD55" s="669">
        <f>Design!AD69</f>
        <v/>
      </c>
      <c r="AE55" s="669">
        <f>Design!AE69</f>
        <v/>
      </c>
      <c r="AF55" s="669">
        <f>Design!AF69</f>
        <v/>
      </c>
      <c r="AG55" s="669">
        <f>Design!AG69</f>
        <v/>
      </c>
      <c r="AH55" s="669">
        <f>Design!AH69</f>
        <v/>
      </c>
      <c r="AI55" s="669">
        <f>Design!AI69</f>
        <v/>
      </c>
      <c r="AJ55" s="669">
        <f>Design!AJ69</f>
        <v/>
      </c>
      <c r="AK55" s="669">
        <f>Design!AK69</f>
        <v/>
      </c>
      <c r="AL55" s="669">
        <f>Design!AL69</f>
        <v/>
      </c>
      <c r="AM55" s="669">
        <f>Design!AM69</f>
        <v/>
      </c>
      <c r="AN55" s="669">
        <f>Design!AN69</f>
        <v/>
      </c>
      <c r="AO55" s="669">
        <f>Design!AO69</f>
        <v/>
      </c>
    </row>
    <row r="56">
      <c r="A56" s="526" t="inlineStr">
        <is>
          <t>Terminal Area</t>
        </is>
      </c>
      <c r="B56" s="526" t="inlineStr">
        <is>
          <t>Arrival Hall</t>
        </is>
      </c>
      <c r="C56" s="526">
        <f>Design!C70</f>
        <v/>
      </c>
      <c r="D56" s="526">
        <f>Design!D70</f>
        <v/>
      </c>
      <c r="E56" s="476">
        <f>Design!E70</f>
        <v/>
      </c>
      <c r="F56" s="669">
        <f>Design!F70</f>
        <v/>
      </c>
      <c r="G56" s="669">
        <f>Design!G70</f>
        <v/>
      </c>
      <c r="H56" s="669">
        <f>Design!H70</f>
        <v/>
      </c>
      <c r="I56" s="669">
        <f>Design!I70</f>
        <v/>
      </c>
      <c r="J56" s="669">
        <f>Design!J70</f>
        <v/>
      </c>
      <c r="K56" s="669">
        <f>Design!K70</f>
        <v/>
      </c>
      <c r="L56" s="669">
        <f>Design!L70</f>
        <v/>
      </c>
      <c r="M56" s="669">
        <f>Design!M70</f>
        <v/>
      </c>
      <c r="N56" s="669">
        <f>Design!N70</f>
        <v/>
      </c>
      <c r="O56" s="669">
        <f>Design!O70</f>
        <v/>
      </c>
      <c r="P56" s="669">
        <f>Design!P70</f>
        <v/>
      </c>
      <c r="Q56" s="669">
        <f>Design!Q70</f>
        <v/>
      </c>
      <c r="R56" s="669">
        <f>Design!R70</f>
        <v/>
      </c>
      <c r="S56" s="669">
        <f>Design!S70</f>
        <v/>
      </c>
      <c r="T56" s="669">
        <f>Design!T70</f>
        <v/>
      </c>
      <c r="U56" s="669">
        <f>Design!U70</f>
        <v/>
      </c>
      <c r="V56" s="669">
        <f>Design!V70</f>
        <v/>
      </c>
      <c r="W56" s="669">
        <f>Design!W70</f>
        <v/>
      </c>
      <c r="X56" s="669">
        <f>Design!X70</f>
        <v/>
      </c>
      <c r="Y56" s="669">
        <f>Design!Y70</f>
        <v/>
      </c>
      <c r="Z56" s="669">
        <f>Design!Z70</f>
        <v/>
      </c>
      <c r="AA56" s="669">
        <f>Design!AA70</f>
        <v/>
      </c>
      <c r="AB56" s="669">
        <f>Design!AB70</f>
        <v/>
      </c>
      <c r="AC56" s="669">
        <f>Design!AC70</f>
        <v/>
      </c>
      <c r="AD56" s="669">
        <f>Design!AD70</f>
        <v/>
      </c>
      <c r="AE56" s="669">
        <f>Design!AE70</f>
        <v/>
      </c>
      <c r="AF56" s="669">
        <f>Design!AF70</f>
        <v/>
      </c>
      <c r="AG56" s="669">
        <f>Design!AG70</f>
        <v/>
      </c>
      <c r="AH56" s="669">
        <f>Design!AH70</f>
        <v/>
      </c>
      <c r="AI56" s="669">
        <f>Design!AI70</f>
        <v/>
      </c>
      <c r="AJ56" s="669">
        <f>Design!AJ70</f>
        <v/>
      </c>
      <c r="AK56" s="669">
        <f>Design!AK70</f>
        <v/>
      </c>
      <c r="AL56" s="669">
        <f>Design!AL70</f>
        <v/>
      </c>
      <c r="AM56" s="669">
        <f>Design!AM70</f>
        <v/>
      </c>
      <c r="AN56" s="669">
        <f>Design!AN70</f>
        <v/>
      </c>
      <c r="AO56" s="669">
        <f>Design!AO70</f>
        <v/>
      </c>
    </row>
    <row r="57">
      <c r="A57" s="526" t="inlineStr">
        <is>
          <t>Terminal Area</t>
        </is>
      </c>
      <c r="B57" s="526" t="inlineStr">
        <is>
          <t>Immigration</t>
        </is>
      </c>
      <c r="C57" s="526">
        <f>Design!C71</f>
        <v/>
      </c>
      <c r="D57" s="526">
        <f>Design!D71</f>
        <v/>
      </c>
      <c r="E57" s="476">
        <f>Design!E71</f>
        <v/>
      </c>
      <c r="F57" s="669">
        <f>Design!F71</f>
        <v/>
      </c>
      <c r="G57" s="669">
        <f>Design!G71</f>
        <v/>
      </c>
      <c r="H57" s="669">
        <f>Design!H71</f>
        <v/>
      </c>
      <c r="I57" s="669">
        <f>Design!I71</f>
        <v/>
      </c>
      <c r="J57" s="669">
        <f>Design!J71</f>
        <v/>
      </c>
      <c r="K57" s="669">
        <f>Design!K71</f>
        <v/>
      </c>
      <c r="L57" s="669">
        <f>Design!L71</f>
        <v/>
      </c>
      <c r="M57" s="669">
        <f>Design!M71</f>
        <v/>
      </c>
      <c r="N57" s="669">
        <f>Design!N71</f>
        <v/>
      </c>
      <c r="O57" s="669">
        <f>Design!O71</f>
        <v/>
      </c>
      <c r="P57" s="669">
        <f>Design!P71</f>
        <v/>
      </c>
      <c r="Q57" s="669">
        <f>Design!Q71</f>
        <v/>
      </c>
      <c r="R57" s="669">
        <f>Design!R71</f>
        <v/>
      </c>
      <c r="S57" s="669">
        <f>Design!S71</f>
        <v/>
      </c>
      <c r="T57" s="669">
        <f>Design!T71</f>
        <v/>
      </c>
      <c r="U57" s="669">
        <f>Design!U71</f>
        <v/>
      </c>
      <c r="V57" s="669">
        <f>Design!V71</f>
        <v/>
      </c>
      <c r="W57" s="669">
        <f>Design!W71</f>
        <v/>
      </c>
      <c r="X57" s="669">
        <f>Design!X71</f>
        <v/>
      </c>
      <c r="Y57" s="669">
        <f>Design!Y71</f>
        <v/>
      </c>
      <c r="Z57" s="669">
        <f>Design!Z71</f>
        <v/>
      </c>
      <c r="AA57" s="669">
        <f>Design!AA71</f>
        <v/>
      </c>
      <c r="AB57" s="669">
        <f>Design!AB71</f>
        <v/>
      </c>
      <c r="AC57" s="669">
        <f>Design!AC71</f>
        <v/>
      </c>
      <c r="AD57" s="669">
        <f>Design!AD71</f>
        <v/>
      </c>
      <c r="AE57" s="669">
        <f>Design!AE71</f>
        <v/>
      </c>
      <c r="AF57" s="669">
        <f>Design!AF71</f>
        <v/>
      </c>
      <c r="AG57" s="669">
        <f>Design!AG71</f>
        <v/>
      </c>
      <c r="AH57" s="669">
        <f>Design!AH71</f>
        <v/>
      </c>
      <c r="AI57" s="669">
        <f>Design!AI71</f>
        <v/>
      </c>
      <c r="AJ57" s="669">
        <f>Design!AJ71</f>
        <v/>
      </c>
      <c r="AK57" s="669">
        <f>Design!AK71</f>
        <v/>
      </c>
      <c r="AL57" s="669">
        <f>Design!AL71</f>
        <v/>
      </c>
      <c r="AM57" s="669">
        <f>Design!AM71</f>
        <v/>
      </c>
      <c r="AN57" s="669">
        <f>Design!AN71</f>
        <v/>
      </c>
      <c r="AO57" s="669">
        <f>Design!AO71</f>
        <v/>
      </c>
    </row>
    <row r="58">
      <c r="A58" s="526" t="inlineStr">
        <is>
          <t>Terminal Area</t>
        </is>
      </c>
      <c r="B58" s="526" t="inlineStr">
        <is>
          <t>Baggage Claim</t>
        </is>
      </c>
      <c r="C58" s="526">
        <f>Design!C72</f>
        <v/>
      </c>
      <c r="D58" s="526">
        <f>Design!D72</f>
        <v/>
      </c>
      <c r="E58" s="476">
        <f>Design!E72</f>
        <v/>
      </c>
      <c r="F58" s="669">
        <f>Design!F72</f>
        <v/>
      </c>
      <c r="G58" s="669">
        <f>Design!G72</f>
        <v/>
      </c>
      <c r="H58" s="669">
        <f>Design!H72</f>
        <v/>
      </c>
      <c r="I58" s="669">
        <f>Design!I72</f>
        <v/>
      </c>
      <c r="J58" s="669">
        <f>Design!J72</f>
        <v/>
      </c>
      <c r="K58" s="669">
        <f>Design!K72</f>
        <v/>
      </c>
      <c r="L58" s="669">
        <f>Design!L72</f>
        <v/>
      </c>
      <c r="M58" s="669">
        <f>Design!M72</f>
        <v/>
      </c>
      <c r="N58" s="669">
        <f>Design!N72</f>
        <v/>
      </c>
      <c r="O58" s="669">
        <f>Design!O72</f>
        <v/>
      </c>
      <c r="P58" s="669">
        <f>Design!P72</f>
        <v/>
      </c>
      <c r="Q58" s="669">
        <f>Design!Q72</f>
        <v/>
      </c>
      <c r="R58" s="669">
        <f>Design!R72</f>
        <v/>
      </c>
      <c r="S58" s="669">
        <f>Design!S72</f>
        <v/>
      </c>
      <c r="T58" s="669">
        <f>Design!T72</f>
        <v/>
      </c>
      <c r="U58" s="669">
        <f>Design!U72</f>
        <v/>
      </c>
      <c r="V58" s="669">
        <f>Design!V72</f>
        <v/>
      </c>
      <c r="W58" s="669">
        <f>Design!W72</f>
        <v/>
      </c>
      <c r="X58" s="669">
        <f>Design!X72</f>
        <v/>
      </c>
      <c r="Y58" s="669">
        <f>Design!Y72</f>
        <v/>
      </c>
      <c r="Z58" s="669">
        <f>Design!Z72</f>
        <v/>
      </c>
      <c r="AA58" s="669">
        <f>Design!AA72</f>
        <v/>
      </c>
      <c r="AB58" s="669">
        <f>Design!AB72</f>
        <v/>
      </c>
      <c r="AC58" s="669">
        <f>Design!AC72</f>
        <v/>
      </c>
      <c r="AD58" s="669">
        <f>Design!AD72</f>
        <v/>
      </c>
      <c r="AE58" s="669">
        <f>Design!AE72</f>
        <v/>
      </c>
      <c r="AF58" s="669">
        <f>Design!AF72</f>
        <v/>
      </c>
      <c r="AG58" s="669">
        <f>Design!AG72</f>
        <v/>
      </c>
      <c r="AH58" s="669">
        <f>Design!AH72</f>
        <v/>
      </c>
      <c r="AI58" s="669">
        <f>Design!AI72</f>
        <v/>
      </c>
      <c r="AJ58" s="669">
        <f>Design!AJ72</f>
        <v/>
      </c>
      <c r="AK58" s="669">
        <f>Design!AK72</f>
        <v/>
      </c>
      <c r="AL58" s="669">
        <f>Design!AL72</f>
        <v/>
      </c>
      <c r="AM58" s="669">
        <f>Design!AM72</f>
        <v/>
      </c>
      <c r="AN58" s="669">
        <f>Design!AN72</f>
        <v/>
      </c>
      <c r="AO58" s="669">
        <f>Design!AO72</f>
        <v/>
      </c>
    </row>
    <row r="59">
      <c r="A59" s="526" t="inlineStr">
        <is>
          <t>Terminal Area</t>
        </is>
      </c>
      <c r="B59" s="526" t="inlineStr">
        <is>
          <t>Baggage Claim</t>
        </is>
      </c>
      <c r="C59" s="526">
        <f>Design!C73</f>
        <v/>
      </c>
      <c r="D59" s="526">
        <f>Design!D73</f>
        <v/>
      </c>
      <c r="E59" s="476">
        <f>Design!E73</f>
        <v/>
      </c>
      <c r="F59" s="669">
        <f>Design!F73</f>
        <v/>
      </c>
      <c r="G59" s="669">
        <f>Design!G73</f>
        <v/>
      </c>
      <c r="H59" s="669">
        <f>Design!H73</f>
        <v/>
      </c>
      <c r="I59" s="669">
        <f>Design!I73</f>
        <v/>
      </c>
      <c r="J59" s="669">
        <f>Design!J73</f>
        <v/>
      </c>
      <c r="K59" s="669">
        <f>Design!K73</f>
        <v/>
      </c>
      <c r="L59" s="669">
        <f>Design!L73</f>
        <v/>
      </c>
      <c r="M59" s="669">
        <f>Design!M73</f>
        <v/>
      </c>
      <c r="N59" s="669">
        <f>Design!N73</f>
        <v/>
      </c>
      <c r="O59" s="669">
        <f>Design!O73</f>
        <v/>
      </c>
      <c r="P59" s="669">
        <f>Design!P73</f>
        <v/>
      </c>
      <c r="Q59" s="669">
        <f>Design!Q73</f>
        <v/>
      </c>
      <c r="R59" s="669">
        <f>Design!R73</f>
        <v/>
      </c>
      <c r="S59" s="669">
        <f>Design!S73</f>
        <v/>
      </c>
      <c r="T59" s="669">
        <f>Design!T73</f>
        <v/>
      </c>
      <c r="U59" s="669">
        <f>Design!U73</f>
        <v/>
      </c>
      <c r="V59" s="669">
        <f>Design!V73</f>
        <v/>
      </c>
      <c r="W59" s="669">
        <f>Design!W73</f>
        <v/>
      </c>
      <c r="X59" s="669">
        <f>Design!X73</f>
        <v/>
      </c>
      <c r="Y59" s="669">
        <f>Design!Y73</f>
        <v/>
      </c>
      <c r="Z59" s="669">
        <f>Design!Z73</f>
        <v/>
      </c>
      <c r="AA59" s="669">
        <f>Design!AA73</f>
        <v/>
      </c>
      <c r="AB59" s="669">
        <f>Design!AB73</f>
        <v/>
      </c>
      <c r="AC59" s="669">
        <f>Design!AC73</f>
        <v/>
      </c>
      <c r="AD59" s="669">
        <f>Design!AD73</f>
        <v/>
      </c>
      <c r="AE59" s="669">
        <f>Design!AE73</f>
        <v/>
      </c>
      <c r="AF59" s="669">
        <f>Design!AF73</f>
        <v/>
      </c>
      <c r="AG59" s="669">
        <f>Design!AG73</f>
        <v/>
      </c>
      <c r="AH59" s="669">
        <f>Design!AH73</f>
        <v/>
      </c>
      <c r="AI59" s="669">
        <f>Design!AI73</f>
        <v/>
      </c>
      <c r="AJ59" s="669">
        <f>Design!AJ73</f>
        <v/>
      </c>
      <c r="AK59" s="669">
        <f>Design!AK73</f>
        <v/>
      </c>
      <c r="AL59" s="669">
        <f>Design!AL73</f>
        <v/>
      </c>
      <c r="AM59" s="669">
        <f>Design!AM73</f>
        <v/>
      </c>
      <c r="AN59" s="669">
        <f>Design!AN73</f>
        <v/>
      </c>
      <c r="AO59" s="669">
        <f>Design!AO73</f>
        <v/>
      </c>
    </row>
    <row r="60">
      <c r="A60" s="526" t="inlineStr">
        <is>
          <t>Terminal Area</t>
        </is>
      </c>
      <c r="B60" s="526" t="inlineStr">
        <is>
          <t>Customs</t>
        </is>
      </c>
      <c r="C60" s="526">
        <f>Design!C74</f>
        <v/>
      </c>
      <c r="D60" s="526">
        <f>Design!D74</f>
        <v/>
      </c>
      <c r="E60" s="476">
        <f>Design!E74</f>
        <v/>
      </c>
      <c r="F60" s="669">
        <f>Design!F74</f>
        <v/>
      </c>
      <c r="G60" s="669">
        <f>Design!G74</f>
        <v/>
      </c>
      <c r="H60" s="669">
        <f>Design!H74</f>
        <v/>
      </c>
      <c r="I60" s="669">
        <f>Design!I74</f>
        <v/>
      </c>
      <c r="J60" s="669">
        <f>Design!J74</f>
        <v/>
      </c>
      <c r="K60" s="669">
        <f>Design!K74</f>
        <v/>
      </c>
      <c r="L60" s="669">
        <f>Design!L74</f>
        <v/>
      </c>
      <c r="M60" s="669">
        <f>Design!M74</f>
        <v/>
      </c>
      <c r="N60" s="669">
        <f>Design!N74</f>
        <v/>
      </c>
      <c r="O60" s="669">
        <f>Design!O74</f>
        <v/>
      </c>
      <c r="P60" s="669">
        <f>Design!P74</f>
        <v/>
      </c>
      <c r="Q60" s="669">
        <f>Design!Q74</f>
        <v/>
      </c>
      <c r="R60" s="669">
        <f>Design!R74</f>
        <v/>
      </c>
      <c r="S60" s="669">
        <f>Design!S74</f>
        <v/>
      </c>
      <c r="T60" s="669">
        <f>Design!T74</f>
        <v/>
      </c>
      <c r="U60" s="669">
        <f>Design!U74</f>
        <v/>
      </c>
      <c r="V60" s="669">
        <f>Design!V74</f>
        <v/>
      </c>
      <c r="W60" s="669">
        <f>Design!W74</f>
        <v/>
      </c>
      <c r="X60" s="669">
        <f>Design!X74</f>
        <v/>
      </c>
      <c r="Y60" s="669">
        <f>Design!Y74</f>
        <v/>
      </c>
      <c r="Z60" s="669">
        <f>Design!Z74</f>
        <v/>
      </c>
      <c r="AA60" s="669">
        <f>Design!AA74</f>
        <v/>
      </c>
      <c r="AB60" s="669">
        <f>Design!AB74</f>
        <v/>
      </c>
      <c r="AC60" s="669">
        <f>Design!AC74</f>
        <v/>
      </c>
      <c r="AD60" s="669">
        <f>Design!AD74</f>
        <v/>
      </c>
      <c r="AE60" s="669">
        <f>Design!AE74</f>
        <v/>
      </c>
      <c r="AF60" s="669">
        <f>Design!AF74</f>
        <v/>
      </c>
      <c r="AG60" s="669">
        <f>Design!AG74</f>
        <v/>
      </c>
      <c r="AH60" s="669">
        <f>Design!AH74</f>
        <v/>
      </c>
      <c r="AI60" s="669">
        <f>Design!AI74</f>
        <v/>
      </c>
      <c r="AJ60" s="669">
        <f>Design!AJ74</f>
        <v/>
      </c>
      <c r="AK60" s="669">
        <f>Design!AK74</f>
        <v/>
      </c>
      <c r="AL60" s="669">
        <f>Design!AL74</f>
        <v/>
      </c>
      <c r="AM60" s="669">
        <f>Design!AM74</f>
        <v/>
      </c>
      <c r="AN60" s="669">
        <f>Design!AN74</f>
        <v/>
      </c>
      <c r="AO60" s="669">
        <f>Design!AO74</f>
        <v/>
      </c>
    </row>
    <row r="61">
      <c r="A61" s="528" t="inlineStr">
        <is>
          <t>Terminal Area</t>
        </is>
      </c>
      <c r="B61" s="528" t="inlineStr">
        <is>
          <t>Passenger Processing Areas</t>
        </is>
      </c>
      <c r="C61" s="528">
        <f>Design!C75</f>
        <v/>
      </c>
      <c r="D61" s="528">
        <f>Design!D75</f>
        <v/>
      </c>
      <c r="E61" s="475">
        <f>Design!E75</f>
        <v/>
      </c>
      <c r="F61" s="670">
        <f>Design!F75</f>
        <v/>
      </c>
      <c r="G61" s="670">
        <f>Design!G75</f>
        <v/>
      </c>
      <c r="H61" s="670">
        <f>Design!H75</f>
        <v/>
      </c>
      <c r="I61" s="670">
        <f>Design!I75</f>
        <v/>
      </c>
      <c r="J61" s="670">
        <f>Design!J75</f>
        <v/>
      </c>
      <c r="K61" s="670">
        <f>Design!K75</f>
        <v/>
      </c>
      <c r="L61" s="670">
        <f>Design!L75</f>
        <v/>
      </c>
      <c r="M61" s="670">
        <f>Design!M75</f>
        <v/>
      </c>
      <c r="N61" s="670">
        <f>Design!N75</f>
        <v/>
      </c>
      <c r="O61" s="670">
        <f>Design!O75</f>
        <v/>
      </c>
      <c r="P61" s="670">
        <f>Design!P75</f>
        <v/>
      </c>
      <c r="Q61" s="670">
        <f>Design!Q75</f>
        <v/>
      </c>
      <c r="R61" s="670">
        <f>Design!R75</f>
        <v/>
      </c>
      <c r="S61" s="670">
        <f>Design!S75</f>
        <v/>
      </c>
      <c r="T61" s="670">
        <f>Design!T75</f>
        <v/>
      </c>
      <c r="U61" s="670">
        <f>Design!U75</f>
        <v/>
      </c>
      <c r="V61" s="670">
        <f>Design!V75</f>
        <v/>
      </c>
      <c r="W61" s="670">
        <f>Design!W75</f>
        <v/>
      </c>
      <c r="X61" s="670">
        <f>Design!X75</f>
        <v/>
      </c>
      <c r="Y61" s="670">
        <f>Design!Y75</f>
        <v/>
      </c>
      <c r="Z61" s="670">
        <f>Design!Z75</f>
        <v/>
      </c>
      <c r="AA61" s="670">
        <f>Design!AA75</f>
        <v/>
      </c>
      <c r="AB61" s="670">
        <f>Design!AB75</f>
        <v/>
      </c>
      <c r="AC61" s="670">
        <f>Design!AC75</f>
        <v/>
      </c>
      <c r="AD61" s="670">
        <f>Design!AD75</f>
        <v/>
      </c>
      <c r="AE61" s="670">
        <f>Design!AE75</f>
        <v/>
      </c>
      <c r="AF61" s="670">
        <f>Design!AF75</f>
        <v/>
      </c>
      <c r="AG61" s="670">
        <f>Design!AG75</f>
        <v/>
      </c>
      <c r="AH61" s="670">
        <f>Design!AH75</f>
        <v/>
      </c>
      <c r="AI61" s="670">
        <f>Design!AI75</f>
        <v/>
      </c>
      <c r="AJ61" s="670">
        <f>Design!AJ75</f>
        <v/>
      </c>
      <c r="AK61" s="670">
        <f>Design!AK75</f>
        <v/>
      </c>
      <c r="AL61" s="670">
        <f>Design!AL75</f>
        <v/>
      </c>
      <c r="AM61" s="670">
        <f>Design!AM75</f>
        <v/>
      </c>
      <c r="AN61" s="670">
        <f>Design!AN75</f>
        <v/>
      </c>
      <c r="AO61" s="670">
        <f>Design!AO75</f>
        <v/>
      </c>
    </row>
    <row r="62">
      <c r="A62" s="528" t="inlineStr">
        <is>
          <t>Terminal Area</t>
        </is>
      </c>
      <c r="B62" s="528" t="inlineStr">
        <is>
          <t>Public Circulation Areas</t>
        </is>
      </c>
      <c r="C62" s="528">
        <f>Design!C76</f>
        <v/>
      </c>
      <c r="D62" s="528">
        <f>Design!D76</f>
        <v/>
      </c>
      <c r="E62" s="475">
        <f>Design!E76</f>
        <v/>
      </c>
      <c r="F62" s="671">
        <f>Design!F76</f>
        <v/>
      </c>
      <c r="G62" s="671">
        <f>Design!G76</f>
        <v/>
      </c>
      <c r="H62" s="671">
        <f>Design!H76</f>
        <v/>
      </c>
      <c r="I62" s="671">
        <f>Design!I76</f>
        <v/>
      </c>
      <c r="J62" s="671">
        <f>Design!J76</f>
        <v/>
      </c>
      <c r="K62" s="671">
        <f>Design!K76</f>
        <v/>
      </c>
      <c r="L62" s="671">
        <f>Design!L76</f>
        <v/>
      </c>
      <c r="M62" s="671">
        <f>Design!M76</f>
        <v/>
      </c>
      <c r="N62" s="671">
        <f>Design!N76</f>
        <v/>
      </c>
      <c r="O62" s="671">
        <f>Design!O76</f>
        <v/>
      </c>
      <c r="P62" s="671">
        <f>Design!P76</f>
        <v/>
      </c>
      <c r="Q62" s="671">
        <f>Design!Q76</f>
        <v/>
      </c>
      <c r="R62" s="671">
        <f>Design!R76</f>
        <v/>
      </c>
      <c r="S62" s="671">
        <f>Design!S76</f>
        <v/>
      </c>
      <c r="T62" s="671">
        <f>Design!T76</f>
        <v/>
      </c>
      <c r="U62" s="671">
        <f>Design!U76</f>
        <v/>
      </c>
      <c r="V62" s="671">
        <f>Design!V76</f>
        <v/>
      </c>
      <c r="W62" s="671">
        <f>Design!W76</f>
        <v/>
      </c>
      <c r="X62" s="671">
        <f>Design!X76</f>
        <v/>
      </c>
      <c r="Y62" s="671">
        <f>Design!Y76</f>
        <v/>
      </c>
      <c r="Z62" s="671">
        <f>Design!Z76</f>
        <v/>
      </c>
      <c r="AA62" s="671">
        <f>Design!AA76</f>
        <v/>
      </c>
      <c r="AB62" s="671">
        <f>Design!AB76</f>
        <v/>
      </c>
      <c r="AC62" s="671">
        <f>Design!AC76</f>
        <v/>
      </c>
      <c r="AD62" s="671">
        <f>Design!AD76</f>
        <v/>
      </c>
      <c r="AE62" s="671">
        <f>Design!AE76</f>
        <v/>
      </c>
      <c r="AF62" s="671">
        <f>Design!AF76</f>
        <v/>
      </c>
      <c r="AG62" s="671">
        <f>Design!AG76</f>
        <v/>
      </c>
      <c r="AH62" s="671">
        <f>Design!AH76</f>
        <v/>
      </c>
      <c r="AI62" s="671">
        <f>Design!AI76</f>
        <v/>
      </c>
      <c r="AJ62" s="671">
        <f>Design!AJ76</f>
        <v/>
      </c>
      <c r="AK62" s="671">
        <f>Design!AK76</f>
        <v/>
      </c>
      <c r="AL62" s="671">
        <f>Design!AL76</f>
        <v/>
      </c>
      <c r="AM62" s="671">
        <f>Design!AM76</f>
        <v/>
      </c>
      <c r="AN62" s="671">
        <f>Design!AN76</f>
        <v/>
      </c>
      <c r="AO62" s="671">
        <f>Design!AO76</f>
        <v/>
      </c>
    </row>
    <row r="63">
      <c r="A63" s="528" t="inlineStr">
        <is>
          <t>Terminal Area</t>
        </is>
      </c>
      <c r="B63" s="528" t="inlineStr">
        <is>
          <t>Commercial Areas</t>
        </is>
      </c>
      <c r="C63" s="528">
        <f>Design!C77</f>
        <v/>
      </c>
      <c r="D63" s="528">
        <f>Design!D77</f>
        <v/>
      </c>
      <c r="E63" s="475">
        <f>Design!E77</f>
        <v/>
      </c>
      <c r="F63" s="671">
        <f>Design!F77</f>
        <v/>
      </c>
      <c r="G63" s="671">
        <f>Design!G77</f>
        <v/>
      </c>
      <c r="H63" s="671">
        <f>Design!H77</f>
        <v/>
      </c>
      <c r="I63" s="671">
        <f>Design!I77</f>
        <v/>
      </c>
      <c r="J63" s="671">
        <f>Design!J77</f>
        <v/>
      </c>
      <c r="K63" s="671">
        <f>Design!K77</f>
        <v/>
      </c>
      <c r="L63" s="671">
        <f>Design!L77</f>
        <v/>
      </c>
      <c r="M63" s="671">
        <f>Design!M77</f>
        <v/>
      </c>
      <c r="N63" s="671">
        <f>Design!N77</f>
        <v/>
      </c>
      <c r="O63" s="671">
        <f>Design!O77</f>
        <v/>
      </c>
      <c r="P63" s="671">
        <f>Design!P77</f>
        <v/>
      </c>
      <c r="Q63" s="671">
        <f>Design!Q77</f>
        <v/>
      </c>
      <c r="R63" s="671">
        <f>Design!R77</f>
        <v/>
      </c>
      <c r="S63" s="671">
        <f>Design!S77</f>
        <v/>
      </c>
      <c r="T63" s="671">
        <f>Design!T77</f>
        <v/>
      </c>
      <c r="U63" s="671">
        <f>Design!U77</f>
        <v/>
      </c>
      <c r="V63" s="671">
        <f>Design!V77</f>
        <v/>
      </c>
      <c r="W63" s="671">
        <f>Design!W77</f>
        <v/>
      </c>
      <c r="X63" s="671">
        <f>Design!X77</f>
        <v/>
      </c>
      <c r="Y63" s="671">
        <f>Design!Y77</f>
        <v/>
      </c>
      <c r="Z63" s="671">
        <f>Design!Z77</f>
        <v/>
      </c>
      <c r="AA63" s="671">
        <f>Design!AA77</f>
        <v/>
      </c>
      <c r="AB63" s="671">
        <f>Design!AB77</f>
        <v/>
      </c>
      <c r="AC63" s="671">
        <f>Design!AC77</f>
        <v/>
      </c>
      <c r="AD63" s="671">
        <f>Design!AD77</f>
        <v/>
      </c>
      <c r="AE63" s="671">
        <f>Design!AE77</f>
        <v/>
      </c>
      <c r="AF63" s="671">
        <f>Design!AF77</f>
        <v/>
      </c>
      <c r="AG63" s="671">
        <f>Design!AG77</f>
        <v/>
      </c>
      <c r="AH63" s="671">
        <f>Design!AH77</f>
        <v/>
      </c>
      <c r="AI63" s="671">
        <f>Design!AI77</f>
        <v/>
      </c>
      <c r="AJ63" s="671">
        <f>Design!AJ77</f>
        <v/>
      </c>
      <c r="AK63" s="671">
        <f>Design!AK77</f>
        <v/>
      </c>
      <c r="AL63" s="671">
        <f>Design!AL77</f>
        <v/>
      </c>
      <c r="AM63" s="671">
        <f>Design!AM77</f>
        <v/>
      </c>
      <c r="AN63" s="671">
        <f>Design!AN77</f>
        <v/>
      </c>
      <c r="AO63" s="671">
        <f>Design!AO77</f>
        <v/>
      </c>
    </row>
    <row r="64">
      <c r="A64" s="528" t="inlineStr">
        <is>
          <t>Terminal Area</t>
        </is>
      </c>
      <c r="B64" s="528" t="inlineStr">
        <is>
          <t>Operational &amp; Support Areas</t>
        </is>
      </c>
      <c r="C64" s="528">
        <f>Design!C78</f>
        <v/>
      </c>
      <c r="D64" s="528">
        <f>Design!D78</f>
        <v/>
      </c>
      <c r="E64" s="475">
        <f>Design!E78</f>
        <v/>
      </c>
      <c r="F64" s="671">
        <f>Design!F78</f>
        <v/>
      </c>
      <c r="G64" s="671">
        <f>Design!G78</f>
        <v/>
      </c>
      <c r="H64" s="671">
        <f>Design!H78</f>
        <v/>
      </c>
      <c r="I64" s="671">
        <f>Design!I78</f>
        <v/>
      </c>
      <c r="J64" s="671">
        <f>Design!J78</f>
        <v/>
      </c>
      <c r="K64" s="671">
        <f>Design!K78</f>
        <v/>
      </c>
      <c r="L64" s="671">
        <f>Design!L78</f>
        <v/>
      </c>
      <c r="M64" s="671">
        <f>Design!M78</f>
        <v/>
      </c>
      <c r="N64" s="671">
        <f>Design!N78</f>
        <v/>
      </c>
      <c r="O64" s="671">
        <f>Design!O78</f>
        <v/>
      </c>
      <c r="P64" s="671">
        <f>Design!P78</f>
        <v/>
      </c>
      <c r="Q64" s="671">
        <f>Design!Q78</f>
        <v/>
      </c>
      <c r="R64" s="671">
        <f>Design!R78</f>
        <v/>
      </c>
      <c r="S64" s="671">
        <f>Design!S78</f>
        <v/>
      </c>
      <c r="T64" s="671">
        <f>Design!T78</f>
        <v/>
      </c>
      <c r="U64" s="671">
        <f>Design!U78</f>
        <v/>
      </c>
      <c r="V64" s="671">
        <f>Design!V78</f>
        <v/>
      </c>
      <c r="W64" s="671">
        <f>Design!W78</f>
        <v/>
      </c>
      <c r="X64" s="671">
        <f>Design!X78</f>
        <v/>
      </c>
      <c r="Y64" s="671">
        <f>Design!Y78</f>
        <v/>
      </c>
      <c r="Z64" s="671">
        <f>Design!Z78</f>
        <v/>
      </c>
      <c r="AA64" s="671">
        <f>Design!AA78</f>
        <v/>
      </c>
      <c r="AB64" s="671">
        <f>Design!AB78</f>
        <v/>
      </c>
      <c r="AC64" s="671">
        <f>Design!AC78</f>
        <v/>
      </c>
      <c r="AD64" s="671">
        <f>Design!AD78</f>
        <v/>
      </c>
      <c r="AE64" s="671">
        <f>Design!AE78</f>
        <v/>
      </c>
      <c r="AF64" s="671">
        <f>Design!AF78</f>
        <v/>
      </c>
      <c r="AG64" s="671">
        <f>Design!AG78</f>
        <v/>
      </c>
      <c r="AH64" s="671">
        <f>Design!AH78</f>
        <v/>
      </c>
      <c r="AI64" s="671">
        <f>Design!AI78</f>
        <v/>
      </c>
      <c r="AJ64" s="671">
        <f>Design!AJ78</f>
        <v/>
      </c>
      <c r="AK64" s="671">
        <f>Design!AK78</f>
        <v/>
      </c>
      <c r="AL64" s="671">
        <f>Design!AL78</f>
        <v/>
      </c>
      <c r="AM64" s="671">
        <f>Design!AM78</f>
        <v/>
      </c>
      <c r="AN64" s="671">
        <f>Design!AN78</f>
        <v/>
      </c>
      <c r="AO64" s="671">
        <f>Design!AO78</f>
        <v/>
      </c>
    </row>
    <row r="65">
      <c r="A65" s="529" t="inlineStr">
        <is>
          <t>Terminal Area</t>
        </is>
      </c>
      <c r="B65" s="529" t="inlineStr">
        <is>
          <t>Total Terminal Area</t>
        </is>
      </c>
      <c r="C65" s="529">
        <f>Design!C79</f>
        <v/>
      </c>
      <c r="D65" s="529">
        <f>Design!D79</f>
        <v/>
      </c>
      <c r="E65" s="482">
        <f>Design!E79</f>
        <v/>
      </c>
      <c r="F65" s="672">
        <f>Design!F79</f>
        <v/>
      </c>
      <c r="G65" s="672">
        <f>Design!G79</f>
        <v/>
      </c>
      <c r="H65" s="672">
        <f>Design!H79</f>
        <v/>
      </c>
      <c r="I65" s="672">
        <f>Design!I79</f>
        <v/>
      </c>
      <c r="J65" s="672">
        <f>Design!J79</f>
        <v/>
      </c>
      <c r="K65" s="672">
        <f>Design!K79</f>
        <v/>
      </c>
      <c r="L65" s="672">
        <f>Design!L79</f>
        <v/>
      </c>
      <c r="M65" s="672">
        <f>Design!M79</f>
        <v/>
      </c>
      <c r="N65" s="672">
        <f>Design!N79</f>
        <v/>
      </c>
      <c r="O65" s="672">
        <f>Design!O79</f>
        <v/>
      </c>
      <c r="P65" s="672">
        <f>Design!P79</f>
        <v/>
      </c>
      <c r="Q65" s="672">
        <f>Design!Q79</f>
        <v/>
      </c>
      <c r="R65" s="672">
        <f>Design!R79</f>
        <v/>
      </c>
      <c r="S65" s="672">
        <f>Design!S79</f>
        <v/>
      </c>
      <c r="T65" s="672">
        <f>Design!T79</f>
        <v/>
      </c>
      <c r="U65" s="672">
        <f>Design!U79</f>
        <v/>
      </c>
      <c r="V65" s="672">
        <f>Design!V79</f>
        <v/>
      </c>
      <c r="W65" s="672">
        <f>Design!W79</f>
        <v/>
      </c>
      <c r="X65" s="672">
        <f>Design!X79</f>
        <v/>
      </c>
      <c r="Y65" s="672">
        <f>Design!Y79</f>
        <v/>
      </c>
      <c r="Z65" s="672">
        <f>Design!Z79</f>
        <v/>
      </c>
      <c r="AA65" s="672">
        <f>Design!AA79</f>
        <v/>
      </c>
      <c r="AB65" s="672">
        <f>Design!AB79</f>
        <v/>
      </c>
      <c r="AC65" s="672">
        <f>Design!AC79</f>
        <v/>
      </c>
      <c r="AD65" s="672">
        <f>Design!AD79</f>
        <v/>
      </c>
      <c r="AE65" s="672">
        <f>Design!AE79</f>
        <v/>
      </c>
      <c r="AF65" s="672">
        <f>Design!AF79</f>
        <v/>
      </c>
      <c r="AG65" s="672">
        <f>Design!AG79</f>
        <v/>
      </c>
      <c r="AH65" s="672">
        <f>Design!AH79</f>
        <v/>
      </c>
      <c r="AI65" s="672">
        <f>Design!AI79</f>
        <v/>
      </c>
      <c r="AJ65" s="672">
        <f>Design!AJ79</f>
        <v/>
      </c>
      <c r="AK65" s="672">
        <f>Design!AK79</f>
        <v/>
      </c>
      <c r="AL65" s="672">
        <f>Design!AL79</f>
        <v/>
      </c>
      <c r="AM65" s="672">
        <f>Design!AM79</f>
        <v/>
      </c>
      <c r="AN65" s="672">
        <f>Design!AN79</f>
        <v/>
      </c>
      <c r="AO65" s="672">
        <f>Design!AO79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798" t="inlineStr">
        <is>
          <t>변수명</t>
        </is>
      </c>
      <c r="B1" s="798" t="n">
        <v>2023</v>
      </c>
      <c r="C1" s="798" t="n">
        <v>2024</v>
      </c>
    </row>
    <row r="2">
      <c r="A2" s="798" t="inlineStr">
        <is>
          <t>연간여객</t>
        </is>
      </c>
      <c r="B2" s="0" t="n">
        <v>1657522</v>
      </c>
      <c r="C2" s="0" t="n">
        <v>0</v>
      </c>
    </row>
    <row r="3">
      <c r="A3" s="798" t="inlineStr">
        <is>
          <t>International여객</t>
        </is>
      </c>
      <c r="B3" s="0" t="n">
        <v>1657522</v>
      </c>
      <c r="C3" s="0" t="n">
        <v>0</v>
      </c>
    </row>
    <row r="4">
      <c r="A4" s="798" t="inlineStr">
        <is>
          <t>Domestic여객</t>
        </is>
      </c>
      <c r="B4" s="0" t="n">
        <v>0</v>
      </c>
      <c r="C4" s="0" t="n">
        <v>0</v>
      </c>
    </row>
    <row r="5">
      <c r="A5" s="798" t="inlineStr">
        <is>
          <t>Long_haul여객</t>
        </is>
      </c>
      <c r="B5" s="0" t="n">
        <v>22405.99600707088</v>
      </c>
      <c r="C5" s="0" t="n">
        <v>0</v>
      </c>
    </row>
    <row r="6">
      <c r="A6" s="798" t="inlineStr">
        <is>
          <t>Short_haul여객</t>
        </is>
      </c>
      <c r="B6" s="0" t="n">
        <v>1635116.003992929</v>
      </c>
      <c r="C6" s="0" t="n">
        <v>0</v>
      </c>
    </row>
    <row r="7">
      <c r="A7" s="798" t="inlineStr">
        <is>
          <t>정규여객</t>
        </is>
      </c>
      <c r="B7" s="0" t="n">
        <v>1657522</v>
      </c>
      <c r="C7" s="0" t="n">
        <v>0</v>
      </c>
    </row>
    <row r="8">
      <c r="A8" s="798" t="inlineStr">
        <is>
          <t>전세기여객</t>
        </is>
      </c>
      <c r="B8" s="0" t="n">
        <v>0</v>
      </c>
      <c r="C8" s="0" t="n">
        <v>0</v>
      </c>
    </row>
    <row r="9">
      <c r="A9" s="798" t="inlineStr">
        <is>
          <t>연간OD여객</t>
        </is>
      </c>
      <c r="B9" s="0" t="n">
        <v>1574645.9</v>
      </c>
      <c r="C9" s="0" t="n">
        <v>0</v>
      </c>
    </row>
    <row r="10">
      <c r="A10" s="798" t="inlineStr">
        <is>
          <t>연간환승승객</t>
        </is>
      </c>
      <c r="B10" s="0" t="n">
        <v>82876.10000000001</v>
      </c>
      <c r="C10" s="0" t="n">
        <v>0</v>
      </c>
    </row>
    <row r="11">
      <c r="A11" s="798" t="inlineStr">
        <is>
          <t>연간승무원</t>
        </is>
      </c>
      <c r="B11" s="0" t="n">
        <v>102792</v>
      </c>
      <c r="C11" s="0" t="n">
        <v>0</v>
      </c>
    </row>
    <row r="12">
      <c r="A12" s="798" t="inlineStr">
        <is>
          <t>대당좌석수</t>
        </is>
      </c>
      <c r="B12" s="0" t="n">
        <v>151.1035531591318</v>
      </c>
      <c r="C12" s="0" t="n">
        <v>151.431944960952</v>
      </c>
    </row>
    <row r="13">
      <c r="A13" s="798" t="inlineStr">
        <is>
          <t>대당여객</t>
        </is>
      </c>
      <c r="B13" s="0" t="n">
        <v>114.5805336651459</v>
      </c>
      <c r="C13" s="0" t="n">
        <v>0</v>
      </c>
    </row>
    <row r="14">
      <c r="A14" s="798" t="inlineStr">
        <is>
          <t>탑승율</t>
        </is>
      </c>
      <c r="B14" s="0" t="n">
        <v>0.758291458206</v>
      </c>
      <c r="C14" s="0" t="n">
        <v>0</v>
      </c>
    </row>
    <row r="15">
      <c r="A15" s="798" t="inlineStr">
        <is>
          <t>환승율</t>
        </is>
      </c>
      <c r="B15" s="0" t="n">
        <v>0.05</v>
      </c>
      <c r="C15" s="0" t="inlineStr"/>
    </row>
    <row r="16">
      <c r="A16" s="798" t="inlineStr">
        <is>
          <t>대당환승승객</t>
        </is>
      </c>
      <c r="B16" s="0" t="n">
        <v>5.729026683257294</v>
      </c>
      <c r="C16" s="0" t="n">
        <v>0</v>
      </c>
    </row>
    <row r="17">
      <c r="A17" s="798" t="inlineStr">
        <is>
          <t>대당승무원</t>
        </is>
      </c>
      <c r="B17" s="0" t="n">
        <v>7.10576524263791</v>
      </c>
      <c r="C17" s="0" t="n">
        <v>0</v>
      </c>
    </row>
    <row r="18">
      <c r="A18" s="798" t="inlineStr">
        <is>
          <t>승무원비율</t>
        </is>
      </c>
      <c r="B18" s="0" t="n">
        <v>0.0620154664613803</v>
      </c>
      <c r="C18" s="0" t="inlineStr"/>
    </row>
    <row r="19">
      <c r="A19" s="798" t="inlineStr">
        <is>
          <t>명당수하물</t>
        </is>
      </c>
      <c r="B19" s="0" t="n">
        <v>12.3</v>
      </c>
      <c r="C19" s="0" t="inlineStr"/>
    </row>
    <row r="20">
      <c r="A20" s="798" t="inlineStr">
        <is>
          <t>연간수하물</t>
        </is>
      </c>
      <c r="B20" s="0" t="n">
        <v>20387520.6</v>
      </c>
      <c r="C20" s="0" t="n">
        <v>0</v>
      </c>
    </row>
    <row r="21">
      <c r="A21" s="798" t="inlineStr">
        <is>
          <t>연간운항</t>
        </is>
      </c>
      <c r="B21" s="0" t="n">
        <v>14466</v>
      </c>
      <c r="C21" s="0" t="n">
        <v>16134</v>
      </c>
    </row>
    <row r="22">
      <c r="A22" s="798" t="inlineStr">
        <is>
          <t>International운항</t>
        </is>
      </c>
      <c r="B22" s="0" t="n">
        <v>14466</v>
      </c>
      <c r="C22" s="0" t="n">
        <v>16134</v>
      </c>
    </row>
    <row r="23">
      <c r="A23" s="798" t="inlineStr">
        <is>
          <t>Domestic운항</t>
        </is>
      </c>
      <c r="B23" s="0" t="n">
        <v>0</v>
      </c>
      <c r="C23" s="0" t="n">
        <v>0</v>
      </c>
    </row>
    <row r="24">
      <c r="A24" s="798" t="inlineStr">
        <is>
          <t>Long_haul운항</t>
        </is>
      </c>
      <c r="B24" s="0" t="n">
        <v>178</v>
      </c>
      <c r="C24" s="0" t="n">
        <v>164</v>
      </c>
    </row>
    <row r="25">
      <c r="A25" s="798" t="inlineStr">
        <is>
          <t>Short_haul운항</t>
        </is>
      </c>
      <c r="B25" s="0" t="n">
        <v>14288</v>
      </c>
      <c r="C25" s="0" t="n">
        <v>15970</v>
      </c>
    </row>
    <row r="26">
      <c r="A26" s="798" t="inlineStr">
        <is>
          <t>정규운항</t>
        </is>
      </c>
      <c r="B26" s="0" t="n">
        <v>14466</v>
      </c>
      <c r="C26" s="0" t="n">
        <v>16134</v>
      </c>
    </row>
    <row r="27">
      <c r="A27" s="798" t="inlineStr">
        <is>
          <t>전세기운항</t>
        </is>
      </c>
      <c r="B27" s="0" t="n">
        <v>0</v>
      </c>
      <c r="C27" s="0" t="n">
        <v>0</v>
      </c>
    </row>
    <row r="28">
      <c r="A28" s="798" t="inlineStr">
        <is>
          <t>연간최대이륙중량</t>
        </is>
      </c>
      <c r="B28" s="0" t="n">
        <v>2003908000</v>
      </c>
      <c r="C28" s="0" t="n">
        <v>2255328000</v>
      </c>
    </row>
    <row r="29">
      <c r="A29" s="798" t="inlineStr">
        <is>
          <t>연간Long_haul최대이륙중량</t>
        </is>
      </c>
      <c r="B29" s="0" t="n">
        <v>36312000</v>
      </c>
      <c r="C29" s="0" t="n">
        <v>33456000</v>
      </c>
    </row>
    <row r="30">
      <c r="A30" s="798" t="inlineStr">
        <is>
          <t>연간Short_haul최대이륙중량</t>
        </is>
      </c>
      <c r="B30" s="0" t="n">
        <v>1967596000</v>
      </c>
      <c r="C30" s="0" t="n">
        <v>2221872000</v>
      </c>
    </row>
    <row r="31">
      <c r="A31" s="798" t="inlineStr">
        <is>
          <t>연간유상탑재중량</t>
        </is>
      </c>
      <c r="B31" s="0" t="n">
        <v>280215800</v>
      </c>
      <c r="C31" s="0" t="n">
        <v>313516600</v>
      </c>
    </row>
    <row r="32">
      <c r="A32" s="798" t="inlineStr">
        <is>
          <t>연간Long_haul유상탑재중량</t>
        </is>
      </c>
      <c r="B32" s="0" t="n">
        <v>9078000</v>
      </c>
      <c r="C32" s="0" t="n">
        <v>8364000</v>
      </c>
    </row>
    <row r="33">
      <c r="A33" s="798" t="inlineStr">
        <is>
          <t>연간Short_haul유상탑재중량</t>
        </is>
      </c>
      <c r="B33" s="0" t="n">
        <v>271137800</v>
      </c>
      <c r="C33" s="0" t="n">
        <v>305152600</v>
      </c>
    </row>
    <row r="34">
      <c r="A34" s="798" t="inlineStr">
        <is>
          <t>대당최대이륙중량</t>
        </is>
      </c>
      <c r="B34" s="0" t="n">
        <v>138525.3698327112</v>
      </c>
      <c r="C34" s="0" t="n">
        <v>139787.2815172927</v>
      </c>
    </row>
    <row r="35">
      <c r="A35" s="798" t="inlineStr">
        <is>
          <t>대당택싱평균</t>
        </is>
      </c>
      <c r="B35" s="0" t="n">
        <v>0</v>
      </c>
      <c r="C35" s="0" t="n">
        <v>0</v>
      </c>
    </row>
    <row r="36">
      <c r="A36" s="798" t="inlineStr">
        <is>
          <t>비행거리평균(km)</t>
        </is>
      </c>
      <c r="B36" s="0" t="n">
        <v>799.2406332089037</v>
      </c>
      <c r="C36" s="0" t="n">
        <v>800.8210611131772</v>
      </c>
    </row>
    <row r="37">
      <c r="A37" s="798" t="inlineStr">
        <is>
          <t>대당유상탑재중량</t>
        </is>
      </c>
      <c r="B37" s="0" t="n">
        <v>19370.64841697774</v>
      </c>
      <c r="C37" s="0" t="n">
        <v>19432.04413040783</v>
      </c>
    </row>
    <row r="38">
      <c r="A38" s="798" t="inlineStr">
        <is>
          <t>피크시간 턴어라운드편 평균주기시간(분)</t>
        </is>
      </c>
      <c r="B38" s="0" t="inlineStr"/>
      <c r="C38" s="0" t="inlineStr"/>
    </row>
    <row r="39">
      <c r="A39" s="798" t="inlineStr">
        <is>
          <t>피크시간 턴어라운드편 평균그라운드시간(분)</t>
        </is>
      </c>
      <c r="B39" s="0" t="inlineStr"/>
      <c r="C39" s="0" t="inlineStr"/>
    </row>
    <row r="40">
      <c r="A40" s="798" t="inlineStr">
        <is>
          <t>턴어라운드편 평균주기시간(분)</t>
        </is>
      </c>
      <c r="B40" s="0" t="inlineStr"/>
      <c r="C40" s="0" t="inlineStr"/>
    </row>
    <row r="41">
      <c r="A41" s="798" t="inlineStr">
        <is>
          <t>턴어라운드편 평균그라운드시간(분)</t>
        </is>
      </c>
      <c r="B41" s="0" t="inlineStr"/>
      <c r="C41" s="0" t="inlineStr"/>
    </row>
    <row r="42">
      <c r="A42" s="798" t="inlineStr">
        <is>
          <t>(오버나잇, 소산 포함) 피크시간 평균주기시간(분)</t>
        </is>
      </c>
      <c r="B42" s="0" t="inlineStr"/>
      <c r="C42" s="0" t="inlineStr"/>
    </row>
    <row r="43">
      <c r="A43" s="798" t="inlineStr">
        <is>
          <t>(오버나잇, 소산 포함) 평균주기시간(분)</t>
        </is>
      </c>
      <c r="B43" s="0" t="inlineStr"/>
      <c r="C43" s="0" t="inlineStr"/>
    </row>
    <row r="44">
      <c r="A44" s="798" t="inlineStr">
        <is>
          <t>(오버나잇, 소산 포함) 평균그라운드시간(분)</t>
        </is>
      </c>
      <c r="B44" s="0" t="inlineStr"/>
      <c r="C44" s="0" t="inlineStr"/>
    </row>
    <row r="45">
      <c r="A45" s="798" t="inlineStr">
        <is>
          <t>(Narrowbody Jets)운항횟수</t>
        </is>
      </c>
      <c r="B45" s="0" t="n">
        <v>9350</v>
      </c>
      <c r="C45" s="0" t="n">
        <v>10329</v>
      </c>
    </row>
    <row r="46">
      <c r="A46" s="798" t="inlineStr">
        <is>
          <t>(Narrowbody Jets)혼합율</t>
        </is>
      </c>
      <c r="B46" s="0" t="n">
        <v>0.6463431494538919</v>
      </c>
      <c r="C46" s="0" t="n">
        <v>0.6402008181480104</v>
      </c>
    </row>
    <row r="47">
      <c r="A47" s="798" t="inlineStr">
        <is>
          <t>(Narrowbody Jets)대당최대이륙중량</t>
        </is>
      </c>
      <c r="B47" s="0" t="n">
        <v>156406.4171122995</v>
      </c>
      <c r="C47" s="0" t="n">
        <v>158869.0095846645</v>
      </c>
    </row>
    <row r="48">
      <c r="A48" s="798" t="inlineStr">
        <is>
          <t>(Narrowbody Jets)대당택싱평균</t>
        </is>
      </c>
      <c r="B48" s="0" t="n">
        <v>0</v>
      </c>
      <c r="C48" s="0" t="n">
        <v>0</v>
      </c>
    </row>
    <row r="49">
      <c r="A49" s="798" t="inlineStr">
        <is>
          <t>(Narrowbody Jets)비행거리평균(km)</t>
        </is>
      </c>
      <c r="B49" s="0" t="n">
        <v>929.4819251336899</v>
      </c>
      <c r="C49" s="0" t="n">
        <v>909.8716235840836</v>
      </c>
    </row>
    <row r="50">
      <c r="A50" s="798" t="inlineStr">
        <is>
          <t>(Narrowbody Jets)대당유상탑재중량</t>
        </is>
      </c>
      <c r="B50" s="0" t="n">
        <v>20735.89304812834</v>
      </c>
      <c r="C50" s="0" t="n">
        <v>21864.65291896602</v>
      </c>
    </row>
    <row r="51">
      <c r="A51" s="798" t="inlineStr">
        <is>
          <t>(Narrowbody Jets)대당좌석수</t>
        </is>
      </c>
      <c r="B51" s="0" t="n">
        <v>171.8494117647059</v>
      </c>
      <c r="C51" s="0" t="n">
        <v>174.0659308742376</v>
      </c>
    </row>
    <row r="52">
      <c r="A52" s="798" t="inlineStr">
        <is>
          <t>(Narrowbody Jets)대당여객</t>
        </is>
      </c>
      <c r="B52" s="0" t="n">
        <v>130.3119410389021</v>
      </c>
      <c r="C52" s="0" t="n">
        <v>0</v>
      </c>
    </row>
    <row r="53">
      <c r="A53" s="798" t="inlineStr">
        <is>
          <t>(Narrowbody Jets)탑승율</t>
        </is>
      </c>
      <c r="B53" s="0" t="n">
        <v>0.758291458206</v>
      </c>
      <c r="C53" s="0" t="n">
        <v>0</v>
      </c>
    </row>
    <row r="54">
      <c r="A54" s="798" t="inlineStr">
        <is>
          <t>(Narrowbody Jets)환승율</t>
        </is>
      </c>
      <c r="B54" s="0" t="n">
        <v>0.05</v>
      </c>
      <c r="C54" s="0" t="inlineStr"/>
    </row>
    <row r="55">
      <c r="A55" s="798" t="inlineStr">
        <is>
          <t>(Narrowbody Jets)대당환승승객</t>
        </is>
      </c>
      <c r="B55" s="0" t="n">
        <v>6.515597051945108</v>
      </c>
      <c r="C55" s="0" t="n">
        <v>0</v>
      </c>
    </row>
    <row r="56">
      <c r="A56" s="798" t="inlineStr">
        <is>
          <t>(Narrowbody Jets)대당승무원</t>
        </is>
      </c>
      <c r="B56" s="0" t="n">
        <v>8.299893048128343</v>
      </c>
      <c r="C56" s="0" t="n">
        <v>0</v>
      </c>
    </row>
    <row r="57">
      <c r="A57" s="798" t="inlineStr">
        <is>
          <t>(Narrowbody Jets)승무원비율</t>
        </is>
      </c>
      <c r="B57" s="0" t="n">
        <v>0.06369249803170814</v>
      </c>
      <c r="C57" s="0" t="inlineStr"/>
    </row>
    <row r="58">
      <c r="A58" s="798" t="inlineStr">
        <is>
          <t>(Narrowbody Jets)명당수하물</t>
        </is>
      </c>
      <c r="B58" s="0" t="n">
        <v>12.3</v>
      </c>
      <c r="C58" s="0" t="inlineStr"/>
    </row>
    <row r="59">
      <c r="A59" s="798" t="inlineStr">
        <is>
          <t>(Regional Jets)운항횟수</t>
        </is>
      </c>
      <c r="B59" s="0" t="n">
        <v>5116</v>
      </c>
      <c r="C59" s="0" t="n">
        <v>5805</v>
      </c>
    </row>
    <row r="60">
      <c r="A60" s="798" t="inlineStr">
        <is>
          <t>(Regional Jets)혼합율</t>
        </is>
      </c>
      <c r="B60" s="0" t="n">
        <v>0.3536568505461081</v>
      </c>
      <c r="C60" s="0" t="n">
        <v>0.3597991818519896</v>
      </c>
    </row>
    <row r="61">
      <c r="A61" s="798" t="inlineStr">
        <is>
          <t>(Regional Jets)대당최대이륙중량</t>
        </is>
      </c>
      <c r="B61" s="0" t="n">
        <v>105845.9734167318</v>
      </c>
      <c r="C61" s="0" t="n">
        <v>105834.6253229974</v>
      </c>
    </row>
    <row r="62">
      <c r="A62" s="798" t="inlineStr">
        <is>
          <t>(Regional Jets)대당택싱평균</t>
        </is>
      </c>
      <c r="B62" s="0" t="n">
        <v>0</v>
      </c>
      <c r="C62" s="0" t="n">
        <v>0</v>
      </c>
    </row>
    <row r="63">
      <c r="A63" s="798" t="inlineStr">
        <is>
          <t>(Regional Jets)비행거리평균(km)</t>
        </is>
      </c>
      <c r="B63" s="0" t="n">
        <v>561.2116888193901</v>
      </c>
      <c r="C63" s="0" t="n">
        <v>606.7843238587425</v>
      </c>
    </row>
    <row r="64">
      <c r="A64" s="798" t="inlineStr">
        <is>
          <t>(Regional Jets)대당유상탑재중량</t>
        </is>
      </c>
      <c r="B64" s="0" t="n">
        <v>16875.52775605942</v>
      </c>
      <c r="C64" s="0" t="n">
        <v>15103.63479758829</v>
      </c>
    </row>
    <row r="65">
      <c r="A65" s="798" t="inlineStr">
        <is>
          <t>(Regional Jets)대당좌석수</t>
        </is>
      </c>
      <c r="B65" s="0" t="n">
        <v>113.1884284597342</v>
      </c>
      <c r="C65" s="0" t="n">
        <v>111.1586563307494</v>
      </c>
    </row>
    <row r="66">
      <c r="A66" s="798" t="inlineStr">
        <is>
          <t>(Regional Jets)대당여객</t>
        </is>
      </c>
      <c r="B66" s="0" t="n">
        <v>85.82981846877732</v>
      </c>
      <c r="C66" s="0" t="n">
        <v>0</v>
      </c>
    </row>
    <row r="67">
      <c r="A67" s="798" t="inlineStr">
        <is>
          <t>(Regional Jets)탑승율</t>
        </is>
      </c>
      <c r="B67" s="0" t="n">
        <v>0.7582914582059999</v>
      </c>
      <c r="C67" s="0" t="n">
        <v>0</v>
      </c>
    </row>
    <row r="68">
      <c r="A68" s="798" t="inlineStr">
        <is>
          <t>(Regional Jets)환승율</t>
        </is>
      </c>
      <c r="B68" s="0" t="n">
        <v>0.05000000000000001</v>
      </c>
      <c r="C68" s="0" t="inlineStr"/>
    </row>
    <row r="69">
      <c r="A69" s="798" t="inlineStr">
        <is>
          <t>(Regional Jets)대당환승승객</t>
        </is>
      </c>
      <c r="B69" s="0" t="n">
        <v>4.291490923438867</v>
      </c>
      <c r="C69" s="0" t="n">
        <v>0</v>
      </c>
    </row>
    <row r="70">
      <c r="A70" s="798" t="inlineStr">
        <is>
          <t>(Regional Jets)대당승무원</t>
        </is>
      </c>
      <c r="B70" s="0" t="n">
        <v>4.923377638780297</v>
      </c>
      <c r="C70" s="0" t="n">
        <v>0</v>
      </c>
    </row>
    <row r="71">
      <c r="A71" s="798" t="inlineStr">
        <is>
          <t>(Regional Jets)승무원비율</t>
        </is>
      </c>
      <c r="B71" s="0" t="n">
        <v>0.05736208845147791</v>
      </c>
      <c r="C71" s="0" t="inlineStr"/>
    </row>
    <row r="72">
      <c r="A72" s="798" t="inlineStr">
        <is>
          <t>(Regional Jets)명당수하물</t>
        </is>
      </c>
      <c r="B72" s="0" t="n">
        <v>12.3</v>
      </c>
      <c r="C72" s="0" t="inlineStr"/>
    </row>
    <row r="73">
      <c r="A73" s="798" t="inlineStr">
        <is>
          <t>SBR/시작(N번째)</t>
        </is>
      </c>
      <c r="B73" s="0" t="inlineStr">
        <is>
          <t>140번째</t>
        </is>
      </c>
      <c r="C73" s="0" t="inlineStr">
        <is>
          <t>140번째</t>
        </is>
      </c>
    </row>
    <row r="74">
      <c r="A74" s="798" t="inlineStr">
        <is>
          <t>SBR/종료(N번째)</t>
        </is>
      </c>
      <c r="B74" s="0" t="inlineStr">
        <is>
          <t>160번째</t>
        </is>
      </c>
      <c r="C74" s="0" t="inlineStr">
        <is>
          <t>160번째</t>
        </is>
      </c>
    </row>
    <row r="75">
      <c r="A75" s="798" t="inlineStr">
        <is>
          <t>ADPM/movement/all/H팩터</t>
        </is>
      </c>
      <c r="B75" s="0" t="n">
        <v>8.714285714285715</v>
      </c>
      <c r="C75" s="0" t="n">
        <v>7.871031746031747</v>
      </c>
    </row>
    <row r="76">
      <c r="A76" s="798" t="inlineStr">
        <is>
          <t>ADPM/movement/all/D팩터</t>
        </is>
      </c>
      <c r="B76" s="0" t="n">
        <v>285.0896376350922</v>
      </c>
      <c r="C76" s="0" t="n">
        <v>276.0993651669887</v>
      </c>
    </row>
    <row r="77">
      <c r="A77" s="798" t="inlineStr">
        <is>
          <t>ADPM/movement/all/PHF</t>
        </is>
      </c>
      <c r="B77" s="0" t="n">
        <v>0.0004025193595690707</v>
      </c>
      <c r="C77" s="0" t="n">
        <v>0.0004601537100155204</v>
      </c>
    </row>
    <row r="78">
      <c r="A78" s="798" t="inlineStr">
        <is>
          <t>ADPM/movement/all/첨두시</t>
        </is>
      </c>
      <c r="B78" s="0" t="n">
        <v>5.822845055526177</v>
      </c>
      <c r="C78" s="0" t="n">
        <v>7.424119957390405</v>
      </c>
    </row>
    <row r="79">
      <c r="A79" s="798" t="inlineStr">
        <is>
          <t>SBR/movement/all/PHF</t>
        </is>
      </c>
      <c r="B79" s="0" t="n">
        <v>0.000414765657403567</v>
      </c>
      <c r="C79" s="0" t="n">
        <v>0.0003718854592785422</v>
      </c>
    </row>
    <row r="80">
      <c r="A80" s="798" t="inlineStr">
        <is>
          <t>SBR/movement/all/첨두시</t>
        </is>
      </c>
      <c r="B80" s="0" t="n">
        <v>6</v>
      </c>
      <c r="C80" s="0" t="n">
        <v>6</v>
      </c>
    </row>
    <row r="81">
      <c r="A81" s="798" t="inlineStr">
        <is>
          <t>ADPM_SBR/movement/all/첨두시_N번째</t>
        </is>
      </c>
      <c r="B81" s="0" t="n">
        <v>214</v>
      </c>
      <c r="C81" s="0" t="n">
        <v>12</v>
      </c>
    </row>
    <row r="82">
      <c r="A82" s="798" t="inlineStr">
        <is>
          <t>ADPM/movement/d/H팩터</t>
        </is>
      </c>
      <c r="B82" s="0" t="n">
        <v>7.42</v>
      </c>
      <c r="C82" s="0" t="n">
        <v>7.635000000000001</v>
      </c>
    </row>
    <row r="83">
      <c r="A83" s="798" t="inlineStr">
        <is>
          <t>ADPM/movement/d/D팩터</t>
        </is>
      </c>
      <c r="B83" s="0" t="n">
        <v>284.9319771137953</v>
      </c>
      <c r="C83" s="0" t="n">
        <v>276.1506090808417</v>
      </c>
    </row>
    <row r="84">
      <c r="A84" s="798" t="inlineStr">
        <is>
          <t>ADPM/movement/d/PHF</t>
        </is>
      </c>
      <c r="B84" s="0" t="n">
        <v>0.0004729932064944968</v>
      </c>
      <c r="C84" s="0" t="n">
        <v>0.0004742910758683252</v>
      </c>
    </row>
    <row r="85">
      <c r="A85" s="798" t="inlineStr">
        <is>
          <t>ADPM/movement/d/첨두시</t>
        </is>
      </c>
      <c r="B85" s="0" t="n">
        <v>3.419267889748717</v>
      </c>
      <c r="C85" s="0" t="n">
        <v>3.815197414284808</v>
      </c>
    </row>
    <row r="86">
      <c r="A86" s="798" t="inlineStr">
        <is>
          <t>SBR/movement/d/PHF</t>
        </is>
      </c>
      <c r="B86" s="0" t="n">
        <v>0.0005072163046986673</v>
      </c>
      <c r="C86" s="0" t="n">
        <v>0.0004972650422675286</v>
      </c>
    </row>
    <row r="87">
      <c r="A87" s="798" t="inlineStr">
        <is>
          <t>SBR/movement/d/첨두시</t>
        </is>
      </c>
      <c r="B87" s="0" t="n">
        <v>3.666666666666667</v>
      </c>
      <c r="C87" s="0" t="n">
        <v>4</v>
      </c>
    </row>
    <row r="88">
      <c r="A88" s="798" t="inlineStr">
        <is>
          <t>ADPM_SBR/movement/d/첨두시_N번째</t>
        </is>
      </c>
      <c r="B88" s="0" t="n">
        <v>257</v>
      </c>
      <c r="C88" s="0" t="n">
        <v>446</v>
      </c>
    </row>
    <row r="89">
      <c r="A89" s="798" t="inlineStr">
        <is>
          <t>ADPM/movement/a/H팩터</t>
        </is>
      </c>
      <c r="B89" s="0" t="n">
        <v>6.324999999999998</v>
      </c>
      <c r="C89" s="0" t="n">
        <v>7.139999999999999</v>
      </c>
    </row>
    <row r="90">
      <c r="A90" s="798" t="inlineStr">
        <is>
          <t>ADPM/movement/a/D팩터</t>
        </is>
      </c>
      <c r="B90" s="0" t="n">
        <v>285.2472981563891</v>
      </c>
      <c r="C90" s="0" t="n">
        <v>276.0484314804623</v>
      </c>
    </row>
    <row r="91">
      <c r="A91" s="798" t="inlineStr">
        <is>
          <t>ADPM/movement/a/PHF</t>
        </is>
      </c>
      <c r="B91" s="0" t="n">
        <v>0.0005542656067919631</v>
      </c>
      <c r="C91" s="0" t="n">
        <v>0.0005073603268014809</v>
      </c>
    </row>
    <row r="92">
      <c r="A92" s="798" t="inlineStr">
        <is>
          <t>ADPM/movement/a/첨두시</t>
        </is>
      </c>
      <c r="B92" s="0" t="n">
        <v>4.011220196353437</v>
      </c>
      <c r="C92" s="0" t="n">
        <v>4.104545043823981</v>
      </c>
    </row>
    <row r="93">
      <c r="A93" s="798" t="inlineStr">
        <is>
          <t>SBR/movement/a/PHF</t>
        </is>
      </c>
      <c r="B93" s="0" t="n">
        <v>0.0004145364101146884</v>
      </c>
      <c r="C93" s="0" t="n">
        <v>0.0004944375772558715</v>
      </c>
    </row>
    <row r="94">
      <c r="A94" s="798" t="inlineStr">
        <is>
          <t>SBR/movement/a/첨두시</t>
        </is>
      </c>
      <c r="B94" s="0" t="n">
        <v>3</v>
      </c>
      <c r="C94" s="0" t="n">
        <v>4</v>
      </c>
    </row>
    <row r="95">
      <c r="A95" s="798" t="inlineStr">
        <is>
          <t>ADPM_SBR/movement/a/첨두시_N번째</t>
        </is>
      </c>
      <c r="B95" s="0" t="n">
        <v>24</v>
      </c>
      <c r="C95" s="0" t="n">
        <v>65</v>
      </c>
    </row>
    <row r="96">
      <c r="A96" s="798" t="inlineStr">
        <is>
          <t>ADPM/total_pax/all/H팩터</t>
        </is>
      </c>
      <c r="B96" s="0" t="n">
        <v>7.923914066675799</v>
      </c>
      <c r="C96" s="0" t="inlineStr"/>
    </row>
    <row r="97">
      <c r="A97" s="798" t="inlineStr">
        <is>
          <t>ADPM/total_pax/all/D팩터</t>
        </is>
      </c>
      <c r="B97" s="0" t="n">
        <v>272.6898194725023</v>
      </c>
      <c r="C97" s="0" t="inlineStr"/>
    </row>
    <row r="98">
      <c r="A98" s="798" t="inlineStr">
        <is>
          <t>ADPM/total_pax/all/PHF</t>
        </is>
      </c>
      <c r="B98" s="0" t="n">
        <v>0.0004627978349048172</v>
      </c>
      <c r="C98" s="0" t="inlineStr"/>
    </row>
    <row r="99">
      <c r="A99" s="798" t="inlineStr">
        <is>
          <t>ADPM/total_pax/all/첨두시</t>
        </is>
      </c>
      <c r="B99" s="0" t="n">
        <v>767.0975929071022</v>
      </c>
      <c r="C99" s="0" t="inlineStr"/>
    </row>
    <row r="100">
      <c r="A100" s="798" t="inlineStr">
        <is>
          <t>SBR/total_pax/all/PHF</t>
        </is>
      </c>
      <c r="B100" s="0" t="n">
        <v>0.0004260928183916988</v>
      </c>
      <c r="C100" s="0" t="inlineStr"/>
    </row>
    <row r="101">
      <c r="A101" s="798" t="inlineStr">
        <is>
          <t>SBR/total_pax/all/첨두시</t>
        </is>
      </c>
      <c r="B101" s="0" t="n">
        <v>706.2582205262454</v>
      </c>
      <c r="C101" s="0" t="n">
        <v>0</v>
      </c>
    </row>
    <row r="102">
      <c r="A102" s="798" t="inlineStr">
        <is>
          <t>ADPM_SBR/total_pax/all/첨두시_N번째</t>
        </is>
      </c>
      <c r="B102" s="0" t="n">
        <v>107</v>
      </c>
      <c r="C102" s="0" t="n">
        <v>0</v>
      </c>
    </row>
    <row r="103">
      <c r="A103" s="798" t="inlineStr">
        <is>
          <t>ADPM/total_pax/d/H팩터</t>
        </is>
      </c>
      <c r="B103" s="0" t="n">
        <v>7.013919978350357</v>
      </c>
      <c r="C103" s="0" t="inlineStr"/>
    </row>
    <row r="104">
      <c r="A104" s="798" t="inlineStr">
        <is>
          <t>ADPM/total_pax/d/D팩터</t>
        </is>
      </c>
      <c r="B104" s="0" t="n">
        <v>272.5917996104251</v>
      </c>
      <c r="C104" s="0" t="inlineStr"/>
    </row>
    <row r="105">
      <c r="A105" s="798" t="inlineStr">
        <is>
          <t>ADPM/total_pax/d/PHF</t>
        </is>
      </c>
      <c r="B105" s="0" t="n">
        <v>0.0005230297670868933</v>
      </c>
      <c r="C105" s="0" t="inlineStr"/>
    </row>
    <row r="106">
      <c r="A106" s="798" t="inlineStr">
        <is>
          <t>ADPM/total_pax/d/첨두시</t>
        </is>
      </c>
      <c r="B106" s="0" t="n">
        <v>433.2794733504496</v>
      </c>
      <c r="C106" s="0" t="inlineStr"/>
    </row>
    <row r="107">
      <c r="A107" s="798" t="inlineStr">
        <is>
          <t>SBR/total_pax/d/PHF</t>
        </is>
      </c>
      <c r="B107" s="0" t="n">
        <v>0.0005165711635513734</v>
      </c>
      <c r="C107" s="0" t="inlineStr"/>
    </row>
    <row r="108">
      <c r="A108" s="798" t="inlineStr">
        <is>
          <t>SBR/total_pax/d/첨두시</t>
        </is>
      </c>
      <c r="B108" s="0" t="n">
        <v>427.929146247586</v>
      </c>
      <c r="C108" s="0" t="n">
        <v>0</v>
      </c>
    </row>
    <row r="109">
      <c r="A109" s="798" t="inlineStr">
        <is>
          <t>ADPM_SBR/total_pax/d/첨두시_N번째</t>
        </is>
      </c>
      <c r="B109" s="0" t="n">
        <v>241</v>
      </c>
      <c r="C109" s="0" t="n">
        <v>0</v>
      </c>
    </row>
    <row r="110">
      <c r="A110" s="798" t="inlineStr">
        <is>
          <t>ADPM/total_pax/a/H팩터</t>
        </is>
      </c>
      <c r="B110" s="0" t="n">
        <v>5.585210171834377</v>
      </c>
      <c r="C110" s="0" t="inlineStr"/>
    </row>
    <row r="111">
      <c r="A111" s="798" t="inlineStr">
        <is>
          <t>ADPM/total_pax/a/D팩터</t>
        </is>
      </c>
      <c r="B111" s="0" t="n">
        <v>272.7878251352047</v>
      </c>
      <c r="C111" s="0" t="inlineStr"/>
    </row>
    <row r="112">
      <c r="A112" s="798" t="inlineStr">
        <is>
          <t>ADPM/total_pax/a/PHF</t>
        </is>
      </c>
      <c r="B112" s="0" t="n">
        <v>0.000656350010314409</v>
      </c>
      <c r="C112" s="0" t="inlineStr"/>
    </row>
    <row r="113">
      <c r="A113" s="798" t="inlineStr">
        <is>
          <t>ADPM/total_pax/a/첨두시</t>
        </is>
      </c>
      <c r="B113" s="0" t="n">
        <v>544.1922074724076</v>
      </c>
      <c r="C113" s="0" t="inlineStr"/>
    </row>
    <row r="114">
      <c r="A114" s="798" t="inlineStr">
        <is>
          <t>SBR/total_pax/a/PHF</t>
        </is>
      </c>
      <c r="B114" s="0" t="n">
        <v>0.0005034082291893677</v>
      </c>
      <c r="C114" s="0" t="inlineStr"/>
    </row>
    <row r="115">
      <c r="A115" s="798" t="inlineStr">
        <is>
          <t>SBR/total_pax/a/첨두시</t>
        </is>
      </c>
      <c r="B115" s="0" t="n">
        <v>417.3852840668168</v>
      </c>
      <c r="C115" s="0" t="n">
        <v>0</v>
      </c>
    </row>
    <row r="116">
      <c r="A116" s="798" t="inlineStr">
        <is>
          <t>ADPM_SBR/total_pax/a/첨두시_N번째</t>
        </is>
      </c>
      <c r="B116" s="0" t="n">
        <v>28</v>
      </c>
      <c r="C116" s="0" t="n">
        <v>0</v>
      </c>
    </row>
    <row r="117">
      <c r="A117" s="798" t="inlineStr">
        <is>
          <t>ADPM/od_pax/all/H팩터</t>
        </is>
      </c>
      <c r="B117" s="0" t="n">
        <v>7.923914066675799</v>
      </c>
      <c r="C117" s="0" t="inlineStr"/>
    </row>
    <row r="118">
      <c r="A118" s="798" t="inlineStr">
        <is>
          <t>ADPM/od_pax/all/D팩터</t>
        </is>
      </c>
      <c r="B118" s="0" t="n">
        <v>272.6898194725023</v>
      </c>
      <c r="C118" s="0" t="inlineStr"/>
    </row>
    <row r="119">
      <c r="A119" s="798" t="inlineStr">
        <is>
          <t>ADPM/od_pax/all/PHF</t>
        </is>
      </c>
      <c r="B119" s="0" t="n">
        <v>0.0004627978349048172</v>
      </c>
      <c r="C119" s="0" t="inlineStr"/>
    </row>
    <row r="120">
      <c r="A120" s="798" t="inlineStr">
        <is>
          <t>ADPM/od_pax/all/첨두시</t>
        </is>
      </c>
      <c r="B120" s="0" t="n">
        <v>728.7427132617471</v>
      </c>
      <c r="C120" s="0" t="inlineStr"/>
    </row>
    <row r="121">
      <c r="A121" s="798" t="inlineStr">
        <is>
          <t>SBR/od_pax/all/PHF</t>
        </is>
      </c>
      <c r="B121" s="0" t="n">
        <v>0.0004260928183916988</v>
      </c>
      <c r="C121" s="0" t="inlineStr"/>
    </row>
    <row r="122">
      <c r="A122" s="798" t="inlineStr">
        <is>
          <t>SBR/od_pax/all/첨두시</t>
        </is>
      </c>
      <c r="B122" s="0" t="n">
        <v>670.9453094999332</v>
      </c>
      <c r="C122" s="0" t="n">
        <v>0</v>
      </c>
    </row>
    <row r="123">
      <c r="A123" s="798" t="inlineStr">
        <is>
          <t>ADPM_SBR/od_pax/all/첨두시_N번째</t>
        </is>
      </c>
      <c r="B123" s="0" t="n">
        <v>107</v>
      </c>
      <c r="C123" s="0" t="n">
        <v>0</v>
      </c>
    </row>
    <row r="124">
      <c r="A124" s="798" t="inlineStr">
        <is>
          <t>ADPM/od_pax/d/H팩터</t>
        </is>
      </c>
      <c r="B124" s="0" t="n">
        <v>7.013919978350357</v>
      </c>
      <c r="C124" s="0" t="inlineStr"/>
    </row>
    <row r="125">
      <c r="A125" s="798" t="inlineStr">
        <is>
          <t>ADPM/od_pax/d/D팩터</t>
        </is>
      </c>
      <c r="B125" s="0" t="n">
        <v>272.5917996104251</v>
      </c>
      <c r="C125" s="0" t="inlineStr"/>
    </row>
    <row r="126">
      <c r="A126" s="798" t="inlineStr">
        <is>
          <t>ADPM/od_pax/d/PHF</t>
        </is>
      </c>
      <c r="B126" s="0" t="n">
        <v>0.0005230297670868933</v>
      </c>
      <c r="C126" s="0" t="inlineStr"/>
    </row>
    <row r="127">
      <c r="A127" s="798" t="inlineStr">
        <is>
          <t>ADPM/od_pax/d/첨두시</t>
        </is>
      </c>
      <c r="B127" s="0" t="n">
        <v>411.6154996829271</v>
      </c>
      <c r="C127" s="0" t="inlineStr"/>
    </row>
    <row r="128">
      <c r="A128" s="798" t="inlineStr">
        <is>
          <t>SBR/od_pax/d/PHF</t>
        </is>
      </c>
      <c r="B128" s="0" t="n">
        <v>0.0005165711635513734</v>
      </c>
      <c r="C128" s="0" t="inlineStr"/>
    </row>
    <row r="129">
      <c r="A129" s="798" t="inlineStr">
        <is>
          <t>SBR/od_pax/d/첨두시</t>
        </is>
      </c>
      <c r="B129" s="0" t="n">
        <v>406.5326889352066</v>
      </c>
      <c r="C129" s="0" t="n">
        <v>0</v>
      </c>
    </row>
    <row r="130">
      <c r="A130" s="798" t="inlineStr">
        <is>
          <t>ADPM_SBR/od_pax/d/첨두시_N번째</t>
        </is>
      </c>
      <c r="B130" s="0" t="n">
        <v>241</v>
      </c>
      <c r="C130" s="0" t="n">
        <v>0</v>
      </c>
    </row>
    <row r="131">
      <c r="A131" s="798" t="inlineStr">
        <is>
          <t>ADPM/od_pax/a/H팩터</t>
        </is>
      </c>
      <c r="B131" s="0" t="n">
        <v>5.585210171834377</v>
      </c>
      <c r="C131" s="0" t="inlineStr"/>
    </row>
    <row r="132">
      <c r="A132" s="798" t="inlineStr">
        <is>
          <t>ADPM/od_pax/a/D팩터</t>
        </is>
      </c>
      <c r="B132" s="0" t="n">
        <v>272.7878251352047</v>
      </c>
      <c r="C132" s="0" t="inlineStr"/>
    </row>
    <row r="133">
      <c r="A133" s="798" t="inlineStr">
        <is>
          <t>ADPM/od_pax/a/PHF</t>
        </is>
      </c>
      <c r="B133" s="0" t="n">
        <v>0.000656350010314409</v>
      </c>
      <c r="C133" s="0" t="inlineStr"/>
    </row>
    <row r="134">
      <c r="A134" s="798" t="inlineStr">
        <is>
          <t>ADPM/od_pax/a/첨두시</t>
        </is>
      </c>
      <c r="B134" s="0" t="n">
        <v>516.9825970987872</v>
      </c>
      <c r="C134" s="0" t="inlineStr"/>
    </row>
    <row r="135">
      <c r="A135" s="798" t="inlineStr">
        <is>
          <t>SBR/od_pax/a/PHF</t>
        </is>
      </c>
      <c r="B135" s="0" t="n">
        <v>0.0005034082291893677</v>
      </c>
      <c r="C135" s="0" t="inlineStr"/>
    </row>
    <row r="136">
      <c r="A136" s="798" t="inlineStr">
        <is>
          <t>SBR/od_pax/a/첨두시</t>
        </is>
      </c>
      <c r="B136" s="0" t="n">
        <v>396.516019863476</v>
      </c>
      <c r="C136" s="0" t="n">
        <v>0</v>
      </c>
    </row>
    <row r="137">
      <c r="A137" s="798" t="inlineStr">
        <is>
          <t>ADPM_SBR/od_pax/a/첨두시_N번째</t>
        </is>
      </c>
      <c r="B137" s="0" t="n">
        <v>28</v>
      </c>
      <c r="C137" s="0" t="n">
        <v>0</v>
      </c>
    </row>
    <row r="138">
      <c r="A138" s="798" t="inlineStr">
        <is>
          <t>ADPM/tr_pax/all/H팩터</t>
        </is>
      </c>
      <c r="B138" s="0" t="n">
        <v>7.923914066675799</v>
      </c>
      <c r="C138" s="0" t="inlineStr"/>
    </row>
    <row r="139">
      <c r="A139" s="798" t="inlineStr">
        <is>
          <t>ADPM/tr_pax/all/D팩터</t>
        </is>
      </c>
      <c r="B139" s="0" t="n">
        <v>272.6898194725023</v>
      </c>
      <c r="C139" s="0" t="inlineStr"/>
    </row>
    <row r="140">
      <c r="A140" s="798" t="inlineStr">
        <is>
          <t>ADPM/tr_pax/all/PHF</t>
        </is>
      </c>
      <c r="B140" s="0" t="n">
        <v>0.0004627978349048172</v>
      </c>
      <c r="C140" s="0" t="inlineStr"/>
    </row>
    <row r="141">
      <c r="A141" s="798" t="inlineStr">
        <is>
          <t>ADPM/tr_pax/all/첨두시</t>
        </is>
      </c>
      <c r="B141" s="0" t="n">
        <v>38.35487964535513</v>
      </c>
      <c r="C141" s="0" t="inlineStr"/>
    </row>
    <row r="142">
      <c r="A142" s="798" t="inlineStr">
        <is>
          <t>SBR/tr_pax/all/PHF</t>
        </is>
      </c>
      <c r="B142" s="0" t="n">
        <v>0.0004260928183916988</v>
      </c>
      <c r="C142" s="0" t="inlineStr"/>
    </row>
    <row r="143">
      <c r="A143" s="798" t="inlineStr">
        <is>
          <t>SBR/tr_pax/all/첨두시</t>
        </is>
      </c>
      <c r="B143" s="0" t="n">
        <v>35.31291102631227</v>
      </c>
      <c r="C143" s="0" t="n">
        <v>0</v>
      </c>
    </row>
    <row r="144">
      <c r="A144" s="798" t="inlineStr">
        <is>
          <t>ADPM_SBR/tr_pax/all/첨두시_N번째</t>
        </is>
      </c>
      <c r="B144" s="0" t="n">
        <v>107</v>
      </c>
      <c r="C144" s="0" t="n">
        <v>0</v>
      </c>
    </row>
    <row r="145">
      <c r="A145" s="798" t="inlineStr">
        <is>
          <t>ADPM/tr_pax/d/H팩터</t>
        </is>
      </c>
      <c r="B145" s="0" t="n">
        <v>7.013919978350357</v>
      </c>
      <c r="C145" s="0" t="inlineStr"/>
    </row>
    <row r="146">
      <c r="A146" s="798" t="inlineStr">
        <is>
          <t>ADPM/tr_pax/d/D팩터</t>
        </is>
      </c>
      <c r="B146" s="0" t="n">
        <v>272.5917996104252</v>
      </c>
      <c r="C146" s="0" t="inlineStr"/>
    </row>
    <row r="147">
      <c r="A147" s="798" t="inlineStr">
        <is>
          <t>ADPM/tr_pax/d/PHF</t>
        </is>
      </c>
      <c r="B147" s="0" t="n">
        <v>0.0005230297670868933</v>
      </c>
      <c r="C147" s="0" t="inlineStr"/>
    </row>
    <row r="148">
      <c r="A148" s="798" t="inlineStr">
        <is>
          <t>ADPM/tr_pax/d/첨두시</t>
        </is>
      </c>
      <c r="B148" s="0" t="n">
        <v>21.66397366752248</v>
      </c>
      <c r="C148" s="0" t="inlineStr"/>
    </row>
    <row r="149">
      <c r="A149" s="798" t="inlineStr">
        <is>
          <t>SBR/tr_pax/d/PHF</t>
        </is>
      </c>
      <c r="B149" s="0" t="n">
        <v>0.0005165711635513734</v>
      </c>
      <c r="C149" s="0" t="inlineStr"/>
    </row>
    <row r="150">
      <c r="A150" s="798" t="inlineStr">
        <is>
          <t>SBR/tr_pax/d/첨두시</t>
        </is>
      </c>
      <c r="B150" s="0" t="n">
        <v>21.3964573123793</v>
      </c>
      <c r="C150" s="0" t="n">
        <v>0</v>
      </c>
    </row>
    <row r="151">
      <c r="A151" s="798" t="inlineStr">
        <is>
          <t>ADPM_SBR/tr_pax/d/첨두시_N번째</t>
        </is>
      </c>
      <c r="B151" s="0" t="n">
        <v>241</v>
      </c>
      <c r="C151" s="0" t="n">
        <v>0</v>
      </c>
    </row>
    <row r="152">
      <c r="A152" s="798" t="inlineStr">
        <is>
          <t>ADPM/tr_pax/a/H팩터</t>
        </is>
      </c>
      <c r="B152" s="0" t="n">
        <v>5.585210171834377</v>
      </c>
      <c r="C152" s="0" t="inlineStr"/>
    </row>
    <row r="153">
      <c r="A153" s="798" t="inlineStr">
        <is>
          <t>ADPM/tr_pax/a/D팩터</t>
        </is>
      </c>
      <c r="B153" s="0" t="n">
        <v>272.7878251352047</v>
      </c>
      <c r="C153" s="0" t="inlineStr"/>
    </row>
    <row r="154">
      <c r="A154" s="798" t="inlineStr">
        <is>
          <t>ADPM/tr_pax/a/PHF</t>
        </is>
      </c>
      <c r="B154" s="0" t="n">
        <v>0.0006563500103144088</v>
      </c>
      <c r="C154" s="0" t="inlineStr"/>
    </row>
    <row r="155">
      <c r="A155" s="798" t="inlineStr">
        <is>
          <t>ADPM/tr_pax/a/첨두시</t>
        </is>
      </c>
      <c r="B155" s="0" t="n">
        <v>27.20961037362038</v>
      </c>
      <c r="C155" s="0" t="inlineStr"/>
    </row>
    <row r="156">
      <c r="A156" s="798" t="inlineStr">
        <is>
          <t>SBR/tr_pax/a/PHF</t>
        </is>
      </c>
      <c r="B156" s="0" t="n">
        <v>0.0005034082291893677</v>
      </c>
      <c r="C156" s="0" t="inlineStr"/>
    </row>
    <row r="157">
      <c r="A157" s="798" t="inlineStr">
        <is>
          <t>SBR/tr_pax/a/첨두시</t>
        </is>
      </c>
      <c r="B157" s="0" t="n">
        <v>20.86926420334084</v>
      </c>
      <c r="C157" s="0" t="n">
        <v>0</v>
      </c>
    </row>
    <row r="158">
      <c r="A158" s="798" t="inlineStr">
        <is>
          <t>ADPM_SBR/tr_pax/a/첨두시_N번째</t>
        </is>
      </c>
      <c r="B158" s="0" t="n">
        <v>28</v>
      </c>
      <c r="C158" s="0" t="n">
        <v>0</v>
      </c>
    </row>
    <row r="159">
      <c r="A159" s="798" t="inlineStr">
        <is>
          <t>ADPM/total_seat_count/all/H팩터</t>
        </is>
      </c>
      <c r="B159" s="0" t="n">
        <v>7.923914066675799</v>
      </c>
      <c r="C159" s="0" t="n">
        <v>7.904464273369419</v>
      </c>
    </row>
    <row r="160">
      <c r="A160" s="798" t="inlineStr">
        <is>
          <t>ADPM/total_seat_count/all/D팩터</t>
        </is>
      </c>
      <c r="B160" s="0" t="n">
        <v>272.6898194725023</v>
      </c>
      <c r="C160" s="0" t="n">
        <v>265.6232876712329</v>
      </c>
    </row>
    <row r="161">
      <c r="A161" s="798" t="inlineStr">
        <is>
          <t>ADPM/total_seat_count/all/PHF</t>
        </is>
      </c>
      <c r="B161" s="0" t="n">
        <v>0.0004627978349048172</v>
      </c>
      <c r="C161" s="0" t="n">
        <v>0.0004762789761788622</v>
      </c>
    </row>
    <row r="162">
      <c r="A162" s="798" t="inlineStr">
        <is>
          <t>ADPM/total_seat_count/all/첨두시</t>
        </is>
      </c>
      <c r="B162" s="0" t="n">
        <v>1011.613126596383</v>
      </c>
      <c r="C162" s="0" t="n">
        <v>1163.646223437125</v>
      </c>
    </row>
    <row r="163">
      <c r="A163" s="798" t="inlineStr">
        <is>
          <t>SBR/total_seat_count/all/PHF</t>
        </is>
      </c>
      <c r="B163" s="0" t="n">
        <v>0.0004260928183916988</v>
      </c>
      <c r="C163" s="0" t="n">
        <v>0.0004202913727828358</v>
      </c>
    </row>
    <row r="164">
      <c r="A164" s="798" t="inlineStr">
        <is>
          <t>SBR/total_seat_count/all/첨두시</t>
        </is>
      </c>
      <c r="B164" s="0" t="n">
        <v>931.3809523809524</v>
      </c>
      <c r="C164" s="0" t="n">
        <v>1026.857142857143</v>
      </c>
    </row>
    <row r="165">
      <c r="A165" s="798" t="inlineStr">
        <is>
          <t>ADPM_SBR/total_seat_count/all/첨두시_N번째</t>
        </is>
      </c>
      <c r="B165" s="0" t="n">
        <v>107</v>
      </c>
      <c r="C165" s="0" t="n">
        <v>40</v>
      </c>
    </row>
    <row r="166">
      <c r="A166" s="798" t="inlineStr">
        <is>
          <t>ADPM/total_seat_count/d/H팩터</t>
        </is>
      </c>
      <c r="B166" s="0" t="n">
        <v>7.013919978350357</v>
      </c>
      <c r="C166" s="0" t="n">
        <v>7.437763414340919</v>
      </c>
    </row>
    <row r="167">
      <c r="A167" s="798" t="inlineStr">
        <is>
          <t>ADPM/total_seat_count/d/D팩터</t>
        </is>
      </c>
      <c r="B167" s="0" t="n">
        <v>272.5917996104251</v>
      </c>
      <c r="C167" s="0" t="n">
        <v>265.8315996903371</v>
      </c>
    </row>
    <row r="168">
      <c r="A168" s="798" t="inlineStr">
        <is>
          <t>ADPM/total_seat_count/d/PHF</t>
        </is>
      </c>
      <c r="B168" s="0" t="n">
        <v>0.0005230297670868933</v>
      </c>
      <c r="C168" s="0" t="n">
        <v>0.0005057676359055818</v>
      </c>
    </row>
    <row r="169">
      <c r="A169" s="798" t="inlineStr">
        <is>
          <t>ADPM/total_seat_count/d/첨두시</t>
        </is>
      </c>
      <c r="B169" s="0" t="n">
        <v>571.3890993517474</v>
      </c>
      <c r="C169" s="0" t="n">
        <v>616.253587504428</v>
      </c>
    </row>
    <row r="170">
      <c r="A170" s="798" t="inlineStr">
        <is>
          <t>SBR/total_seat_count/d/PHF</t>
        </is>
      </c>
      <c r="B170" s="0" t="n">
        <v>0.0005165711635513734</v>
      </c>
      <c r="C170" s="0" t="n">
        <v>0.0004857451445417159</v>
      </c>
    </row>
    <row r="171">
      <c r="A171" s="798" t="inlineStr">
        <is>
          <t>SBR/total_seat_count/d/첨두시</t>
        </is>
      </c>
      <c r="B171" s="0" t="n">
        <v>564.3333333333334</v>
      </c>
      <c r="C171" s="0" t="n">
        <v>591.8571428571429</v>
      </c>
    </row>
    <row r="172">
      <c r="A172" s="798" t="inlineStr">
        <is>
          <t>ADPM_SBR/total_seat_count/d/첨두시_N번째</t>
        </is>
      </c>
      <c r="B172" s="0" t="n">
        <v>241</v>
      </c>
      <c r="C172" s="0" t="n">
        <v>207</v>
      </c>
    </row>
    <row r="173">
      <c r="A173" s="798" t="inlineStr">
        <is>
          <t>ADPM/total_seat_count/a/H팩터</t>
        </is>
      </c>
      <c r="B173" s="0" t="n">
        <v>5.585210171834377</v>
      </c>
      <c r="C173" s="0" t="n">
        <v>6.447668083752591</v>
      </c>
    </row>
    <row r="174">
      <c r="A174" s="798" t="inlineStr">
        <is>
          <t>ADPM/total_seat_count/a/D팩터</t>
        </is>
      </c>
      <c r="B174" s="0" t="n">
        <v>272.7878251352047</v>
      </c>
      <c r="C174" s="0" t="n">
        <v>265.4163707287065</v>
      </c>
    </row>
    <row r="175">
      <c r="A175" s="798" t="inlineStr">
        <is>
          <t>ADPM/total_seat_count/a/PHF</t>
        </is>
      </c>
      <c r="B175" s="0" t="n">
        <v>0.0006563500103144088</v>
      </c>
      <c r="C175" s="0" t="n">
        <v>0.0005843453885189454</v>
      </c>
    </row>
    <row r="176">
      <c r="A176" s="798" t="inlineStr">
        <is>
          <t>ADPM/total_seat_count/a/첨두시</t>
        </is>
      </c>
      <c r="B176" s="0" t="n">
        <v>717.6557266778159</v>
      </c>
      <c r="C176" s="0" t="n">
        <v>715.6775989339669</v>
      </c>
    </row>
    <row r="177">
      <c r="A177" s="798" t="inlineStr">
        <is>
          <t>SBR/total_seat_count/a/PHF</t>
        </is>
      </c>
      <c r="B177" s="0" t="n">
        <v>0.0005034082291893678</v>
      </c>
      <c r="C177" s="0" t="n">
        <v>0.000468899975820158</v>
      </c>
    </row>
    <row r="178">
      <c r="A178" s="798" t="inlineStr">
        <is>
          <t>SBR/total_seat_count/a/첨두시</t>
        </is>
      </c>
      <c r="B178" s="0" t="n">
        <v>550.4285714285714</v>
      </c>
      <c r="C178" s="0" t="n">
        <v>574.2857142857143</v>
      </c>
    </row>
    <row r="179">
      <c r="A179" s="798" t="inlineStr">
        <is>
          <t>ADPM_SBR/total_seat_count/a/첨두시_N번째</t>
        </is>
      </c>
      <c r="B179" s="0" t="n">
        <v>28</v>
      </c>
      <c r="C179" s="0" t="n">
        <v>95</v>
      </c>
    </row>
    <row r="180">
      <c r="A180" s="798" t="inlineStr">
        <is>
          <t>ADPM/movement/d/중방향계수</t>
        </is>
      </c>
      <c r="B180" s="0" t="n">
        <v>0.5872160184828649</v>
      </c>
      <c r="C180" s="0" t="n">
        <v>0.5138922102796758</v>
      </c>
    </row>
    <row r="181">
      <c r="A181" s="798" t="inlineStr">
        <is>
          <t>ADPM/movement/a/중방향계수</t>
        </is>
      </c>
      <c r="B181" s="0" t="n">
        <v>0.6888763410502543</v>
      </c>
      <c r="C181" s="0" t="n">
        <v>0.5528662073594427</v>
      </c>
    </row>
    <row r="182">
      <c r="A182" s="798" t="inlineStr">
        <is>
          <t>ADPM/total_pax/d/중방향계수</t>
        </is>
      </c>
      <c r="B182" s="0" t="n">
        <v>0.5648296609932407</v>
      </c>
      <c r="C182" s="0" t="inlineStr"/>
    </row>
    <row r="183">
      <c r="A183" s="798" t="inlineStr">
        <is>
          <t>ADPM/total_pax/a/중방향계수</t>
        </is>
      </c>
      <c r="B183" s="0" t="n">
        <v>0.7094171752124255</v>
      </c>
      <c r="C183" s="0" t="inlineStr"/>
    </row>
    <row r="184">
      <c r="A184" s="798" t="inlineStr">
        <is>
          <t>ADPM/od_pax/all/중방향계수</t>
        </is>
      </c>
      <c r="B184" s="0" t="n">
        <v>0.95</v>
      </c>
      <c r="C184" s="0" t="inlineStr"/>
    </row>
    <row r="185">
      <c r="A185" s="798" t="inlineStr">
        <is>
          <t>ADPM/od_pax/d/중방향계수</t>
        </is>
      </c>
      <c r="B185" s="0" t="n">
        <v>0.5648296609932407</v>
      </c>
      <c r="C185" s="0" t="inlineStr"/>
    </row>
    <row r="186">
      <c r="A186" s="798" t="inlineStr">
        <is>
          <t>ADPM/od_pax/a/중방향계수</t>
        </is>
      </c>
      <c r="B186" s="0" t="n">
        <v>0.7094171752124255</v>
      </c>
      <c r="C186" s="0" t="inlineStr"/>
    </row>
    <row r="187">
      <c r="A187" s="798" t="inlineStr">
        <is>
          <t>ADPM/tr_pax/all/중방향계수</t>
        </is>
      </c>
      <c r="B187" s="0" t="n">
        <v>0.05000000000000002</v>
      </c>
      <c r="C187" s="0" t="inlineStr"/>
    </row>
    <row r="188">
      <c r="A188" s="798" t="inlineStr">
        <is>
          <t>ADPM/tr_pax/d/중방향계수</t>
        </is>
      </c>
      <c r="B188" s="0" t="n">
        <v>0.5648296609932406</v>
      </c>
      <c r="C188" s="0" t="inlineStr"/>
    </row>
    <row r="189">
      <c r="A189" s="798" t="inlineStr">
        <is>
          <t>ADPM/tr_pax/a/중방향계수</t>
        </is>
      </c>
      <c r="B189" s="0" t="n">
        <v>0.7094171752124251</v>
      </c>
      <c r="C189" s="0" t="inlineStr"/>
    </row>
    <row r="190">
      <c r="A190" s="798" t="inlineStr">
        <is>
          <t>항공사배치</t>
        </is>
      </c>
      <c r="B190" s="0" t="inlineStr">
        <is>
          <t>['TK', 'W2', 'JU', 'W6', 'MNE', 'A3', 'W4', 'RK', 'OS', 'FR', '4O', 'LO', 'TO', 'AMN', 'PC', 'XY', 'W9', 'KC', 'LG', 'XC', 'FB']</t>
        </is>
      </c>
      <c r="C190" s="0" t="inlineStr">
        <is>
          <t>['W2', 'FR', 'OS', '4O', 'LO', 'JU', '3Z', 'TO', 'PC', 'TK', 'RK', 'W6', 'NO', 'W4', 'W9', 'A3', 'KC', 'XR', 'LY', 'AL', 'XY', 'XC', 'QS', 'A9']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798" t="inlineStr">
        <is>
          <t>변수명</t>
        </is>
      </c>
      <c r="B1" s="798" t="n">
        <v>2023</v>
      </c>
      <c r="C1" s="798" t="n">
        <v>2024</v>
      </c>
    </row>
    <row r="2">
      <c r="A2" s="798" t="inlineStr">
        <is>
          <t>연간운항</t>
        </is>
      </c>
      <c r="B2" s="0" t="n">
        <v>14466</v>
      </c>
      <c r="C2" s="0" t="n">
        <v>16134</v>
      </c>
    </row>
    <row r="3">
      <c r="A3" s="798" t="inlineStr">
        <is>
          <t>International운항</t>
        </is>
      </c>
      <c r="B3" s="0" t="n">
        <v>14466</v>
      </c>
      <c r="C3" s="0" t="n">
        <v>16134</v>
      </c>
    </row>
    <row r="4">
      <c r="A4" s="798" t="inlineStr">
        <is>
          <t>Domestic운항</t>
        </is>
      </c>
      <c r="B4" s="0" t="n">
        <v>0</v>
      </c>
      <c r="C4" s="0" t="n">
        <v>0</v>
      </c>
    </row>
    <row r="5">
      <c r="A5" s="798" t="inlineStr">
        <is>
          <t>Long_haul운항</t>
        </is>
      </c>
      <c r="B5" s="0" t="n">
        <v>178</v>
      </c>
      <c r="C5" s="0" t="n">
        <v>164</v>
      </c>
    </row>
    <row r="6">
      <c r="A6" s="798" t="inlineStr">
        <is>
          <t>Short_haul운항</t>
        </is>
      </c>
      <c r="B6" s="0" t="n">
        <v>14288</v>
      </c>
      <c r="C6" s="0" t="n">
        <v>15970</v>
      </c>
    </row>
    <row r="7">
      <c r="A7" s="798" t="inlineStr">
        <is>
          <t>정규운항</t>
        </is>
      </c>
      <c r="B7" s="0" t="n">
        <v>14466</v>
      </c>
      <c r="C7" s="0" t="n">
        <v>16134</v>
      </c>
    </row>
    <row r="8">
      <c r="A8" s="798" t="inlineStr">
        <is>
          <t>전세기운항</t>
        </is>
      </c>
      <c r="B8" s="0" t="n">
        <v>0</v>
      </c>
      <c r="C8" s="0" t="n">
        <v>0</v>
      </c>
    </row>
    <row r="9">
      <c r="A9" s="798" t="inlineStr">
        <is>
          <t>연간최대이륙중량</t>
        </is>
      </c>
      <c r="B9" s="0" t="n">
        <v>2003908000</v>
      </c>
      <c r="C9" s="0" t="n">
        <v>2255328000</v>
      </c>
    </row>
    <row r="10">
      <c r="A10" s="798" t="inlineStr">
        <is>
          <t>연간Long_haul최대이륙중량</t>
        </is>
      </c>
      <c r="B10" s="0" t="n">
        <v>36312000</v>
      </c>
      <c r="C10" s="0" t="n">
        <v>33456000</v>
      </c>
    </row>
    <row r="11">
      <c r="A11" s="798" t="inlineStr">
        <is>
          <t>연간Short_haul최대이륙중량</t>
        </is>
      </c>
      <c r="B11" s="0" t="n">
        <v>1967596000</v>
      </c>
      <c r="C11" s="0" t="n">
        <v>2221872000</v>
      </c>
    </row>
    <row r="12">
      <c r="A12" s="798" t="inlineStr">
        <is>
          <t>연간유상탑재중량</t>
        </is>
      </c>
      <c r="B12" s="0" t="n">
        <v>280215800</v>
      </c>
      <c r="C12" s="0" t="n">
        <v>313516600</v>
      </c>
    </row>
    <row r="13">
      <c r="A13" s="798" t="inlineStr">
        <is>
          <t>연간Long_haul유상탑재중량</t>
        </is>
      </c>
      <c r="B13" s="0" t="n">
        <v>9078000</v>
      </c>
      <c r="C13" s="0" t="n">
        <v>8364000</v>
      </c>
    </row>
    <row r="14">
      <c r="A14" s="798" t="inlineStr">
        <is>
          <t>연간Short_haul유상탑재중량</t>
        </is>
      </c>
      <c r="B14" s="0" t="n">
        <v>271137800</v>
      </c>
      <c r="C14" s="0" t="n">
        <v>305152600</v>
      </c>
    </row>
    <row r="15">
      <c r="A15" s="798" t="inlineStr">
        <is>
          <t>대당최대이륙중량</t>
        </is>
      </c>
      <c r="B15" s="0" t="n">
        <v>138525.3698327112</v>
      </c>
      <c r="C15" s="0" t="n">
        <v>139787.2815172927</v>
      </c>
    </row>
    <row r="16">
      <c r="A16" s="798" t="inlineStr">
        <is>
          <t>대당택싱평균</t>
        </is>
      </c>
      <c r="B16" s="0" t="n">
        <v>0</v>
      </c>
      <c r="C16" s="0" t="n">
        <v>0</v>
      </c>
    </row>
    <row r="17">
      <c r="A17" s="798" t="inlineStr">
        <is>
          <t>비행거리평균(km)</t>
        </is>
      </c>
      <c r="B17" s="0" t="n">
        <v>799.2406332089037</v>
      </c>
      <c r="C17" s="0" t="n">
        <v>800.8210611131772</v>
      </c>
    </row>
    <row r="18">
      <c r="A18" s="798" t="inlineStr">
        <is>
          <t>대당유상탑재중량</t>
        </is>
      </c>
      <c r="B18" s="0" t="n">
        <v>19370.64841697774</v>
      </c>
      <c r="C18" s="0" t="n">
        <v>19432.04413040783</v>
      </c>
    </row>
    <row r="19">
      <c r="A19" s="798" t="inlineStr">
        <is>
          <t>피크시간 턴어라운드편 평균주기시간(분)</t>
        </is>
      </c>
      <c r="B19" s="0" t="inlineStr"/>
      <c r="C19" s="0" t="inlineStr"/>
    </row>
    <row r="20">
      <c r="A20" s="798" t="inlineStr">
        <is>
          <t>피크시간 턴어라운드편 평균그라운드시간(분)</t>
        </is>
      </c>
      <c r="B20" s="0" t="inlineStr"/>
      <c r="C20" s="0" t="inlineStr"/>
    </row>
    <row r="21">
      <c r="A21" s="798" t="inlineStr">
        <is>
          <t>턴어라운드편 평균주기시간(분)</t>
        </is>
      </c>
      <c r="B21" s="0" t="inlineStr"/>
      <c r="C21" s="0" t="inlineStr"/>
    </row>
    <row r="22">
      <c r="A22" s="798" t="inlineStr">
        <is>
          <t>턴어라운드편 평균그라운드시간(분)</t>
        </is>
      </c>
      <c r="B22" s="0" t="inlineStr"/>
      <c r="C22" s="0" t="inlineStr"/>
    </row>
    <row r="23">
      <c r="A23" s="798" t="inlineStr">
        <is>
          <t>(오버나잇, 소산 포함) 피크시간 평균주기시간(분)</t>
        </is>
      </c>
      <c r="B23" s="0" t="inlineStr"/>
      <c r="C23" s="0" t="inlineStr"/>
    </row>
    <row r="24">
      <c r="A24" s="798" t="inlineStr">
        <is>
          <t>(오버나잇, 소산 포함) 평균주기시간(분)</t>
        </is>
      </c>
      <c r="B24" s="0" t="inlineStr"/>
      <c r="C24" s="0" t="inlineStr"/>
    </row>
    <row r="25">
      <c r="A25" s="798" t="inlineStr">
        <is>
          <t>(오버나잇, 소산 포함) 평균그라운드시간(분)</t>
        </is>
      </c>
      <c r="B25" s="0" t="inlineStr"/>
      <c r="C25" s="0" t="inlineStr"/>
    </row>
    <row r="26">
      <c r="A26" s="798" t="inlineStr">
        <is>
          <t>(Narrowbody Jets)운항횟수</t>
        </is>
      </c>
      <c r="B26" s="0" t="n">
        <v>9350</v>
      </c>
      <c r="C26" s="0" t="n">
        <v>10329</v>
      </c>
    </row>
    <row r="27">
      <c r="A27" s="798" t="inlineStr">
        <is>
          <t>(Narrowbody Jets)혼합율</t>
        </is>
      </c>
      <c r="B27" s="0" t="n">
        <v>0.6463431494538919</v>
      </c>
      <c r="C27" s="0" t="n">
        <v>0.6402008181480104</v>
      </c>
    </row>
    <row r="28">
      <c r="A28" s="798" t="inlineStr">
        <is>
          <t>(Narrowbody Jets)대당최대이륙중량</t>
        </is>
      </c>
      <c r="B28" s="0" t="n">
        <v>156406.4171122995</v>
      </c>
      <c r="C28" s="0" t="n">
        <v>158869.0095846645</v>
      </c>
    </row>
    <row r="29">
      <c r="A29" s="798" t="inlineStr">
        <is>
          <t>(Narrowbody Jets)대당택싱평균</t>
        </is>
      </c>
      <c r="B29" s="0" t="n">
        <v>0</v>
      </c>
      <c r="C29" s="0" t="n">
        <v>0</v>
      </c>
    </row>
    <row r="30">
      <c r="A30" s="798" t="inlineStr">
        <is>
          <t>(Narrowbody Jets)비행거리평균(km)</t>
        </is>
      </c>
      <c r="B30" s="0" t="n">
        <v>929.4819251336899</v>
      </c>
      <c r="C30" s="0" t="n">
        <v>909.8716235840836</v>
      </c>
    </row>
    <row r="31">
      <c r="A31" s="798" t="inlineStr">
        <is>
          <t>(Narrowbody Jets)대당유상탑재중량</t>
        </is>
      </c>
      <c r="B31" s="0" t="n">
        <v>20735.89304812834</v>
      </c>
      <c r="C31" s="0" t="n">
        <v>21864.65291896602</v>
      </c>
    </row>
    <row r="32">
      <c r="A32" s="798" t="inlineStr">
        <is>
          <t>(Regional Jets)운항횟수</t>
        </is>
      </c>
      <c r="B32" s="0" t="n">
        <v>5116</v>
      </c>
      <c r="C32" s="0" t="n">
        <v>5805</v>
      </c>
    </row>
    <row r="33">
      <c r="A33" s="798" t="inlineStr">
        <is>
          <t>(Regional Jets)혼합율</t>
        </is>
      </c>
      <c r="B33" s="0" t="n">
        <v>0.3536568505461081</v>
      </c>
      <c r="C33" s="0" t="n">
        <v>0.3597991818519896</v>
      </c>
    </row>
    <row r="34">
      <c r="A34" s="798" t="inlineStr">
        <is>
          <t>(Regional Jets)대당최대이륙중량</t>
        </is>
      </c>
      <c r="B34" s="0" t="n">
        <v>105845.9734167318</v>
      </c>
      <c r="C34" s="0" t="n">
        <v>105834.6253229974</v>
      </c>
    </row>
    <row r="35">
      <c r="A35" s="798" t="inlineStr">
        <is>
          <t>(Regional Jets)대당택싱평균</t>
        </is>
      </c>
      <c r="B35" s="0" t="n">
        <v>0</v>
      </c>
      <c r="C35" s="0" t="n">
        <v>0</v>
      </c>
    </row>
    <row r="36">
      <c r="A36" s="798" t="inlineStr">
        <is>
          <t>(Regional Jets)비행거리평균(km)</t>
        </is>
      </c>
      <c r="B36" s="0" t="n">
        <v>561.2116888193901</v>
      </c>
      <c r="C36" s="0" t="n">
        <v>606.7843238587425</v>
      </c>
    </row>
    <row r="37">
      <c r="A37" s="798" t="inlineStr">
        <is>
          <t>(Regional Jets)대당유상탑재중량</t>
        </is>
      </c>
      <c r="B37" s="0" t="n">
        <v>16875.52775605942</v>
      </c>
      <c r="C37" s="0" t="n">
        <v>15103.63479758829</v>
      </c>
    </row>
    <row r="38">
      <c r="A38" s="798" t="inlineStr">
        <is>
          <t>SBR/시작(N번째)</t>
        </is>
      </c>
      <c r="B38" s="0" t="inlineStr">
        <is>
          <t>140번째</t>
        </is>
      </c>
      <c r="C38" s="0" t="inlineStr">
        <is>
          <t>140번째</t>
        </is>
      </c>
    </row>
    <row r="39">
      <c r="A39" s="798" t="inlineStr">
        <is>
          <t>SBR/종료(N번째)</t>
        </is>
      </c>
      <c r="B39" s="0" t="inlineStr">
        <is>
          <t>160번째</t>
        </is>
      </c>
      <c r="C39" s="0" t="inlineStr">
        <is>
          <t>160번째</t>
        </is>
      </c>
    </row>
    <row r="40">
      <c r="A40" s="798" t="inlineStr">
        <is>
          <t>ADPM/movement/all/H팩터</t>
        </is>
      </c>
      <c r="B40" s="0" t="n">
        <v>8.714285714285715</v>
      </c>
      <c r="C40" s="0" t="n">
        <v>7.871031746031747</v>
      </c>
    </row>
    <row r="41">
      <c r="A41" s="798" t="inlineStr">
        <is>
          <t>ADPM/movement/all/D팩터</t>
        </is>
      </c>
      <c r="B41" s="0" t="n">
        <v>285.0896376350922</v>
      </c>
      <c r="C41" s="0" t="n">
        <v>276.0993651669887</v>
      </c>
    </row>
    <row r="42">
      <c r="A42" s="798" t="inlineStr">
        <is>
          <t>ADPM/movement/all/PHF</t>
        </is>
      </c>
      <c r="B42" s="0" t="n">
        <v>0.0004025193595690707</v>
      </c>
      <c r="C42" s="0" t="n">
        <v>0.0004601537100155204</v>
      </c>
    </row>
    <row r="43">
      <c r="A43" s="798" t="inlineStr">
        <is>
          <t>ADPM/movement/all/첨두시</t>
        </is>
      </c>
      <c r="B43" s="0" t="n">
        <v>5.822845055526177</v>
      </c>
      <c r="C43" s="0" t="n">
        <v>7.424119957390405</v>
      </c>
    </row>
    <row r="44">
      <c r="A44" s="798" t="inlineStr">
        <is>
          <t>SBR/movement/all/PHF</t>
        </is>
      </c>
      <c r="B44" s="0" t="n">
        <v>0.000414765657403567</v>
      </c>
      <c r="C44" s="0" t="n">
        <v>0.0003718854592785422</v>
      </c>
    </row>
    <row r="45">
      <c r="A45" s="798" t="inlineStr">
        <is>
          <t>SBR/movement/all/첨두시</t>
        </is>
      </c>
      <c r="B45" s="0" t="n">
        <v>6</v>
      </c>
      <c r="C45" s="0" t="n">
        <v>6</v>
      </c>
    </row>
    <row r="46">
      <c r="A46" s="798" t="inlineStr">
        <is>
          <t>ADPM_SBR/movement/all/첨두시_N번째</t>
        </is>
      </c>
      <c r="B46" s="0" t="n">
        <v>214</v>
      </c>
      <c r="C46" s="0" t="n">
        <v>12</v>
      </c>
    </row>
    <row r="47">
      <c r="A47" s="798" t="inlineStr">
        <is>
          <t>ADPM/movement/d/H팩터</t>
        </is>
      </c>
      <c r="B47" s="0" t="n">
        <v>7.42</v>
      </c>
      <c r="C47" s="0" t="n">
        <v>7.635000000000001</v>
      </c>
    </row>
    <row r="48">
      <c r="A48" s="798" t="inlineStr">
        <is>
          <t>ADPM/movement/d/D팩터</t>
        </is>
      </c>
      <c r="B48" s="0" t="n">
        <v>284.9319771137953</v>
      </c>
      <c r="C48" s="0" t="n">
        <v>276.1506090808417</v>
      </c>
    </row>
    <row r="49">
      <c r="A49" s="798" t="inlineStr">
        <is>
          <t>ADPM/movement/d/PHF</t>
        </is>
      </c>
      <c r="B49" s="0" t="n">
        <v>0.0004729932064944968</v>
      </c>
      <c r="C49" s="0" t="n">
        <v>0.0004742910758683252</v>
      </c>
    </row>
    <row r="50">
      <c r="A50" s="798" t="inlineStr">
        <is>
          <t>ADPM/movement/d/첨두시</t>
        </is>
      </c>
      <c r="B50" s="0" t="n">
        <v>3.419267889748717</v>
      </c>
      <c r="C50" s="0" t="n">
        <v>3.815197414284808</v>
      </c>
    </row>
    <row r="51">
      <c r="A51" s="798" t="inlineStr">
        <is>
          <t>SBR/movement/d/PHF</t>
        </is>
      </c>
      <c r="B51" s="0" t="n">
        <v>0.0005072163046986673</v>
      </c>
      <c r="C51" s="0" t="n">
        <v>0.0004972650422675286</v>
      </c>
    </row>
    <row r="52">
      <c r="A52" s="798" t="inlineStr">
        <is>
          <t>SBR/movement/d/첨두시</t>
        </is>
      </c>
      <c r="B52" s="0" t="n">
        <v>3.666666666666667</v>
      </c>
      <c r="C52" s="0" t="n">
        <v>4</v>
      </c>
    </row>
    <row r="53">
      <c r="A53" s="798" t="inlineStr">
        <is>
          <t>ADPM_SBR/movement/d/첨두시_N번째</t>
        </is>
      </c>
      <c r="B53" s="0" t="n">
        <v>257</v>
      </c>
      <c r="C53" s="0" t="n">
        <v>446</v>
      </c>
    </row>
    <row r="54">
      <c r="A54" s="798" t="inlineStr">
        <is>
          <t>ADPM/movement/a/H팩터</t>
        </is>
      </c>
      <c r="B54" s="0" t="n">
        <v>6.324999999999998</v>
      </c>
      <c r="C54" s="0" t="n">
        <v>7.139999999999999</v>
      </c>
    </row>
    <row r="55">
      <c r="A55" s="798" t="inlineStr">
        <is>
          <t>ADPM/movement/a/D팩터</t>
        </is>
      </c>
      <c r="B55" s="0" t="n">
        <v>285.2472981563891</v>
      </c>
      <c r="C55" s="0" t="n">
        <v>276.0484314804623</v>
      </c>
    </row>
    <row r="56">
      <c r="A56" s="798" t="inlineStr">
        <is>
          <t>ADPM/movement/a/PHF</t>
        </is>
      </c>
      <c r="B56" s="0" t="n">
        <v>0.0005542656067919631</v>
      </c>
      <c r="C56" s="0" t="n">
        <v>0.0005073603268014809</v>
      </c>
    </row>
    <row r="57">
      <c r="A57" s="798" t="inlineStr">
        <is>
          <t>ADPM/movement/a/첨두시</t>
        </is>
      </c>
      <c r="B57" s="0" t="n">
        <v>4.011220196353437</v>
      </c>
      <c r="C57" s="0" t="n">
        <v>4.104545043823981</v>
      </c>
    </row>
    <row r="58">
      <c r="A58" s="798" t="inlineStr">
        <is>
          <t>SBR/movement/a/PHF</t>
        </is>
      </c>
      <c r="B58" s="0" t="n">
        <v>0.0004145364101146884</v>
      </c>
      <c r="C58" s="0" t="n">
        <v>0.0004944375772558715</v>
      </c>
    </row>
    <row r="59">
      <c r="A59" s="798" t="inlineStr">
        <is>
          <t>SBR/movement/a/첨두시</t>
        </is>
      </c>
      <c r="B59" s="0" t="n">
        <v>3</v>
      </c>
      <c r="C59" s="0" t="n">
        <v>4</v>
      </c>
    </row>
    <row r="60">
      <c r="A60" s="798" t="inlineStr">
        <is>
          <t>ADPM_SBR/movement/a/첨두시_N번째</t>
        </is>
      </c>
      <c r="B60" s="0" t="n">
        <v>24</v>
      </c>
      <c r="C60" s="0" t="n">
        <v>65</v>
      </c>
    </row>
    <row r="61">
      <c r="A61" s="798" t="inlineStr">
        <is>
          <t>ADPM/movement/d/중방향계수</t>
        </is>
      </c>
      <c r="B61" s="0" t="n">
        <v>0.5872160184828649</v>
      </c>
      <c r="C61" s="0" t="n">
        <v>0.5138922102796758</v>
      </c>
    </row>
    <row r="62">
      <c r="A62" s="798" t="inlineStr">
        <is>
          <t>ADPM/movement/a/중방향계수</t>
        </is>
      </c>
      <c r="B62" s="0" t="n">
        <v>0.6888763410502543</v>
      </c>
      <c r="C62" s="0" t="n">
        <v>0.5528662073594427</v>
      </c>
    </row>
    <row r="63">
      <c r="A63" s="798" t="inlineStr">
        <is>
          <t>항공사배치</t>
        </is>
      </c>
      <c r="B63" s="0" t="inlineStr">
        <is>
          <t>['TK', 'W2', 'JU', 'W6', 'MNE', 'A3', 'W4', 'RK', 'OS', 'FR', '4O', 'LO', 'TO', 'AMN', 'PC', 'XY', 'W9', 'KC', 'LG', 'XC', 'FB']</t>
        </is>
      </c>
      <c r="C63" s="0" t="inlineStr">
        <is>
          <t>['W2', 'FR', 'OS', '4O', 'LO', 'JU', '3Z', 'TO', 'PC', 'TK', 'RK', 'W6', 'NO', 'W4', 'W9', 'A3', 'KC', 'XR', 'LY', 'AL', 'XY', 'XC', 'QS', 'A9']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iata_code</t>
        </is>
      </c>
      <c r="B2" t="inlineStr">
        <is>
          <t>TGD</t>
        </is>
      </c>
    </row>
    <row r="3">
      <c r="A3" t="inlineStr">
        <is>
          <t>start_year</t>
        </is>
      </c>
      <c r="B3" t="n">
        <v>2023</v>
      </c>
    </row>
    <row r="4">
      <c r="A4" t="inlineStr">
        <is>
          <t>end_year</t>
        </is>
      </c>
      <c r="B4" t="n">
        <v>2024</v>
      </c>
    </row>
    <row r="5">
      <c r="A5" t="inlineStr">
        <is>
          <t>predict_end_year</t>
        </is>
      </c>
      <c r="B5" t="n">
        <v>2060</v>
      </c>
    </row>
    <row r="12">
      <c r="B12" s="798" t="n">
        <v>2023</v>
      </c>
      <c r="C12" s="798" t="n">
        <v>2024</v>
      </c>
    </row>
    <row r="13">
      <c r="A13" s="798" t="inlineStr">
        <is>
          <t>Load_Factor</t>
        </is>
      </c>
      <c r="B13" s="0" t="b">
        <v>1</v>
      </c>
      <c r="C13" s="0" t="b">
        <v>1</v>
      </c>
    </row>
    <row r="14">
      <c r="A14" s="798" t="inlineStr">
        <is>
          <t>Transfer_Rate</t>
        </is>
      </c>
      <c r="B14" s="0" t="b">
        <v>1</v>
      </c>
      <c r="C14" s="0" t="b">
        <v>1</v>
      </c>
    </row>
    <row r="15">
      <c r="A15" s="798" t="inlineStr">
        <is>
          <t>FleetMix_Rate</t>
        </is>
      </c>
      <c r="B15" s="0" t="b">
        <v>1</v>
      </c>
      <c r="C15" s="0" t="b">
        <v>1</v>
      </c>
    </row>
    <row r="16">
      <c r="A16" s="798" t="inlineStr">
        <is>
          <t>Seats_Per_Aircraft</t>
        </is>
      </c>
      <c r="B16" s="0" t="b">
        <v>1</v>
      </c>
      <c r="C16" s="0" t="b">
        <v>1</v>
      </c>
    </row>
    <row r="17">
      <c r="A17" s="798" t="inlineStr">
        <is>
          <t>Load_Factor_By_Class</t>
        </is>
      </c>
      <c r="B17" s="0" t="b">
        <v>1</v>
      </c>
      <c r="C17" s="0" t="b">
        <v>1</v>
      </c>
    </row>
    <row r="18">
      <c r="A18" s="798" t="inlineStr">
        <is>
          <t>Transfer_Rate_By_Class</t>
        </is>
      </c>
      <c r="B18" s="0" t="b">
        <v>1</v>
      </c>
      <c r="C18" s="0" t="b">
        <v>1</v>
      </c>
    </row>
    <row r="19">
      <c r="A19" s="798" t="inlineStr">
        <is>
          <t>Crew_Per_Aircraft</t>
        </is>
      </c>
      <c r="B19" s="0" t="b">
        <v>1</v>
      </c>
      <c r="C19" s="0" t="b">
        <v>1</v>
      </c>
    </row>
    <row r="20">
      <c r="A20" s="798" t="inlineStr">
        <is>
          <t>Movement_PHF_Adjustment</t>
        </is>
      </c>
      <c r="B20" s="0" t="b">
        <v>1</v>
      </c>
      <c r="C20" s="0" t="b">
        <v>1</v>
      </c>
    </row>
    <row r="21">
      <c r="A21" s="798" t="inlineStr">
        <is>
          <t>Movement_D_Factor</t>
        </is>
      </c>
      <c r="B21" s="0" t="b">
        <v>1</v>
      </c>
      <c r="C21" s="0" t="b">
        <v>1</v>
      </c>
    </row>
    <row r="22">
      <c r="A22" s="798" t="inlineStr">
        <is>
          <t>Passenger_PHF_Adjustment</t>
        </is>
      </c>
      <c r="B22" s="0" t="b">
        <v>1</v>
      </c>
      <c r="C22" s="0" t="b">
        <v>1</v>
      </c>
    </row>
    <row r="23">
      <c r="A23" s="798" t="inlineStr">
        <is>
          <t>Passenger_D_Factor</t>
        </is>
      </c>
      <c r="B23" s="0" t="b">
        <v>1</v>
      </c>
      <c r="C23" s="0" t="b">
        <v>1</v>
      </c>
    </row>
    <row r="24">
      <c r="A24" s="798" t="inlineStr">
        <is>
          <t>Directional_Factor</t>
        </is>
      </c>
      <c r="B24" s="0" t="b">
        <v>1</v>
      </c>
      <c r="C24" s="0" t="b">
        <v>1</v>
      </c>
    </row>
    <row r="25">
      <c r="A25" s="798" t="inlineStr">
        <is>
          <t>Maximum_Takeoff_Weight</t>
        </is>
      </c>
      <c r="B25" s="0" t="b">
        <v>1</v>
      </c>
      <c r="C25" s="0" t="b">
        <v>1</v>
      </c>
    </row>
    <row r="26">
      <c r="A26" s="798" t="inlineStr">
        <is>
          <t>PeakTime Standing</t>
        </is>
      </c>
      <c r="B26" s="0" t="b">
        <v>1</v>
      </c>
      <c r="C26" s="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ColWidth="8.36328125" defaultRowHeight="13.8"/>
  <cols>
    <col width="19.54296875" bestFit="1" customWidth="1" style="230" min="1" max="1"/>
    <col width="29.31640625" customWidth="1" style="230" min="2" max="3"/>
    <col width="18" customWidth="1" style="230" min="4" max="4"/>
    <col width="16.2265625" customWidth="1" style="230" min="5" max="5"/>
    <col width="25.90625" customWidth="1" style="230" min="6" max="6"/>
    <col width="29.1328125" customWidth="1" style="230" min="7" max="7"/>
    <col width="19.36328125" customWidth="1" style="230" min="8" max="8"/>
    <col width="21.08984375" customWidth="1" style="230" min="9" max="9"/>
    <col width="27.2265625" customWidth="1" style="230" min="10" max="10"/>
    <col width="12.31640625" customWidth="1" style="230" min="11" max="11"/>
    <col width="28.81640625" customWidth="1" style="230" min="12" max="12"/>
    <col width="11.1328125" customWidth="1" style="230" min="13" max="13"/>
    <col width="8.36328125" customWidth="1" style="230" min="14" max="14"/>
    <col width="19.58984375" customWidth="1" style="230" min="15" max="15"/>
    <col width="22.6796875" customWidth="1" style="230" min="16" max="16"/>
    <col width="20.1328125" customWidth="1" style="230" min="17" max="17"/>
    <col width="8.36328125" customWidth="1" style="230" min="18" max="18"/>
    <col width="56.36328125" customWidth="1" style="230" min="19" max="19"/>
    <col width="59.31640625" customWidth="1" style="230" min="20" max="21"/>
    <col width="4.81640625" customWidth="1" style="230" min="22" max="22"/>
    <col width="30.54296875" customWidth="1" style="230" min="23" max="23"/>
    <col width="33" customWidth="1" style="230" min="24" max="24"/>
    <col width="36.31640625" customWidth="1" style="230" min="25" max="25"/>
    <col width="34.6796875" customWidth="1" style="230" min="26" max="26"/>
    <col width="4.81640625" customWidth="1" style="230" min="27" max="27"/>
    <col width="42.6796875" customWidth="1" style="236" min="28" max="28"/>
    <col width="33.08984375" customWidth="1" style="799" min="29" max="29"/>
    <col width="8.36328125" customWidth="1" style="230" min="30" max="65"/>
    <col width="8.36328125" customWidth="1" style="230" min="66" max="16384"/>
  </cols>
  <sheetData>
    <row r="1" ht="17.05" customHeight="1" s="1">
      <c r="A1" s="228" t="inlineStr">
        <is>
          <t>↖ Back</t>
        </is>
      </c>
      <c r="B1" s="229" t="inlineStr">
        <is>
          <t>Airport financial performance per passenger by region and airport size (US$, 2019)</t>
        </is>
      </c>
      <c r="C1" s="229" t="n"/>
      <c r="O1" s="231" t="inlineStr">
        <is>
          <t>Distribution of revenue: aeronautical, non-aeronautical and non-operating by region and size category (% of total airport revenue, 2019)</t>
        </is>
      </c>
      <c r="P1" s="231" t="n"/>
      <c r="Q1" s="231" t="n"/>
      <c r="S1" s="232" t="inlineStr">
        <is>
          <t>Profitability measures by region and airport size (2019)</t>
        </is>
      </c>
      <c r="T1" s="232" t="n"/>
      <c r="U1" s="232" t="n"/>
      <c r="V1" s="232" t="n"/>
      <c r="W1" s="232" t="n"/>
      <c r="X1" s="232" t="n"/>
      <c r="Y1" s="232" t="n"/>
      <c r="Z1" s="232" t="n"/>
      <c r="AA1" s="232" t="n"/>
      <c r="AB1" s="233" t="n"/>
      <c r="AC1" s="800" t="n"/>
    </row>
    <row r="2">
      <c r="Y2" s="235" t="n"/>
    </row>
    <row r="3" ht="14.5" customHeight="1" s="1" thickBot="1">
      <c r="Y3" s="235" t="n"/>
    </row>
    <row r="4" ht="61.5" customFormat="1" customHeight="1" s="243">
      <c r="A4" s="238" t="inlineStr">
        <is>
          <t>Region</t>
        </is>
      </c>
      <c r="B4" s="238" t="inlineStr">
        <is>
          <t>Passenger</t>
        </is>
      </c>
      <c r="C4" s="239" t="inlineStr">
        <is>
          <t>Region-Passenger</t>
        </is>
      </c>
      <c r="D4" s="239" t="inlineStr">
        <is>
          <t>Total airport revenue</t>
        </is>
      </c>
      <c r="E4" s="239" t="inlineStr">
        <is>
          <t>Operating revenue</t>
        </is>
      </c>
      <c r="F4" s="239" t="inlineStr">
        <is>
          <t>Operating aeronautical revenue</t>
        </is>
      </c>
      <c r="G4" s="239" t="inlineStr">
        <is>
          <t>Operating non-aeronautical revenue</t>
        </is>
      </c>
      <c r="H4" s="239" t="inlineStr">
        <is>
          <t>Non-operating revenue</t>
        </is>
      </c>
      <c r="I4" s="239" t="inlineStr">
        <is>
          <t>Total operating expenses</t>
        </is>
      </c>
      <c r="J4" s="239" t="inlineStr">
        <is>
          <t>Operating surplus/deficit (EBITDA)</t>
        </is>
      </c>
      <c r="K4" s="239" t="inlineStr">
        <is>
          <t>Capital costs</t>
        </is>
      </c>
      <c r="L4" s="239" t="inlineStr">
        <is>
          <t>Total cost (operating + capital costs)</t>
        </is>
      </c>
      <c r="M4" s="239" t="inlineStr">
        <is>
          <t>Debt</t>
        </is>
      </c>
      <c r="N4" s="240" t="inlineStr">
        <is>
          <t>열1</t>
        </is>
      </c>
      <c r="O4" s="239" t="inlineStr">
        <is>
          <t>Aeronautical revenue*</t>
        </is>
      </c>
      <c r="P4" s="239" t="inlineStr">
        <is>
          <t>Non-aeronautical revenue**</t>
        </is>
      </c>
      <c r="Q4" s="239" t="inlineStr">
        <is>
          <t>Non-operating revenue2</t>
        </is>
      </c>
      <c r="R4" s="240" t="inlineStr">
        <is>
          <t>열3</t>
        </is>
      </c>
      <c r="S4" s="239" t="inlineStr">
        <is>
          <t>ROA                                  Return on assets (net profit/average total assets)</t>
        </is>
      </c>
      <c r="T4" s="239" t="inlineStr">
        <is>
          <t>ROCE                     Return on capital employed (EBITDA/total assets minus current liabilities)</t>
        </is>
      </c>
      <c r="U4" s="239" t="inlineStr">
        <is>
          <t>ROIC                         Return on invested capital (net profit + interest expense)/(net assets + long-term debt*)</t>
        </is>
      </c>
      <c r="V4" s="240" t="inlineStr">
        <is>
          <t>열4</t>
        </is>
      </c>
      <c r="W4" s="238" t="inlineStr">
        <is>
          <t>EBITDA margin (EBITDA/total revenue)</t>
        </is>
      </c>
      <c r="X4" s="239" t="inlineStr">
        <is>
          <t>Net profit margin (net profit/total revenue)</t>
        </is>
      </c>
      <c r="Y4" s="239" t="inlineStr">
        <is>
          <t>Net profit margin** (net profit/total revenue)</t>
        </is>
      </c>
      <c r="Z4" s="239" t="inlineStr">
        <is>
          <t>Net profit margin*** (net profit/total revenue)</t>
        </is>
      </c>
      <c r="AA4" s="240" t="inlineStr">
        <is>
          <t>열5</t>
        </is>
      </c>
      <c r="AB4" s="241" t="inlineStr">
        <is>
          <t>Pre-interest return on assets (EBIT/average total assets)</t>
        </is>
      </c>
      <c r="AC4" s="801" t="inlineStr">
        <is>
          <t>Net profit before tax/average total assets</t>
        </is>
      </c>
    </row>
    <row r="5" ht="14.5" customHeight="1" s="1" thickBot="1">
      <c r="C5" s="230" t="n">
        <v>1</v>
      </c>
      <c r="D5" s="230" t="n">
        <v>2</v>
      </c>
      <c r="E5" s="230" t="n">
        <v>3</v>
      </c>
      <c r="F5" s="230" t="n">
        <v>4</v>
      </c>
      <c r="G5" s="230" t="n">
        <v>5</v>
      </c>
      <c r="H5" s="230" t="n">
        <v>6</v>
      </c>
      <c r="I5" s="230" t="n">
        <v>7</v>
      </c>
      <c r="J5" s="230" t="n">
        <v>8</v>
      </c>
      <c r="K5" s="230" t="n">
        <v>9</v>
      </c>
      <c r="L5" s="230" t="n">
        <v>10</v>
      </c>
      <c r="M5" s="230" t="n">
        <v>11</v>
      </c>
      <c r="N5" s="230" t="n">
        <v>12</v>
      </c>
      <c r="O5" s="230" t="n">
        <v>13</v>
      </c>
      <c r="P5" s="230" t="n">
        <v>14</v>
      </c>
      <c r="Q5" s="230" t="n">
        <v>15</v>
      </c>
      <c r="R5" s="230" t="n">
        <v>16</v>
      </c>
      <c r="S5" s="230" t="n">
        <v>17</v>
      </c>
      <c r="T5" s="230" t="n">
        <v>18</v>
      </c>
      <c r="U5" s="230" t="n">
        <v>19</v>
      </c>
      <c r="V5" s="230" t="n">
        <v>20</v>
      </c>
      <c r="W5" s="230" t="n">
        <v>21</v>
      </c>
      <c r="X5" s="230" t="n">
        <v>22</v>
      </c>
      <c r="Y5" s="230" t="n">
        <v>23</v>
      </c>
      <c r="Z5" s="230" t="n">
        <v>24</v>
      </c>
      <c r="AA5" s="230" t="n">
        <v>25</v>
      </c>
      <c r="AB5" s="230" t="n">
        <v>26</v>
      </c>
      <c r="AC5" s="230" t="n">
        <v>27</v>
      </c>
    </row>
    <row r="6" ht="14.5" customHeight="1" s="1" thickBot="1">
      <c r="A6" s="244" t="n"/>
      <c r="B6" s="245" t="n"/>
      <c r="C6" s="245">
        <f>'Financial Performance_region'!$A6&amp;" "&amp;'Financial Performance_region'!$B6</f>
        <v/>
      </c>
      <c r="D6" s="246" t="n"/>
      <c r="E6" s="246" t="n"/>
      <c r="F6" s="246" t="n"/>
      <c r="G6" s="246" t="n"/>
      <c r="H6" s="246" t="n"/>
      <c r="I6" s="246" t="n"/>
      <c r="J6" s="246" t="n"/>
      <c r="K6" s="246" t="n"/>
      <c r="L6" s="246" t="n"/>
      <c r="M6" s="246" t="n"/>
      <c r="N6" s="244" t="n"/>
      <c r="O6" s="246" t="n"/>
      <c r="P6" s="246" t="n"/>
      <c r="Q6" s="246" t="n"/>
      <c r="R6" s="244" t="n"/>
      <c r="S6" s="247" t="n"/>
      <c r="T6" s="248" t="n"/>
      <c r="U6" s="249" t="n"/>
      <c r="V6" s="250" t="n"/>
      <c r="W6" s="802" t="n"/>
      <c r="X6" s="248" t="n"/>
      <c r="Y6" s="802" t="n"/>
      <c r="Z6" s="802" t="n"/>
      <c r="AA6" s="252" t="n"/>
      <c r="AB6" s="253" t="n"/>
      <c r="AC6" s="254" t="n"/>
      <c r="AD6" s="255" t="n"/>
    </row>
    <row r="7" ht="14.25" customFormat="1" customHeight="1" s="264">
      <c r="A7" s="256" t="inlineStr">
        <is>
          <t>Africa</t>
        </is>
      </c>
      <c r="B7" s="256" t="inlineStr">
        <is>
          <t>Africa</t>
        </is>
      </c>
      <c r="C7" s="257">
        <f>'Financial Performance_region'!$A7&amp;" "&amp;'Financial Performance_region'!$B7</f>
        <v/>
      </c>
      <c r="D7" s="258" t="n">
        <v>18.14982026989489</v>
      </c>
      <c r="E7" s="258" t="n">
        <v>17.08678690592803</v>
      </c>
      <c r="F7" s="258" t="n">
        <v>12.15931691083613</v>
      </c>
      <c r="G7" s="258" t="n">
        <v>4.927469995091891</v>
      </c>
      <c r="H7" s="258" t="n">
        <v>1.063033363966862</v>
      </c>
      <c r="I7" s="258" t="n">
        <v>9.905874663398988</v>
      </c>
      <c r="J7" s="258" t="n">
        <v>8.629200414582984</v>
      </c>
      <c r="K7" s="258" t="n">
        <v>4.43681215193983</v>
      </c>
      <c r="L7" s="258" t="n">
        <v>14.34268681533881</v>
      </c>
      <c r="M7" s="258" t="n">
        <v>25.74722420446681</v>
      </c>
      <c r="N7" s="259" t="n"/>
      <c r="O7" s="803" t="n">
        <v>0.6699414501092771</v>
      </c>
      <c r="P7" s="803" t="n">
        <v>0.2714886385550103</v>
      </c>
      <c r="Q7" s="803" t="n">
        <v>0.05856991133571254</v>
      </c>
      <c r="R7" s="259" t="n"/>
      <c r="S7" s="803" t="n">
        <v>0.04505096023996576</v>
      </c>
      <c r="T7" s="803" t="n">
        <v>0.1477653986411487</v>
      </c>
      <c r="U7" s="803" t="n">
        <v>0.07369939901164325</v>
      </c>
      <c r="V7" s="804" t="n"/>
      <c r="W7" s="805" t="n">
        <v>0.4822091714828875</v>
      </c>
      <c r="X7" s="803" t="n">
        <v>0.2106567725265294</v>
      </c>
      <c r="Y7" s="803" t="n">
        <v>0.2091516603338886</v>
      </c>
      <c r="Z7" s="803" t="n">
        <v>0.152086715531153</v>
      </c>
      <c r="AA7" s="804" t="n"/>
      <c r="AB7" s="805" t="n">
        <v>0.06957437666364689</v>
      </c>
      <c r="AC7" s="806" t="n">
        <v>0.05607955898463615</v>
      </c>
      <c r="AD7" s="230" t="n"/>
    </row>
    <row r="8" ht="17.05" customHeight="1" s="1">
      <c r="A8" s="265" t="inlineStr">
        <is>
          <t>Africa</t>
        </is>
      </c>
      <c r="B8" s="265" t="inlineStr">
        <is>
          <t>&lt;1m</t>
        </is>
      </c>
      <c r="C8" s="266">
        <f>'Financial Performance_region'!$A8&amp;" "&amp;'Financial Performance_region'!$B8</f>
        <v/>
      </c>
      <c r="D8" s="267" t="n">
        <v>16.42123195024475</v>
      </c>
      <c r="E8" s="267" t="n">
        <v>16.14566644155815</v>
      </c>
      <c r="F8" s="267" t="n">
        <v>12.3268973015782</v>
      </c>
      <c r="G8" s="267" t="n">
        <v>3.818769139979948</v>
      </c>
      <c r="H8" s="267" t="n">
        <v>0.2755655086866102</v>
      </c>
      <c r="I8" s="267" t="n">
        <v>14.49438435269822</v>
      </c>
      <c r="J8" s="267" t="n">
        <v>2.333789014904458</v>
      </c>
      <c r="K8" s="267" t="n">
        <v>5.740885853825573</v>
      </c>
      <c r="L8" s="267" t="n">
        <v>20.2352702065238</v>
      </c>
      <c r="M8" s="267" t="n">
        <v>15.04565575242527</v>
      </c>
      <c r="N8" s="268" t="n"/>
      <c r="O8" s="807" t="n">
        <v>0.7506682409046945</v>
      </c>
      <c r="P8" s="807" t="n">
        <v>0.2325507094443684</v>
      </c>
      <c r="Q8" s="807" t="n">
        <v>0.01678104965093699</v>
      </c>
      <c r="R8" s="270" t="n"/>
      <c r="S8" s="807" t="n">
        <v>-0.02962262640555046</v>
      </c>
      <c r="T8" s="807" t="n">
        <v>0.08393115874586425</v>
      </c>
      <c r="U8" s="807" t="n">
        <v>-0.04373654205895275</v>
      </c>
      <c r="V8" s="808" t="n"/>
      <c r="W8" s="809" t="n">
        <v>0.1513279900249249</v>
      </c>
      <c r="X8" s="807" t="n">
        <v>-0.1654629653313617</v>
      </c>
      <c r="Y8" s="807" t="n">
        <v>-0.1654629653313617</v>
      </c>
      <c r="Z8" s="807" t="n">
        <v>-0.1822448789368473</v>
      </c>
      <c r="AA8" s="808" t="n"/>
      <c r="AB8" s="809" t="n">
        <v>-0.01252696264864005</v>
      </c>
      <c r="AC8" s="810" t="n">
        <v>-0.01549442702433855</v>
      </c>
      <c r="AD8" s="264" t="n"/>
    </row>
    <row r="9" ht="17.05" customHeight="1" s="1">
      <c r="A9" s="274" t="inlineStr">
        <is>
          <t>Africa</t>
        </is>
      </c>
      <c r="B9" s="274" t="inlineStr">
        <is>
          <t>1–5m</t>
        </is>
      </c>
      <c r="C9" s="275">
        <f>'Financial Performance_region'!$A9&amp;" "&amp;'Financial Performance_region'!$B9</f>
        <v/>
      </c>
      <c r="D9" s="276" t="n">
        <v>21.6332257851274</v>
      </c>
      <c r="E9" s="276" t="n">
        <v>21.21089170093235</v>
      </c>
      <c r="F9" s="276" t="n">
        <v>16.57510791736854</v>
      </c>
      <c r="G9" s="276" t="n">
        <v>4.635783783563815</v>
      </c>
      <c r="H9" s="276" t="n">
        <v>0.4223340841950528</v>
      </c>
      <c r="I9" s="276" t="n">
        <v>14.0813555940538</v>
      </c>
      <c r="J9" s="276" t="n">
        <v>8.555948967096857</v>
      </c>
      <c r="K9" s="276" t="n">
        <v>10.14462630812739</v>
      </c>
      <c r="L9" s="276" t="n">
        <v>24.22598190218119</v>
      </c>
      <c r="M9" s="276" t="n">
        <v>112.5629176680046</v>
      </c>
      <c r="N9" s="277" t="n"/>
      <c r="O9" s="811" t="n">
        <v>0.766187534027576</v>
      </c>
      <c r="P9" s="811" t="n">
        <v>0.2142899921449007</v>
      </c>
      <c r="Q9" s="811" t="n">
        <v>0.01952247382752334</v>
      </c>
      <c r="R9" s="270" t="n"/>
      <c r="S9" s="811" t="n">
        <v>-0.03576405700033435</v>
      </c>
      <c r="T9" s="811" t="n">
        <v>0.04624358374105123</v>
      </c>
      <c r="U9" s="811" t="n">
        <v>0.01111485340191041</v>
      </c>
      <c r="V9" s="804" t="n"/>
      <c r="W9" s="812" t="n">
        <v>0.3745349234218812</v>
      </c>
      <c r="X9" s="811" t="n">
        <v>-0.1121529583121278</v>
      </c>
      <c r="Y9" s="811" t="n">
        <v>-0.1146027554138975</v>
      </c>
      <c r="Z9" s="811" t="n">
        <v>-0.1316754367993633</v>
      </c>
      <c r="AA9" s="804" t="n"/>
      <c r="AB9" s="812" t="n">
        <v>0.009407718482224619</v>
      </c>
      <c r="AC9" s="813" t="n">
        <v>-0.03472765617483633</v>
      </c>
    </row>
    <row r="10">
      <c r="A10" s="281" t="inlineStr">
        <is>
          <t>Africa</t>
        </is>
      </c>
      <c r="B10" s="281" t="inlineStr">
        <is>
          <t>5–15m</t>
        </is>
      </c>
      <c r="C10" s="282">
        <f>'Financial Performance_region'!$A10&amp;" "&amp;'Financial Performance_region'!$B10</f>
        <v/>
      </c>
      <c r="D10" s="283" t="n">
        <v>16.11741031400197</v>
      </c>
      <c r="E10" s="283" t="n">
        <v>15.14018450793293</v>
      </c>
      <c r="F10" s="283" t="n">
        <v>10.53061531278648</v>
      </c>
      <c r="G10" s="283" t="n">
        <v>4.609569195146457</v>
      </c>
      <c r="H10" s="283" t="n">
        <v>0.9772258060690376</v>
      </c>
      <c r="I10" s="283" t="n">
        <v>8.159509408000197</v>
      </c>
      <c r="J10" s="283" t="n">
        <v>7.98943184596363</v>
      </c>
      <c r="K10" s="283" t="n">
        <v>3.178150197591201</v>
      </c>
      <c r="L10" s="283" t="n">
        <v>11.3376596055914</v>
      </c>
      <c r="M10" s="283" t="n">
        <v>13.12896353930682</v>
      </c>
      <c r="N10" s="270" t="n"/>
      <c r="O10" s="814" t="n">
        <v>0.6533689412645917</v>
      </c>
      <c r="P10" s="814" t="n">
        <v>0.2859993699572133</v>
      </c>
      <c r="Q10" s="814" t="n">
        <v>0.06063168877819498</v>
      </c>
      <c r="R10" s="270" t="n"/>
      <c r="S10" s="814" t="n">
        <v>0.07533385078165621</v>
      </c>
      <c r="T10" s="814" t="n">
        <v>0.1775927398201852</v>
      </c>
      <c r="U10" s="814" t="n">
        <v>0.06433315852752397</v>
      </c>
      <c r="V10" s="804" t="n"/>
      <c r="W10" s="815" t="n">
        <v>0.5399428363051491</v>
      </c>
      <c r="X10" s="814" t="n">
        <v>0.3304258091018503</v>
      </c>
      <c r="Y10" s="814" t="n">
        <v>0.327571243230074</v>
      </c>
      <c r="Z10" s="814" t="n">
        <v>0.2697941203236553</v>
      </c>
      <c r="AA10" s="804" t="n"/>
      <c r="AB10" s="815" t="n">
        <v>0.06350008194218686</v>
      </c>
      <c r="AC10" s="816" t="n">
        <v>0.08574048758619891</v>
      </c>
    </row>
    <row r="11">
      <c r="A11" s="274" t="inlineStr">
        <is>
          <t>Africa</t>
        </is>
      </c>
      <c r="B11" s="274" t="inlineStr">
        <is>
          <t>15–25m</t>
        </is>
      </c>
      <c r="C11" s="275">
        <f>'Financial Performance_region'!$A11&amp;" "&amp;'Financial Performance_region'!$B11</f>
        <v/>
      </c>
      <c r="D11" s="276" t="inlineStr">
        <is>
          <t>…</t>
        </is>
      </c>
      <c r="E11" s="276" t="inlineStr">
        <is>
          <t>…</t>
        </is>
      </c>
      <c r="F11" s="276" t="inlineStr">
        <is>
          <t>…</t>
        </is>
      </c>
      <c r="G11" s="276" t="inlineStr">
        <is>
          <t>…</t>
        </is>
      </c>
      <c r="H11" s="276" t="inlineStr">
        <is>
          <t>…</t>
        </is>
      </c>
      <c r="I11" s="276" t="inlineStr">
        <is>
          <t>…</t>
        </is>
      </c>
      <c r="J11" s="276" t="inlineStr">
        <is>
          <t>…</t>
        </is>
      </c>
      <c r="K11" s="276" t="inlineStr">
        <is>
          <t>…</t>
        </is>
      </c>
      <c r="L11" s="276" t="inlineStr">
        <is>
          <t>…</t>
        </is>
      </c>
      <c r="M11" s="276" t="inlineStr">
        <is>
          <t>…</t>
        </is>
      </c>
      <c r="N11" s="270" t="n"/>
      <c r="O11" s="811" t="inlineStr">
        <is>
          <t>…</t>
        </is>
      </c>
      <c r="P11" s="811" t="inlineStr">
        <is>
          <t>…</t>
        </is>
      </c>
      <c r="Q11" s="811" t="inlineStr">
        <is>
          <t>…</t>
        </is>
      </c>
      <c r="R11" s="270" t="n"/>
      <c r="S11" s="811" t="inlineStr">
        <is>
          <t>…</t>
        </is>
      </c>
      <c r="T11" s="811" t="inlineStr">
        <is>
          <t>…</t>
        </is>
      </c>
      <c r="U11" s="811" t="inlineStr">
        <is>
          <t>…</t>
        </is>
      </c>
      <c r="V11" s="804" t="n"/>
      <c r="W11" s="812" t="inlineStr">
        <is>
          <t>…</t>
        </is>
      </c>
      <c r="X11" s="811" t="inlineStr">
        <is>
          <t>…</t>
        </is>
      </c>
      <c r="Y11" s="811" t="inlineStr">
        <is>
          <t>…</t>
        </is>
      </c>
      <c r="Z11" s="811" t="inlineStr">
        <is>
          <t>…</t>
        </is>
      </c>
      <c r="AA11" s="804" t="n"/>
      <c r="AB11" s="812" t="inlineStr">
        <is>
          <t>…</t>
        </is>
      </c>
      <c r="AC11" s="813" t="inlineStr">
        <is>
          <t>…</t>
        </is>
      </c>
    </row>
    <row r="12">
      <c r="A12" s="281" t="inlineStr">
        <is>
          <t>Africa</t>
        </is>
      </c>
      <c r="B12" s="281" t="inlineStr">
        <is>
          <t>25–40m</t>
        </is>
      </c>
      <c r="C12" s="282">
        <f>'Financial Performance_region'!$A12&amp;" "&amp;'Financial Performance_region'!$B12</f>
        <v/>
      </c>
      <c r="D12" s="283" t="n"/>
      <c r="E12" s="283" t="n"/>
      <c r="F12" s="283" t="n"/>
      <c r="G12" s="283" t="n"/>
      <c r="H12" s="283" t="n"/>
      <c r="I12" s="283" t="n"/>
      <c r="J12" s="283" t="n"/>
      <c r="K12" s="283" t="n"/>
      <c r="L12" s="283" t="n"/>
      <c r="M12" s="283" t="n"/>
      <c r="N12" s="270" t="n"/>
      <c r="O12" s="814" t="n"/>
      <c r="P12" s="814" t="n"/>
      <c r="Q12" s="814" t="n"/>
      <c r="R12" s="270" t="n"/>
      <c r="S12" s="814" t="n"/>
      <c r="T12" s="814" t="n"/>
      <c r="U12" s="814" t="n"/>
      <c r="V12" s="804" t="n"/>
      <c r="W12" s="815" t="n"/>
      <c r="X12" s="814" t="n"/>
      <c r="Y12" s="814" t="n"/>
      <c r="Z12" s="814" t="n"/>
      <c r="AA12" s="804" t="n"/>
      <c r="AB12" s="815" t="n"/>
      <c r="AC12" s="816" t="n"/>
    </row>
    <row r="13">
      <c r="A13" s="274" t="inlineStr">
        <is>
          <t>Africa</t>
        </is>
      </c>
      <c r="B13" s="274" t="inlineStr">
        <is>
          <t>&gt;40m</t>
        </is>
      </c>
      <c r="C13" s="275">
        <f>'Financial Performance_region'!$A13&amp;" "&amp;'Financial Performance_region'!$B13</f>
        <v/>
      </c>
      <c r="D13" s="276" t="n"/>
      <c r="E13" s="276" t="n"/>
      <c r="F13" s="276" t="n"/>
      <c r="G13" s="276" t="n"/>
      <c r="H13" s="276" t="n"/>
      <c r="I13" s="276" t="n"/>
      <c r="J13" s="276" t="n"/>
      <c r="K13" s="276" t="n"/>
      <c r="L13" s="276" t="n"/>
      <c r="M13" s="276" t="n"/>
      <c r="N13" s="270" t="n"/>
      <c r="O13" s="811" t="n"/>
      <c r="P13" s="811" t="n"/>
      <c r="Q13" s="811" t="n"/>
      <c r="R13" s="270" t="n"/>
      <c r="S13" s="811" t="n"/>
      <c r="T13" s="811" t="n"/>
      <c r="U13" s="811" t="n"/>
      <c r="V13" s="804" t="n"/>
      <c r="W13" s="812" t="n"/>
      <c r="X13" s="811" t="n"/>
      <c r="Y13" s="811" t="n"/>
      <c r="Z13" s="811" t="n"/>
      <c r="AA13" s="804" t="n"/>
      <c r="AB13" s="812" t="n"/>
      <c r="AC13" s="813" t="n"/>
    </row>
    <row r="14">
      <c r="A14" s="265" t="inlineStr">
        <is>
          <t>Africa</t>
        </is>
      </c>
      <c r="B14" s="265" t="inlineStr">
        <is>
          <t>10th percentile</t>
        </is>
      </c>
      <c r="C14" s="266">
        <f>'Financial Performance_region'!$A14&amp;" "&amp;'Financial Performance_region'!$B14</f>
        <v/>
      </c>
      <c r="D14" s="267" t="n">
        <v>7.138351120336856</v>
      </c>
      <c r="E14" s="267" t="n">
        <v>7.06724130039689</v>
      </c>
      <c r="F14" s="267" t="n">
        <v>4.171162741230428</v>
      </c>
      <c r="G14" s="267" t="n">
        <v>1.230102243416457</v>
      </c>
      <c r="H14" s="267" t="n">
        <v>0</v>
      </c>
      <c r="I14" s="267" t="n">
        <v>4.541323938567407</v>
      </c>
      <c r="J14" s="267" t="n">
        <v>-9.178657284840909</v>
      </c>
      <c r="K14" s="267" t="n">
        <v>1.36474364059124</v>
      </c>
      <c r="L14" s="267" t="n">
        <v>6.27157827744631</v>
      </c>
      <c r="M14" s="267" t="n">
        <v>4.258781939538197</v>
      </c>
      <c r="N14" s="270" t="n"/>
      <c r="O14" s="807" t="n">
        <v>0.4839313767423453</v>
      </c>
      <c r="P14" s="807" t="n">
        <v>0.1119370363515887</v>
      </c>
      <c r="Q14" s="807" t="n">
        <v>0</v>
      </c>
      <c r="R14" s="270" t="n"/>
      <c r="S14" s="807" t="n">
        <v>-0.3152242816060652</v>
      </c>
      <c r="T14" s="807" t="n">
        <v>-1.271208247748759</v>
      </c>
      <c r="U14" s="807" t="n">
        <v>-0.9045460061019499</v>
      </c>
      <c r="V14" s="808" t="n"/>
      <c r="W14" s="809" t="n">
        <v>-0.9878832820134005</v>
      </c>
      <c r="X14" s="807" t="n">
        <v>-1.393091492257807</v>
      </c>
      <c r="Y14" s="807" t="n">
        <v>-1.393091492257807</v>
      </c>
      <c r="Z14" s="807" t="n">
        <v>-1.395212722848269</v>
      </c>
      <c r="AA14" s="808" t="n"/>
      <c r="AB14" s="809" t="n">
        <v>-0.42090342654859</v>
      </c>
      <c r="AC14" s="810" t="n">
        <v>-0.3136956972982221</v>
      </c>
    </row>
    <row r="15">
      <c r="A15" s="274" t="inlineStr">
        <is>
          <t>Africa</t>
        </is>
      </c>
      <c r="B15" s="274" t="inlineStr">
        <is>
          <t>1st quartile</t>
        </is>
      </c>
      <c r="C15" s="275">
        <f>'Financial Performance_region'!$A15&amp;" "&amp;'Financial Performance_region'!$B15</f>
        <v/>
      </c>
      <c r="D15" s="276" t="n">
        <v>8.232198224234187</v>
      </c>
      <c r="E15" s="276" t="n">
        <v>8.232198224234187</v>
      </c>
      <c r="F15" s="276" t="n">
        <v>5.501228286925151</v>
      </c>
      <c r="G15" s="276" t="n">
        <v>1.885929193274307</v>
      </c>
      <c r="H15" s="276" t="n">
        <v>0</v>
      </c>
      <c r="I15" s="276" t="n">
        <v>5.372439306550136</v>
      </c>
      <c r="J15" s="276" t="n">
        <v>-1.847072146508679</v>
      </c>
      <c r="K15" s="276" t="n">
        <v>2.360114807691932</v>
      </c>
      <c r="L15" s="276" t="n">
        <v>8.894509693640927</v>
      </c>
      <c r="M15" s="276" t="n">
        <v>11.87715190048096</v>
      </c>
      <c r="N15" s="270" t="n"/>
      <c r="O15" s="811" t="n">
        <v>0.5481736266727728</v>
      </c>
      <c r="P15" s="811" t="n">
        <v>0.186852608040268</v>
      </c>
      <c r="Q15" s="811" t="n">
        <v>0</v>
      </c>
      <c r="R15" s="270" t="n"/>
      <c r="S15" s="811" t="n">
        <v>-0.09410079968589287</v>
      </c>
      <c r="T15" s="811" t="n">
        <v>-0.03574583100130971</v>
      </c>
      <c r="U15" s="811" t="n">
        <v>-0.2061441580302048</v>
      </c>
      <c r="V15" s="804" t="n"/>
      <c r="W15" s="812" t="n">
        <v>0.08361950286077277</v>
      </c>
      <c r="X15" s="811" t="n">
        <v>-0.573125089321624</v>
      </c>
      <c r="Y15" s="811" t="n">
        <v>-0.573125089321624</v>
      </c>
      <c r="Z15" s="811" t="n">
        <v>-0.5817845513584341</v>
      </c>
      <c r="AA15" s="804" t="n"/>
      <c r="AB15" s="812" t="n">
        <v>-0.05132368167055858</v>
      </c>
      <c r="AC15" s="813" t="n">
        <v>-0.08759469247281343</v>
      </c>
    </row>
    <row r="16">
      <c r="A16" s="281" t="inlineStr">
        <is>
          <t>Africa</t>
        </is>
      </c>
      <c r="B16" s="281" t="inlineStr">
        <is>
          <t>2nd quartile (median)</t>
        </is>
      </c>
      <c r="C16" s="282">
        <f>'Financial Performance_region'!$A16&amp;" "&amp;'Financial Performance_region'!$B16</f>
        <v/>
      </c>
      <c r="D16" s="283" t="n">
        <v>13.63692226311968</v>
      </c>
      <c r="E16" s="283" t="n">
        <v>13.63173845010306</v>
      </c>
      <c r="F16" s="283" t="n">
        <v>7.293581074737553</v>
      </c>
      <c r="G16" s="283" t="n">
        <v>3.676915248667852</v>
      </c>
      <c r="H16" s="283" t="n">
        <v>0.01012652375827585</v>
      </c>
      <c r="I16" s="283" t="n">
        <v>13.36166549125888</v>
      </c>
      <c r="J16" s="283" t="n">
        <v>6.430689574514813</v>
      </c>
      <c r="K16" s="283" t="n">
        <v>4.010522825828241</v>
      </c>
      <c r="L16" s="283" t="n">
        <v>19.36399028955615</v>
      </c>
      <c r="M16" s="283" t="n">
        <v>11.87715190048096</v>
      </c>
      <c r="N16" s="270" t="n"/>
      <c r="O16" s="814" t="n">
        <v>0.6917032840053043</v>
      </c>
      <c r="P16" s="814" t="n">
        <v>0.2623632507971839</v>
      </c>
      <c r="Q16" s="814" t="n">
        <v>0.0006893213818694036</v>
      </c>
      <c r="R16" s="270" t="n"/>
      <c r="S16" s="814" t="n">
        <v>0.009950826503049012</v>
      </c>
      <c r="T16" s="814" t="n">
        <v>0.08379210147831191</v>
      </c>
      <c r="U16" s="814" t="n">
        <v>-0.004662828899283562</v>
      </c>
      <c r="V16" s="804" t="n"/>
      <c r="W16" s="815" t="n">
        <v>0.311734354536969</v>
      </c>
      <c r="X16" s="814" t="n">
        <v>0.08079845091573153</v>
      </c>
      <c r="Y16" s="814" t="n">
        <v>0.08079845091573153</v>
      </c>
      <c r="Z16" s="814" t="n">
        <v>0.01446921119295109</v>
      </c>
      <c r="AA16" s="804" t="n"/>
      <c r="AB16" s="815" t="n">
        <v>0.02055713649702291</v>
      </c>
      <c r="AC16" s="816" t="n">
        <v>0.01447135099428594</v>
      </c>
    </row>
    <row r="17">
      <c r="A17" s="274" t="inlineStr">
        <is>
          <t>Africa</t>
        </is>
      </c>
      <c r="B17" s="274" t="inlineStr">
        <is>
          <t>3rd quartile</t>
        </is>
      </c>
      <c r="C17" s="275">
        <f>'Financial Performance_region'!$A17&amp;" "&amp;'Financial Performance_region'!$B17</f>
        <v/>
      </c>
      <c r="D17" s="276" t="n">
        <v>22.08208265646687</v>
      </c>
      <c r="E17" s="276" t="n">
        <v>20.42354938407307</v>
      </c>
      <c r="F17" s="276" t="n">
        <v>13.71487504866708</v>
      </c>
      <c r="G17" s="276" t="n">
        <v>5.849897169987974</v>
      </c>
      <c r="H17" s="276" t="n">
        <v>0.4215586341267101</v>
      </c>
      <c r="I17" s="276" t="n">
        <v>17.63837134913668</v>
      </c>
      <c r="J17" s="276" t="n">
        <v>10.22706220801304</v>
      </c>
      <c r="K17" s="276" t="n">
        <v>10.21708243625791</v>
      </c>
      <c r="L17" s="276" t="n">
        <v>27.40695962396098</v>
      </c>
      <c r="M17" s="276" t="n">
        <v>31.80719788366417</v>
      </c>
      <c r="N17" s="270" t="n"/>
      <c r="O17" s="811" t="n">
        <v>0.7933021299892311</v>
      </c>
      <c r="P17" s="811" t="n">
        <v>0.4500932917192946</v>
      </c>
      <c r="Q17" s="811" t="n">
        <v>0.01604036082777952</v>
      </c>
      <c r="R17" s="270" t="n"/>
      <c r="S17" s="811" t="n">
        <v>0.07739303124105215</v>
      </c>
      <c r="T17" s="811" t="n">
        <v>0.2049157606802829</v>
      </c>
      <c r="U17" s="811" t="n">
        <v>0.08769551487502911</v>
      </c>
      <c r="V17" s="804" t="n"/>
      <c r="W17" s="812" t="n">
        <v>0.4767824245631214</v>
      </c>
      <c r="X17" s="811" t="n">
        <v>0.2720358556451087</v>
      </c>
      <c r="Y17" s="811" t="n">
        <v>0.2720358556451087</v>
      </c>
      <c r="Z17" s="811" t="n">
        <v>0.250595622735208</v>
      </c>
      <c r="AA17" s="804" t="n"/>
      <c r="AB17" s="812" t="n">
        <v>0.1093594770325248</v>
      </c>
      <c r="AC17" s="813" t="n">
        <v>0.0823214489143354</v>
      </c>
    </row>
    <row r="18" ht="14.5" customHeight="1" s="1" thickBot="1">
      <c r="A18" s="281" t="inlineStr">
        <is>
          <t>Africa</t>
        </is>
      </c>
      <c r="B18" s="281" t="inlineStr">
        <is>
          <t>90th percentile</t>
        </is>
      </c>
      <c r="C18" s="282">
        <f>'Financial Performance_region'!$A18&amp;" "&amp;'Financial Performance_region'!$B18</f>
        <v/>
      </c>
      <c r="D18" s="283" t="n">
        <v>30.95826433500863</v>
      </c>
      <c r="E18" s="283" t="n">
        <v>30.8708396368592</v>
      </c>
      <c r="F18" s="283" t="n">
        <v>26.8022862708008</v>
      </c>
      <c r="G18" s="283" t="n">
        <v>7.167334076857588</v>
      </c>
      <c r="H18" s="283" t="n">
        <v>1.131047214806231</v>
      </c>
      <c r="I18" s="283" t="n">
        <v>42.83421167702716</v>
      </c>
      <c r="J18" s="283" t="n">
        <v>13.52482248500594</v>
      </c>
      <c r="K18" s="283" t="n">
        <v>24.55665892579585</v>
      </c>
      <c r="L18" s="283" t="n">
        <v>68.20898716927229</v>
      </c>
      <c r="M18" s="283" t="n">
        <v>159.224910260875</v>
      </c>
      <c r="N18" s="270" t="n"/>
      <c r="O18" s="814" t="n">
        <v>0.8844122807294302</v>
      </c>
      <c r="P18" s="814" t="n">
        <v>0.5099674486421937</v>
      </c>
      <c r="Q18" s="814" t="n">
        <v>0.07229468779050513</v>
      </c>
      <c r="R18" s="270" t="n"/>
      <c r="S18" s="814" t="n">
        <v>0.1273688074239579</v>
      </c>
      <c r="T18" s="814" t="n">
        <v>0.343242496136146</v>
      </c>
      <c r="U18" s="814" t="n">
        <v>0.1745475985670298</v>
      </c>
      <c r="V18" s="804" t="n"/>
      <c r="W18" s="815" t="n">
        <v>0.7117346812828554</v>
      </c>
      <c r="X18" s="814" t="n">
        <v>0.4859688923364197</v>
      </c>
      <c r="Y18" s="814" t="n">
        <v>0.4827424558778787</v>
      </c>
      <c r="Z18" s="814" t="n">
        <v>0.4653296806950674</v>
      </c>
      <c r="AA18" s="804" t="n"/>
      <c r="AB18" s="815" t="n">
        <v>0.1387192639822617</v>
      </c>
      <c r="AC18" s="816" t="n">
        <v>0.1424614506261032</v>
      </c>
    </row>
    <row r="19" ht="14.5" customHeight="1" s="1" thickBot="1">
      <c r="A19" s="287" t="n"/>
      <c r="B19" s="287" t="n"/>
      <c r="C19" s="287">
        <f>'Financial Performance_region'!$A19&amp;" "&amp;'Financial Performance_region'!$B19</f>
        <v/>
      </c>
      <c r="D19" s="288" t="n"/>
      <c r="E19" s="288" t="n"/>
      <c r="F19" s="288" t="n"/>
      <c r="G19" s="288" t="n"/>
      <c r="H19" s="288" t="n"/>
      <c r="I19" s="288" t="n"/>
      <c r="J19" s="288" t="n"/>
      <c r="K19" s="288" t="n"/>
      <c r="L19" s="288" t="n"/>
      <c r="M19" s="288" t="n"/>
      <c r="N19" s="289" t="n"/>
      <c r="O19" s="817" t="n"/>
      <c r="P19" s="817" t="n"/>
      <c r="Q19" s="817" t="n"/>
      <c r="R19" s="289" t="n"/>
      <c r="S19" s="817" t="n"/>
      <c r="T19" s="817" t="n"/>
      <c r="U19" s="817" t="n"/>
      <c r="V19" s="818" t="n"/>
      <c r="W19" s="817" t="n"/>
      <c r="X19" s="817" t="n"/>
      <c r="Y19" s="817" t="n"/>
      <c r="Z19" s="817" t="n"/>
      <c r="AA19" s="818" t="n"/>
      <c r="AB19" s="817" t="n"/>
      <c r="AC19" s="817" t="n"/>
    </row>
    <row r="20" ht="14.25" customFormat="1" customHeight="1" s="264">
      <c r="A20" s="256" t="inlineStr">
        <is>
          <t>Asia-Pacific</t>
        </is>
      </c>
      <c r="B20" s="256" t="inlineStr">
        <is>
          <t>Asia-Pacific</t>
        </is>
      </c>
      <c r="C20" s="257">
        <f>'Financial Performance_region'!$A20&amp;" "&amp;'Financial Performance_region'!$B20</f>
        <v/>
      </c>
      <c r="D20" s="258" t="n">
        <v>15.44530392331823</v>
      </c>
      <c r="E20" s="258" t="n">
        <v>14.6598009864738</v>
      </c>
      <c r="F20" s="258" t="n">
        <v>7.161315281687291</v>
      </c>
      <c r="G20" s="258" t="n">
        <v>7.49848256867168</v>
      </c>
      <c r="H20" s="258" t="n">
        <v>0.7855138752886591</v>
      </c>
      <c r="I20" s="258" t="n">
        <v>7.543230137195268</v>
      </c>
      <c r="J20" s="258" t="n">
        <v>7.918126368772356</v>
      </c>
      <c r="K20" s="258" t="n">
        <v>3.111734064230692</v>
      </c>
      <c r="L20" s="258" t="n">
        <v>10.65902117985068</v>
      </c>
      <c r="M20" s="258" t="n">
        <v>28.09770825607445</v>
      </c>
      <c r="N20" s="259" t="n"/>
      <c r="O20" s="803" t="n">
        <v>0.4636563702923885</v>
      </c>
      <c r="P20" s="803" t="n">
        <v>0.4854858853159233</v>
      </c>
      <c r="Q20" s="803" t="n">
        <v>0.05085774439168825</v>
      </c>
      <c r="R20" s="259" t="n"/>
      <c r="S20" s="803" t="n">
        <v>0.04387099908970893</v>
      </c>
      <c r="T20" s="803" t="n">
        <v>0.1159313788488327</v>
      </c>
      <c r="U20" s="803" t="n">
        <v>0.06974391646449546</v>
      </c>
      <c r="V20" s="804" t="n"/>
      <c r="W20" s="805" t="n">
        <v>0.50691487531761</v>
      </c>
      <c r="X20" s="803" t="n">
        <v>0.224283830827164</v>
      </c>
      <c r="Y20" s="803" t="n">
        <v>0.2210864402539461</v>
      </c>
      <c r="Z20" s="803" t="n">
        <v>0.1729760492726575</v>
      </c>
      <c r="AA20" s="804" t="n"/>
      <c r="AB20" s="805" t="n">
        <v>0.07313166011441022</v>
      </c>
      <c r="AC20" s="806" t="n">
        <v>0.05978570709886961</v>
      </c>
      <c r="AD20" s="230" t="n"/>
    </row>
    <row r="21" ht="14.25" customHeight="1" s="1">
      <c r="A21" s="292" t="inlineStr">
        <is>
          <t>Asia-Pacific</t>
        </is>
      </c>
      <c r="B21" s="292" t="inlineStr">
        <is>
          <t>&lt;1m</t>
        </is>
      </c>
      <c r="C21" s="293">
        <f>'Financial Performance_region'!$A21&amp;" "&amp;'Financial Performance_region'!$B21</f>
        <v/>
      </c>
      <c r="D21" s="294" t="n">
        <v>13.84895433546223</v>
      </c>
      <c r="E21" s="294" t="n">
        <v>10.42725202586476</v>
      </c>
      <c r="F21" s="294" t="n">
        <v>7.228777976867872</v>
      </c>
      <c r="G21" s="294" t="n">
        <v>3.197705521685624</v>
      </c>
      <c r="H21" s="294" t="n">
        <v>3.423923889934714</v>
      </c>
      <c r="I21" s="294" t="n">
        <v>10.0613450349253</v>
      </c>
      <c r="J21" s="294" t="n">
        <v>3.789830880874167</v>
      </c>
      <c r="K21" s="294" t="n">
        <v>5.38777151798151</v>
      </c>
      <c r="L21" s="294" t="n">
        <v>15.44892649161715</v>
      </c>
      <c r="M21" s="294" t="n">
        <v>31.19541080401671</v>
      </c>
      <c r="N21" s="270" t="n"/>
      <c r="O21" s="819" t="n">
        <v>0.5219446022581148</v>
      </c>
      <c r="P21" s="819" t="n">
        <v>0.2308616641016112</v>
      </c>
      <c r="Q21" s="819" t="n">
        <v>0.2471937336402741</v>
      </c>
      <c r="R21" s="270" t="n"/>
      <c r="S21" s="819" t="n">
        <v>-0.04540716639324612</v>
      </c>
      <c r="T21" s="819" t="n">
        <v>0.01273197756745581</v>
      </c>
      <c r="U21" s="819" t="n">
        <v>-0.0645353088533616</v>
      </c>
      <c r="V21" s="804" t="n"/>
      <c r="W21" s="820" t="n">
        <v>0.2725713045985597</v>
      </c>
      <c r="X21" s="819" t="n">
        <v>-0.0686213463705585</v>
      </c>
      <c r="Y21" s="819" t="n">
        <v>-0.1369153693745494</v>
      </c>
      <c r="Z21" s="819" t="n">
        <v>-0.3158177818260219</v>
      </c>
      <c r="AA21" s="804" t="n"/>
      <c r="AB21" s="820" t="n">
        <v>-0.02104594733549548</v>
      </c>
      <c r="AC21" s="821" t="n">
        <v>-0.04372675170050769</v>
      </c>
      <c r="AD21" s="264" t="n"/>
    </row>
    <row r="22">
      <c r="A22" s="274" t="inlineStr">
        <is>
          <t>Asia-Pacific</t>
        </is>
      </c>
      <c r="B22" s="274" t="inlineStr">
        <is>
          <t>1–5m</t>
        </is>
      </c>
      <c r="C22" s="275">
        <f>'Financial Performance_region'!$A22&amp;" "&amp;'Financial Performance_region'!$B22</f>
        <v/>
      </c>
      <c r="D22" s="276" t="n">
        <v>9.70797394485083</v>
      </c>
      <c r="E22" s="276" t="n">
        <v>9.375331109884172</v>
      </c>
      <c r="F22" s="276" t="n">
        <v>6.017414638791472</v>
      </c>
      <c r="G22" s="276" t="n">
        <v>3.357916471092699</v>
      </c>
      <c r="H22" s="276" t="n">
        <v>0.3326428349666583</v>
      </c>
      <c r="I22" s="276" t="n">
        <v>5.813023467529102</v>
      </c>
      <c r="J22" s="276" t="n">
        <v>4.110177287960445</v>
      </c>
      <c r="K22" s="276" t="n">
        <v>2.436011756222352</v>
      </c>
      <c r="L22" s="276" t="n">
        <v>8.34948067200545</v>
      </c>
      <c r="M22" s="276" t="n">
        <v>33.31516646255091</v>
      </c>
      <c r="N22" s="270" t="n"/>
      <c r="O22" s="811" t="n">
        <v>0.6198424792830379</v>
      </c>
      <c r="P22" s="811" t="n">
        <v>0.3458926126263204</v>
      </c>
      <c r="Q22" s="811" t="n">
        <v>0.03426490809064173</v>
      </c>
      <c r="R22" s="270" t="n"/>
      <c r="S22" s="811" t="n">
        <v>0.005098605284428527</v>
      </c>
      <c r="T22" s="811" t="n">
        <v>0.06818640204695738</v>
      </c>
      <c r="U22" s="811" t="n">
        <v>0.02865103470590487</v>
      </c>
      <c r="V22" s="804" t="n"/>
      <c r="W22" s="812" t="n">
        <v>0.414198743856581</v>
      </c>
      <c r="X22" s="811" t="n">
        <v>0.1259105364293488</v>
      </c>
      <c r="Y22" s="811" t="n">
        <v>0.1139126013516908</v>
      </c>
      <c r="Z22" s="811" t="n">
        <v>0.09164562833870701</v>
      </c>
      <c r="AA22" s="804" t="n"/>
      <c r="AB22" s="812" t="n">
        <v>0.021611189953314</v>
      </c>
      <c r="AC22" s="813" t="n">
        <v>0.01069758668098955</v>
      </c>
    </row>
    <row r="23">
      <c r="A23" s="298" t="inlineStr">
        <is>
          <t>Asia-Pacific</t>
        </is>
      </c>
      <c r="B23" s="298" t="inlineStr">
        <is>
          <t>5–15m</t>
        </is>
      </c>
      <c r="C23" s="299">
        <f>'Financial Performance_region'!$A23&amp;" "&amp;'Financial Performance_region'!$B23</f>
        <v/>
      </c>
      <c r="D23" s="300" t="n">
        <v>13.14485801950803</v>
      </c>
      <c r="E23" s="300" t="n">
        <v>11.59656465156935</v>
      </c>
      <c r="F23" s="300" t="n">
        <v>7.225699793614067</v>
      </c>
      <c r="G23" s="300" t="n">
        <v>4.370864857955278</v>
      </c>
      <c r="H23" s="300" t="n">
        <v>1.548293367938687</v>
      </c>
      <c r="I23" s="300" t="n">
        <v>4.656938866213312</v>
      </c>
      <c r="J23" s="300" t="n">
        <v>8.37650883139319</v>
      </c>
      <c r="K23" s="300" t="n">
        <v>3.650941931264265</v>
      </c>
      <c r="L23" s="300" t="n">
        <v>8.307880797477578</v>
      </c>
      <c r="M23" s="300" t="n">
        <v>29.0858092928805</v>
      </c>
      <c r="N23" s="270" t="n"/>
      <c r="O23" s="822" t="n">
        <v>0.5496978197018595</v>
      </c>
      <c r="P23" s="822" t="n">
        <v>0.3325151820939078</v>
      </c>
      <c r="Q23" s="822" t="n">
        <v>0.1177869982042328</v>
      </c>
      <c r="R23" s="270" t="n"/>
      <c r="S23" s="822" t="n">
        <v>0.05121475239433195</v>
      </c>
      <c r="T23" s="822" t="n">
        <v>0.1318974536865816</v>
      </c>
      <c r="U23" s="822" t="n">
        <v>0.0890347074519818</v>
      </c>
      <c r="V23" s="804" t="n"/>
      <c r="W23" s="823" t="n">
        <v>0.6175673432400427</v>
      </c>
      <c r="X23" s="822" t="n">
        <v>0.276333875652551</v>
      </c>
      <c r="Y23" s="822" t="n">
        <v>0.2548113381325769</v>
      </c>
      <c r="Z23" s="822" t="n">
        <v>0.1585468774483182</v>
      </c>
      <c r="AA23" s="804" t="n"/>
      <c r="AB23" s="823" t="n">
        <v>0.09659302169936246</v>
      </c>
      <c r="AC23" s="824" t="n">
        <v>0.06509460002430255</v>
      </c>
    </row>
    <row r="24">
      <c r="A24" s="274" t="inlineStr">
        <is>
          <t>Asia-Pacific</t>
        </is>
      </c>
      <c r="B24" s="274" t="inlineStr">
        <is>
          <t>15–25m</t>
        </is>
      </c>
      <c r="C24" s="275">
        <f>'Financial Performance_region'!$A24&amp;" "&amp;'Financial Performance_region'!$B24</f>
        <v/>
      </c>
      <c r="D24" s="276" t="n">
        <v>17.52982551195631</v>
      </c>
      <c r="E24" s="276" t="n">
        <v>16.56750162758342</v>
      </c>
      <c r="F24" s="276" t="n">
        <v>7.765663737530284</v>
      </c>
      <c r="G24" s="276" t="n">
        <v>8.801837890053131</v>
      </c>
      <c r="H24" s="276" t="n">
        <v>0.9623238843728892</v>
      </c>
      <c r="I24" s="276" t="n">
        <v>8.318143322444383</v>
      </c>
      <c r="J24" s="276" t="n">
        <v>9.211682189511922</v>
      </c>
      <c r="K24" s="276" t="n">
        <v>4.657233071758033</v>
      </c>
      <c r="L24" s="276" t="n">
        <v>12.97537639420242</v>
      </c>
      <c r="M24" s="276" t="n">
        <v>83.49243570859124</v>
      </c>
      <c r="N24" s="270" t="n"/>
      <c r="O24" s="811" t="n">
        <v>0.4429972068024108</v>
      </c>
      <c r="P24" s="811" t="n">
        <v>0.5021064176622748</v>
      </c>
      <c r="Q24" s="811" t="n">
        <v>0.05489637553531446</v>
      </c>
      <c r="R24" s="270" t="n"/>
      <c r="S24" s="811" t="n">
        <v>0.02610026853737898</v>
      </c>
      <c r="T24" s="811" t="n">
        <v>0.0862062521849243</v>
      </c>
      <c r="U24" s="811" t="n">
        <v>0.05552180134127239</v>
      </c>
      <c r="V24" s="804" t="n"/>
      <c r="W24" s="812" t="n">
        <v>0.525486245326803</v>
      </c>
      <c r="X24" s="811" t="n">
        <v>0.1976157306728935</v>
      </c>
      <c r="Y24" s="811" t="n">
        <v>0.1970235258524269</v>
      </c>
      <c r="Z24" s="811" t="n">
        <v>0.142719355137579</v>
      </c>
      <c r="AA24" s="804" t="n"/>
      <c r="AB24" s="812" t="n">
        <v>0.05418950877056792</v>
      </c>
      <c r="AC24" s="813" t="n">
        <v>0.03431481994790176</v>
      </c>
    </row>
    <row r="25" ht="17.05" customHeight="1" s="1">
      <c r="A25" s="298" t="inlineStr">
        <is>
          <t>Asia-Pacific</t>
        </is>
      </c>
      <c r="B25" s="298" t="inlineStr">
        <is>
          <t>25–40m</t>
        </is>
      </c>
      <c r="C25" s="299">
        <f>'Financial Performance_region'!$A25&amp;" "&amp;'Financial Performance_region'!$B25</f>
        <v/>
      </c>
      <c r="D25" s="300" t="n">
        <v>17.12927960222961</v>
      </c>
      <c r="E25" s="300" t="n">
        <v>16.29345946526531</v>
      </c>
      <c r="F25" s="300" t="n">
        <v>6.188673399053288</v>
      </c>
      <c r="G25" s="300" t="n">
        <v>10.10478606621202</v>
      </c>
      <c r="H25" s="300" t="n">
        <v>0.8358201369642971</v>
      </c>
      <c r="I25" s="300" t="n">
        <v>9.292885363851523</v>
      </c>
      <c r="J25" s="300" t="n">
        <v>7.836394238378083</v>
      </c>
      <c r="K25" s="300" t="n">
        <v>4.097781954833916</v>
      </c>
      <c r="L25" s="300" t="n">
        <v>13.39066731868544</v>
      </c>
      <c r="M25" s="300" t="n">
        <v>143.6291814629186</v>
      </c>
      <c r="N25" s="277" t="n"/>
      <c r="O25" s="822" t="n">
        <v>0.3612921000044712</v>
      </c>
      <c r="P25" s="822" t="n">
        <v>0.5899130787086193</v>
      </c>
      <c r="Q25" s="822" t="n">
        <v>0.04879482128690946</v>
      </c>
      <c r="R25" s="270" t="n"/>
      <c r="S25" s="822" t="n">
        <v>0.02380302457616665</v>
      </c>
      <c r="T25" s="822" t="n">
        <v>0.07158242946810355</v>
      </c>
      <c r="U25" s="822" t="n">
        <v>0.03353279898664616</v>
      </c>
      <c r="V25" s="804" t="n"/>
      <c r="W25" s="823" t="n">
        <v>0.4574853362401808</v>
      </c>
      <c r="X25" s="822" t="n">
        <v>0.158291568156987</v>
      </c>
      <c r="Y25" s="822" t="n">
        <v>0.154502839128122</v>
      </c>
      <c r="Z25" s="822" t="n">
        <v>0.1094967468700776</v>
      </c>
      <c r="AA25" s="804" t="n"/>
      <c r="AB25" s="823" t="n">
        <v>0.04208270437073692</v>
      </c>
      <c r="AC25" s="824" t="n">
        <v>0.03282053782999622</v>
      </c>
    </row>
    <row r="26">
      <c r="A26" s="274" t="inlineStr">
        <is>
          <t>Asia-Pacific</t>
        </is>
      </c>
      <c r="B26" s="274" t="inlineStr">
        <is>
          <t>&gt;40m</t>
        </is>
      </c>
      <c r="C26" s="275">
        <f>'Financial Performance_region'!$A26&amp;" "&amp;'Financial Performance_region'!$B26</f>
        <v/>
      </c>
      <c r="D26" s="276" t="n">
        <v>19.06726835428838</v>
      </c>
      <c r="E26" s="276" t="n">
        <v>18.7065450077232</v>
      </c>
      <c r="F26" s="276" t="n">
        <v>8.899678307037616</v>
      </c>
      <c r="G26" s="276" t="n">
        <v>9.806866700685589</v>
      </c>
      <c r="H26" s="276" t="n">
        <v>0.3607233465651702</v>
      </c>
      <c r="I26" s="276" t="n">
        <v>9.257490352988164</v>
      </c>
      <c r="J26" s="276" t="n">
        <v>9.809778001300215</v>
      </c>
      <c r="K26" s="276" t="n">
        <v>3.646901743452283</v>
      </c>
      <c r="L26" s="276" t="n">
        <v>12.90439209644044</v>
      </c>
      <c r="M26" s="276" t="n">
        <v>23.91697950194386</v>
      </c>
      <c r="N26" s="270" t="n"/>
      <c r="O26" s="811" t="n">
        <v>0.4667516154738553</v>
      </c>
      <c r="P26" s="811" t="n">
        <v>0.5143299248987573</v>
      </c>
      <c r="Q26" s="811" t="n">
        <v>0.01891845962738762</v>
      </c>
      <c r="R26" s="270" t="n"/>
      <c r="S26" s="811" t="n">
        <v>0.05040869040772308</v>
      </c>
      <c r="T26" s="811" t="n">
        <v>0.1287579390923813</v>
      </c>
      <c r="U26" s="811" t="n">
        <v>0.07535262669031974</v>
      </c>
      <c r="V26" s="804" t="n"/>
      <c r="W26" s="812" t="n">
        <v>0.5076175784812548</v>
      </c>
      <c r="X26" s="811" t="n">
        <v>0.2322786054340289</v>
      </c>
      <c r="Y26" s="811" t="n">
        <v>0.2311226770534162</v>
      </c>
      <c r="Z26" s="811" t="n">
        <v>0.2130926459452595</v>
      </c>
      <c r="AA26" s="804" t="n"/>
      <c r="AB26" s="812" t="n">
        <v>0.07821369840267435</v>
      </c>
      <c r="AC26" s="813" t="n">
        <v>0.06822230390287604</v>
      </c>
    </row>
    <row r="27">
      <c r="A27" s="292" t="inlineStr">
        <is>
          <t>Asia-Pacific</t>
        </is>
      </c>
      <c r="B27" s="292" t="inlineStr">
        <is>
          <t>10th percentile</t>
        </is>
      </c>
      <c r="C27" s="293">
        <f>'Financial Performance_region'!$A27&amp;" "&amp;'Financial Performance_region'!$B27</f>
        <v/>
      </c>
      <c r="D27" s="294" t="n">
        <v>2.79848496424724</v>
      </c>
      <c r="E27" s="294" t="n">
        <v>2.786897463247095</v>
      </c>
      <c r="F27" s="294" t="n">
        <v>2.224423353326848</v>
      </c>
      <c r="G27" s="294" t="n">
        <v>0.4488791529469097</v>
      </c>
      <c r="H27" s="294" t="n">
        <v>0.005605729010787004</v>
      </c>
      <c r="I27" s="294" t="n">
        <v>2.77556509286435</v>
      </c>
      <c r="J27" s="294" t="n">
        <v>-3.400015913267424</v>
      </c>
      <c r="K27" s="294" t="n">
        <v>0.254679670232732</v>
      </c>
      <c r="L27" s="294" t="n">
        <v>3.251428270294508</v>
      </c>
      <c r="M27" s="294" t="n">
        <v>0.02118208777861945</v>
      </c>
      <c r="N27" s="270" t="n"/>
      <c r="O27" s="819" t="n">
        <v>0.3686693061815932</v>
      </c>
      <c r="P27" s="819" t="n">
        <v>0.1521114126541661</v>
      </c>
      <c r="Q27" s="819" t="n">
        <v>0.001006584807137057</v>
      </c>
      <c r="R27" s="270" t="n"/>
      <c r="S27" s="819" t="n">
        <v>-0.1266601706732338</v>
      </c>
      <c r="T27" s="819" t="n">
        <v>-0.1539633840204851</v>
      </c>
      <c r="U27" s="819" t="n">
        <v>-0.1470738567284517</v>
      </c>
      <c r="V27" s="804" t="n"/>
      <c r="W27" s="820" t="n">
        <v>-1.843815395164085</v>
      </c>
      <c r="X27" s="819" t="n">
        <v>-2.264748584383571</v>
      </c>
      <c r="Y27" s="819" t="n">
        <v>-2.264748584383571</v>
      </c>
      <c r="Z27" s="819" t="n">
        <v>-2.424506175358642</v>
      </c>
      <c r="AA27" s="804" t="n"/>
      <c r="AB27" s="820" t="n">
        <v>-0.1280186565594616</v>
      </c>
      <c r="AC27" s="821" t="n">
        <v>-0.1580210117130439</v>
      </c>
    </row>
    <row r="28">
      <c r="A28" s="274" t="inlineStr">
        <is>
          <t>Asia-Pacific</t>
        </is>
      </c>
      <c r="B28" s="274" t="inlineStr">
        <is>
          <t>1st quartile</t>
        </is>
      </c>
      <c r="C28" s="275">
        <f>'Financial Performance_region'!$A28&amp;" "&amp;'Financial Performance_region'!$B28</f>
        <v/>
      </c>
      <c r="D28" s="276" t="n">
        <v>3.871683805706378</v>
      </c>
      <c r="E28" s="276" t="n">
        <v>3.685470616589385</v>
      </c>
      <c r="F28" s="276" t="n">
        <v>2.523107003452169</v>
      </c>
      <c r="G28" s="276" t="n">
        <v>0.9671692159251828</v>
      </c>
      <c r="H28" s="276" t="n">
        <v>0.01665170782468958</v>
      </c>
      <c r="I28" s="276" t="n">
        <v>3.263452298741041</v>
      </c>
      <c r="J28" s="276" t="n">
        <v>0.03233681094485913</v>
      </c>
      <c r="K28" s="276" t="n">
        <v>0.6600980429446357</v>
      </c>
      <c r="L28" s="276" t="n">
        <v>4.367603604174638</v>
      </c>
      <c r="M28" s="276" t="n">
        <v>0.449846211050103</v>
      </c>
      <c r="N28" s="270" t="n"/>
      <c r="O28" s="811" t="n">
        <v>0.4742042335743283</v>
      </c>
      <c r="P28" s="811" t="n">
        <v>0.2140131864591195</v>
      </c>
      <c r="Q28" s="811" t="n">
        <v>0.003846783508875585</v>
      </c>
      <c r="R28" s="270" t="n"/>
      <c r="S28" s="811" t="n">
        <v>-0.03508767294450107</v>
      </c>
      <c r="T28" s="811" t="n">
        <v>-9.012676931414842e-05</v>
      </c>
      <c r="U28" s="811" t="n">
        <v>-0.01051320902957193</v>
      </c>
      <c r="V28" s="804" t="n"/>
      <c r="W28" s="812" t="n">
        <v>-0.08634944975909406</v>
      </c>
      <c r="X28" s="811" t="n">
        <v>-0.2680184408090674</v>
      </c>
      <c r="Y28" s="811" t="n">
        <v>-0.2680184408090674</v>
      </c>
      <c r="Z28" s="811" t="n">
        <v>-0.3094900167125947</v>
      </c>
      <c r="AA28" s="804" t="n"/>
      <c r="AB28" s="812" t="n">
        <v>-0.03114749607939122</v>
      </c>
      <c r="AC28" s="813" t="n">
        <v>-0.0333516529781101</v>
      </c>
    </row>
    <row r="29">
      <c r="A29" s="298" t="inlineStr">
        <is>
          <t>Asia-Pacific</t>
        </is>
      </c>
      <c r="B29" s="298" t="inlineStr">
        <is>
          <t>2nd quartile (median)</t>
        </is>
      </c>
      <c r="C29" s="299">
        <f>'Financial Performance_region'!$A29&amp;" "&amp;'Financial Performance_region'!$B29</f>
        <v/>
      </c>
      <c r="D29" s="300" t="n">
        <v>7.154814661822701</v>
      </c>
      <c r="E29" s="300" t="n">
        <v>6.743932186482072</v>
      </c>
      <c r="F29" s="300" t="n">
        <v>4.517817478188343</v>
      </c>
      <c r="G29" s="300" t="n">
        <v>2.222918895349864</v>
      </c>
      <c r="H29" s="300" t="n">
        <v>0.09857125724529862</v>
      </c>
      <c r="I29" s="300" t="n">
        <v>5.165799705776232</v>
      </c>
      <c r="J29" s="300" t="n">
        <v>2.869566689451451</v>
      </c>
      <c r="K29" s="300" t="n">
        <v>1.717804858534184</v>
      </c>
      <c r="L29" s="300" t="n">
        <v>7.617976040608413</v>
      </c>
      <c r="M29" s="300" t="n">
        <v>7.022610684624785</v>
      </c>
      <c r="N29" s="270" t="n"/>
      <c r="O29" s="822" t="n">
        <v>0.6296683729903373</v>
      </c>
      <c r="P29" s="822" t="n">
        <v>0.3228866594506239</v>
      </c>
      <c r="Q29" s="822" t="n">
        <v>0.01097628925140063</v>
      </c>
      <c r="R29" s="270" t="n"/>
      <c r="S29" s="822" t="n">
        <v>0.02200338106399957</v>
      </c>
      <c r="T29" s="822" t="n">
        <v>0.08629411621652044</v>
      </c>
      <c r="U29" s="822" t="n">
        <v>0.08267998258166609</v>
      </c>
      <c r="V29" s="804" t="n"/>
      <c r="W29" s="823" t="n">
        <v>0.3599409583889246</v>
      </c>
      <c r="X29" s="822" t="n">
        <v>0.1123453157929498</v>
      </c>
      <c r="Y29" s="822" t="n">
        <v>0.09134093150490989</v>
      </c>
      <c r="Z29" s="822" t="n">
        <v>0.05003186994497433</v>
      </c>
      <c r="AA29" s="804" t="n"/>
      <c r="AB29" s="823" t="n">
        <v>0.03753821062576945</v>
      </c>
      <c r="AC29" s="824" t="n">
        <v>0.03121768004816944</v>
      </c>
    </row>
    <row r="30">
      <c r="A30" s="274" t="inlineStr">
        <is>
          <t>Asia-Pacific</t>
        </is>
      </c>
      <c r="B30" s="274" t="inlineStr">
        <is>
          <t>3rd quartile</t>
        </is>
      </c>
      <c r="C30" s="275">
        <f>'Financial Performance_region'!$A30&amp;" "&amp;'Financial Performance_region'!$B30</f>
        <v/>
      </c>
      <c r="D30" s="276" t="n">
        <v>18.6690849572467</v>
      </c>
      <c r="E30" s="276" t="n">
        <v>16.33778615765703</v>
      </c>
      <c r="F30" s="276" t="n">
        <v>8.182317415946919</v>
      </c>
      <c r="G30" s="276" t="n">
        <v>7.290974083467741</v>
      </c>
      <c r="H30" s="276" t="n">
        <v>0.572054686656117</v>
      </c>
      <c r="I30" s="276" t="n">
        <v>9.416905961892933</v>
      </c>
      <c r="J30" s="276" t="n">
        <v>9.153248843311809</v>
      </c>
      <c r="K30" s="276" t="n">
        <v>3.806958925405493</v>
      </c>
      <c r="L30" s="276" t="n">
        <v>13.82881332009173</v>
      </c>
      <c r="M30" s="276" t="n">
        <v>40.36846973045522</v>
      </c>
      <c r="N30" s="270" t="n"/>
      <c r="O30" s="811" t="n">
        <v>0.7490268942486006</v>
      </c>
      <c r="P30" s="811" t="n">
        <v>0.4685821908089225</v>
      </c>
      <c r="Q30" s="811" t="n">
        <v>0.05849370128669581</v>
      </c>
      <c r="R30" s="270" t="n"/>
      <c r="S30" s="811" t="n">
        <v>0.06788592877177334</v>
      </c>
      <c r="T30" s="811" t="n">
        <v>0.1794978833097951</v>
      </c>
      <c r="U30" s="811" t="n">
        <v>0.1571629637246272</v>
      </c>
      <c r="V30" s="804" t="n"/>
      <c r="W30" s="812" t="n">
        <v>0.6089293339990561</v>
      </c>
      <c r="X30" s="811" t="n">
        <v>0.3115009892404832</v>
      </c>
      <c r="Y30" s="811" t="n">
        <v>0.3081187943478952</v>
      </c>
      <c r="Z30" s="811" t="n">
        <v>0.222553290944967</v>
      </c>
      <c r="AA30" s="804" t="n"/>
      <c r="AB30" s="812" t="n">
        <v>0.1043585853387554</v>
      </c>
      <c r="AC30" s="813" t="n">
        <v>0.09801155662177195</v>
      </c>
    </row>
    <row r="31" ht="14.5" customHeight="1" s="1" thickBot="1">
      <c r="A31" s="298" t="inlineStr">
        <is>
          <t>Asia-Pacific</t>
        </is>
      </c>
      <c r="B31" s="298" t="inlineStr">
        <is>
          <t>90th percentile</t>
        </is>
      </c>
      <c r="C31" s="299">
        <f>'Financial Performance_region'!$A31&amp;" "&amp;'Financial Performance_region'!$B31</f>
        <v/>
      </c>
      <c r="D31" s="300" t="n">
        <v>32.62981003204845</v>
      </c>
      <c r="E31" s="300" t="n">
        <v>28.64295722466471</v>
      </c>
      <c r="F31" s="300" t="n">
        <v>15.97733434666557</v>
      </c>
      <c r="G31" s="300" t="n">
        <v>13.82134475409722</v>
      </c>
      <c r="H31" s="300" t="n">
        <v>2.563809367333393</v>
      </c>
      <c r="I31" s="300" t="n">
        <v>14.01385691551012</v>
      </c>
      <c r="J31" s="300" t="n">
        <v>20.17730667211748</v>
      </c>
      <c r="K31" s="300" t="n">
        <v>10.66554390181837</v>
      </c>
      <c r="L31" s="300" t="n">
        <v>23.59593639195588</v>
      </c>
      <c r="M31" s="300" t="n">
        <v>115.556307079002</v>
      </c>
      <c r="N31" s="270" t="n"/>
      <c r="O31" s="822" t="n">
        <v>0.8365533918917518</v>
      </c>
      <c r="P31" s="822" t="n">
        <v>0.5722879037498203</v>
      </c>
      <c r="Q31" s="822" t="n">
        <v>0.1374973372819623</v>
      </c>
      <c r="R31" s="270" t="n"/>
      <c r="S31" s="822" t="n">
        <v>0.1711598626285331</v>
      </c>
      <c r="T31" s="822" t="n">
        <v>0.308384955472798</v>
      </c>
      <c r="U31" s="822" t="n">
        <v>0.2968875524070281</v>
      </c>
      <c r="V31" s="804" t="n"/>
      <c r="W31" s="823" t="n">
        <v>0.6831447581840352</v>
      </c>
      <c r="X31" s="822" t="n">
        <v>0.4411195741561785</v>
      </c>
      <c r="Y31" s="822" t="n">
        <v>0.4304343408444355</v>
      </c>
      <c r="Z31" s="822" t="n">
        <v>0.4220934713355631</v>
      </c>
      <c r="AA31" s="804" t="n"/>
      <c r="AB31" s="823" t="n">
        <v>0.1957536158512484</v>
      </c>
      <c r="AC31" s="824" t="n">
        <v>0.190994452627518</v>
      </c>
    </row>
    <row r="32" ht="14.5" customHeight="1" s="1" thickBot="1">
      <c r="A32" s="287" t="n"/>
      <c r="B32" s="287" t="n"/>
      <c r="C32" s="287">
        <f>'Financial Performance_region'!$A32&amp;" "&amp;'Financial Performance_region'!$B32</f>
        <v/>
      </c>
      <c r="D32" s="288" t="n"/>
      <c r="E32" s="288" t="n"/>
      <c r="F32" s="288" t="n"/>
      <c r="G32" s="288" t="n"/>
      <c r="H32" s="288" t="n"/>
      <c r="I32" s="288" t="n"/>
      <c r="J32" s="288" t="n"/>
      <c r="K32" s="288" t="n"/>
      <c r="L32" s="288" t="n"/>
      <c r="M32" s="288" t="n"/>
      <c r="N32" s="289" t="n"/>
      <c r="O32" s="817" t="n"/>
      <c r="P32" s="817" t="n"/>
      <c r="Q32" s="817" t="n"/>
      <c r="R32" s="289" t="n"/>
      <c r="S32" s="817" t="n"/>
      <c r="T32" s="817" t="n"/>
      <c r="U32" s="817" t="n"/>
      <c r="V32" s="818" t="n"/>
      <c r="W32" s="817" t="n"/>
      <c r="X32" s="817" t="n"/>
      <c r="Y32" s="817" t="n"/>
      <c r="Z32" s="817" t="n"/>
      <c r="AA32" s="818" t="n"/>
      <c r="AB32" s="817" t="n"/>
      <c r="AC32" s="817" t="n"/>
    </row>
    <row r="33" ht="14.25" customFormat="1" customHeight="1" s="264">
      <c r="A33" s="256" t="inlineStr">
        <is>
          <t>Europe</t>
        </is>
      </c>
      <c r="B33" s="256" t="inlineStr">
        <is>
          <t>Europe</t>
        </is>
      </c>
      <c r="C33" s="257">
        <f>'Financial Performance_region'!$A33&amp;" "&amp;'Financial Performance_region'!$B33</f>
        <v/>
      </c>
      <c r="D33" s="258" t="n">
        <v>23.53979679287337</v>
      </c>
      <c r="E33" s="258" t="n">
        <v>22.66098381582939</v>
      </c>
      <c r="F33" s="258" t="n">
        <v>13.75676318329969</v>
      </c>
      <c r="G33" s="258" t="n">
        <v>8.904220632529698</v>
      </c>
      <c r="H33" s="258" t="n">
        <v>0.8788129770439849</v>
      </c>
      <c r="I33" s="258" t="n">
        <v>12.14630960058463</v>
      </c>
      <c r="J33" s="258" t="n">
        <v>11.52491603532943</v>
      </c>
      <c r="K33" s="258" t="n">
        <v>5.273566588006807</v>
      </c>
      <c r="L33" s="258" t="n">
        <v>17.41987618859144</v>
      </c>
      <c r="M33" s="258" t="n">
        <v>47.66473364482771</v>
      </c>
      <c r="N33" s="259" t="n"/>
      <c r="O33" s="803" t="n">
        <v>0.5844045003593457</v>
      </c>
      <c r="P33" s="803" t="n">
        <v>0.3782624255798773</v>
      </c>
      <c r="Q33" s="803" t="n">
        <v>0.0373330740607771</v>
      </c>
      <c r="R33" s="259" t="n"/>
      <c r="S33" s="803" t="n">
        <v>0.04934404734987691</v>
      </c>
      <c r="T33" s="803" t="n">
        <v>0.1390555679954157</v>
      </c>
      <c r="U33" s="803" t="n">
        <v>0.07839204245601158</v>
      </c>
      <c r="V33" s="804" t="n"/>
      <c r="W33" s="805" t="n">
        <v>0.4868153473097507</v>
      </c>
      <c r="X33" s="803" t="n">
        <v>0.2016281304068451</v>
      </c>
      <c r="Y33" s="803" t="n">
        <v>0.1988395561471848</v>
      </c>
      <c r="Z33" s="803" t="n">
        <v>0.1644016176828778</v>
      </c>
      <c r="AA33" s="804" t="n"/>
      <c r="AB33" s="805" t="n">
        <v>0.08298079988563944</v>
      </c>
      <c r="AC33" s="806" t="n">
        <v>0.06576411153023953</v>
      </c>
      <c r="AD33" s="230" t="n"/>
    </row>
    <row r="34" ht="14.25" customHeight="1" s="1">
      <c r="A34" s="265" t="inlineStr">
        <is>
          <t>Europe</t>
        </is>
      </c>
      <c r="B34" s="265" t="inlineStr">
        <is>
          <t>&lt;1m</t>
        </is>
      </c>
      <c r="C34" s="266">
        <f>'Financial Performance_region'!$A34&amp;" "&amp;'Financial Performance_region'!$B34</f>
        <v/>
      </c>
      <c r="D34" s="267" t="n">
        <v>31.81890989097456</v>
      </c>
      <c r="E34" s="267" t="n">
        <v>22.96352445043799</v>
      </c>
      <c r="F34" s="267" t="n">
        <v>15.47682960133878</v>
      </c>
      <c r="G34" s="267" t="n">
        <v>7.486694849099213</v>
      </c>
      <c r="H34" s="267" t="n">
        <v>8.855385440536555</v>
      </c>
      <c r="I34" s="267" t="n">
        <v>28.82273229545676</v>
      </c>
      <c r="J34" s="267" t="n">
        <v>4.421858762403115</v>
      </c>
      <c r="K34" s="267" t="n">
        <v>4.065948286542971</v>
      </c>
      <c r="L34" s="267" t="n">
        <v>32.88868058199974</v>
      </c>
      <c r="M34" s="267" t="n">
        <v>35.28709663870192</v>
      </c>
      <c r="N34" s="270" t="n"/>
      <c r="O34" s="807" t="n">
        <v>0.4864035145883106</v>
      </c>
      <c r="P34" s="807" t="n">
        <v>0.2352907398384134</v>
      </c>
      <c r="Q34" s="807" t="n">
        <v>0.2783057455732759</v>
      </c>
      <c r="R34" s="270" t="n"/>
      <c r="S34" s="807" t="n">
        <v>0.01960509064257937</v>
      </c>
      <c r="T34" s="807" t="n">
        <v>0.1016457394615339</v>
      </c>
      <c r="U34" s="807" t="n">
        <v>0.05054666979152277</v>
      </c>
      <c r="V34" s="804" t="n"/>
      <c r="W34" s="809" t="n">
        <v>0.1321232016889158</v>
      </c>
      <c r="X34" s="807" t="n">
        <v>-0.004543398672975763</v>
      </c>
      <c r="Y34" s="807" t="n">
        <v>-0.2265420044259894</v>
      </c>
      <c r="Z34" s="807" t="n">
        <v>-0.2674907538450006</v>
      </c>
      <c r="AA34" s="804" t="n"/>
      <c r="AB34" s="809" t="n">
        <v>0.04407287485041039</v>
      </c>
      <c r="AC34" s="810" t="n">
        <v>0.03794500537494208</v>
      </c>
      <c r="AD34" s="264" t="n"/>
    </row>
    <row r="35">
      <c r="A35" s="274" t="inlineStr">
        <is>
          <t>Europe</t>
        </is>
      </c>
      <c r="B35" s="274" t="inlineStr">
        <is>
          <t>1–5m</t>
        </is>
      </c>
      <c r="C35" s="275">
        <f>'Financial Performance_region'!$A35&amp;" "&amp;'Financial Performance_region'!$B35</f>
        <v/>
      </c>
      <c r="D35" s="276" t="n">
        <v>17.42244244844076</v>
      </c>
      <c r="E35" s="276" t="n">
        <v>16.3393282592763</v>
      </c>
      <c r="F35" s="276" t="n">
        <v>11.52197286396978</v>
      </c>
      <c r="G35" s="276" t="n">
        <v>4.817355395306528</v>
      </c>
      <c r="H35" s="276" t="n">
        <v>1.083114189164461</v>
      </c>
      <c r="I35" s="276" t="n">
        <v>11.87733608648797</v>
      </c>
      <c r="J35" s="276" t="n">
        <v>6.725978462199351</v>
      </c>
      <c r="K35" s="276" t="n">
        <v>3.677812199080996</v>
      </c>
      <c r="L35" s="276" t="n">
        <v>15.55514828556896</v>
      </c>
      <c r="M35" s="276" t="n">
        <v>22.89008427698248</v>
      </c>
      <c r="N35" s="270" t="n"/>
      <c r="O35" s="811" t="n">
        <v>0.6613293686041674</v>
      </c>
      <c r="P35" s="811" t="n">
        <v>0.2765028732086677</v>
      </c>
      <c r="Q35" s="811" t="n">
        <v>0.06216775818716479</v>
      </c>
      <c r="R35" s="270" t="n"/>
      <c r="S35" s="811" t="n">
        <v>0.0481654759040951</v>
      </c>
      <c r="T35" s="811" t="n">
        <v>0.1304037687021704</v>
      </c>
      <c r="U35" s="811" t="n">
        <v>0.07089290101016443</v>
      </c>
      <c r="V35" s="804" t="n"/>
      <c r="W35" s="812" t="n">
        <v>0.3595253651474003</v>
      </c>
      <c r="X35" s="811" t="n">
        <v>0.1388038463925004</v>
      </c>
      <c r="Y35" s="811" t="n">
        <v>0.1269805372240212</v>
      </c>
      <c r="Z35" s="811" t="n">
        <v>0.07663608820533563</v>
      </c>
      <c r="AA35" s="804" t="n"/>
      <c r="AB35" s="812" t="n">
        <v>0.07708169671960285</v>
      </c>
      <c r="AC35" s="813" t="n">
        <v>0.05616402566045262</v>
      </c>
    </row>
    <row r="36">
      <c r="A36" s="281" t="inlineStr">
        <is>
          <t>Europe</t>
        </is>
      </c>
      <c r="B36" s="281" t="inlineStr">
        <is>
          <t>5–15m</t>
        </is>
      </c>
      <c r="C36" s="282">
        <f>'Financial Performance_region'!$A36&amp;" "&amp;'Financial Performance_region'!$B36</f>
        <v/>
      </c>
      <c r="D36" s="283" t="n">
        <v>16.94612007304003</v>
      </c>
      <c r="E36" s="283" t="n">
        <v>16.44704332288021</v>
      </c>
      <c r="F36" s="283" t="n">
        <v>10.25932980066861</v>
      </c>
      <c r="G36" s="283" t="n">
        <v>6.1877135222116</v>
      </c>
      <c r="H36" s="283" t="n">
        <v>0.4990767501598179</v>
      </c>
      <c r="I36" s="283" t="n">
        <v>11.02272034087336</v>
      </c>
      <c r="J36" s="283" t="n">
        <v>6.232972746457381</v>
      </c>
      <c r="K36" s="283" t="n">
        <v>2.474487531279376</v>
      </c>
      <c r="L36" s="283" t="n">
        <v>13.49720787215274</v>
      </c>
      <c r="M36" s="283" t="n">
        <v>14.78904907192733</v>
      </c>
      <c r="N36" s="270" t="n"/>
      <c r="O36" s="814" t="n">
        <v>0.6054087753686116</v>
      </c>
      <c r="P36" s="814" t="n">
        <v>0.3651404271621901</v>
      </c>
      <c r="Q36" s="814" t="n">
        <v>0.02945079746919831</v>
      </c>
      <c r="R36" s="270" t="n"/>
      <c r="S36" s="814" t="n">
        <v>0.06619294739834367</v>
      </c>
      <c r="T36" s="814" t="n">
        <v>0.1847911691470198</v>
      </c>
      <c r="U36" s="814" t="n">
        <v>0.08669005643016608</v>
      </c>
      <c r="V36" s="804" t="n"/>
      <c r="W36" s="815" t="n">
        <v>0.3627166469823248</v>
      </c>
      <c r="X36" s="814" t="n">
        <v>0.168533387899276</v>
      </c>
      <c r="Y36" s="814" t="n">
        <v>0.1674927090978959</v>
      </c>
      <c r="Z36" s="814" t="n">
        <v>0.1390825904300777</v>
      </c>
      <c r="AA36" s="804" t="n"/>
      <c r="AB36" s="815" t="n">
        <v>0.09860040055377174</v>
      </c>
      <c r="AC36" s="816" t="n">
        <v>0.08681350485845253</v>
      </c>
    </row>
    <row r="37">
      <c r="A37" s="274" t="inlineStr">
        <is>
          <t>Europe</t>
        </is>
      </c>
      <c r="B37" s="274" t="inlineStr">
        <is>
          <t>15–25m</t>
        </is>
      </c>
      <c r="C37" s="275">
        <f>'Financial Performance_region'!$A37&amp;" "&amp;'Financial Performance_region'!$B37</f>
        <v/>
      </c>
      <c r="D37" s="276" t="n">
        <v>18.47396687533765</v>
      </c>
      <c r="E37" s="276" t="n">
        <v>18.16700891651947</v>
      </c>
      <c r="F37" s="276" t="n">
        <v>11.34431506638094</v>
      </c>
      <c r="G37" s="276" t="n">
        <v>6.822693850138527</v>
      </c>
      <c r="H37" s="276" t="n">
        <v>0.3069579588181788</v>
      </c>
      <c r="I37" s="276" t="n">
        <v>9.826674876242885</v>
      </c>
      <c r="J37" s="276" t="n">
        <v>8.647291999094758</v>
      </c>
      <c r="K37" s="276" t="n">
        <v>3.905682562421024</v>
      </c>
      <c r="L37" s="276" t="n">
        <v>13.73235743866391</v>
      </c>
      <c r="M37" s="276" t="n">
        <v>30.94928866128438</v>
      </c>
      <c r="N37" s="270" t="n"/>
      <c r="O37" s="811" t="n">
        <v>0.6140703370820352</v>
      </c>
      <c r="P37" s="811" t="n">
        <v>0.3693139592691745</v>
      </c>
      <c r="Q37" s="811" t="n">
        <v>0.0166157036487903</v>
      </c>
      <c r="R37" s="270" t="n"/>
      <c r="S37" s="811" t="n">
        <v>0.0636874505195084</v>
      </c>
      <c r="T37" s="811" t="n">
        <v>0.1449732994964177</v>
      </c>
      <c r="U37" s="811" t="n">
        <v>0.1066323915754401</v>
      </c>
      <c r="V37" s="804" t="n"/>
      <c r="W37" s="812" t="n">
        <v>0.468079869226068</v>
      </c>
      <c r="X37" s="811" t="n">
        <v>0.225254752857501</v>
      </c>
      <c r="Y37" s="811" t="n">
        <v>0.2250959857783285</v>
      </c>
      <c r="Z37" s="811" t="n">
        <v>0.2086390492087106</v>
      </c>
      <c r="AA37" s="804" t="n"/>
      <c r="AB37" s="812" t="n">
        <v>0.09464869408716377</v>
      </c>
      <c r="AC37" s="813" t="n">
        <v>0.07352629646057474</v>
      </c>
    </row>
    <row r="38">
      <c r="A38" s="281" t="inlineStr">
        <is>
          <t>Europe</t>
        </is>
      </c>
      <c r="B38" s="281" t="inlineStr">
        <is>
          <t>25–40m</t>
        </is>
      </c>
      <c r="C38" s="282">
        <f>'Financial Performance_region'!$A38&amp;" "&amp;'Financial Performance_region'!$B38</f>
        <v/>
      </c>
      <c r="D38" s="283" t="n">
        <v>23.64055235306243</v>
      </c>
      <c r="E38" s="283" t="n">
        <v>23.11176505997661</v>
      </c>
      <c r="F38" s="283" t="n">
        <v>13.45128417303644</v>
      </c>
      <c r="G38" s="283" t="n">
        <v>9.660480886940169</v>
      </c>
      <c r="H38" s="283" t="n">
        <v>0.528787293085812</v>
      </c>
      <c r="I38" s="283" t="n">
        <v>10.86111498559468</v>
      </c>
      <c r="J38" s="283" t="n">
        <v>12.77943736746775</v>
      </c>
      <c r="K38" s="283" t="n">
        <v>4.934757700156117</v>
      </c>
      <c r="L38" s="283" t="n">
        <v>15.7958726857508</v>
      </c>
      <c r="M38" s="283" t="n">
        <v>36.81611732231035</v>
      </c>
      <c r="N38" s="270" t="n"/>
      <c r="O38" s="814" t="n">
        <v>0.5689919580620099</v>
      </c>
      <c r="P38" s="814" t="n">
        <v>0.4086402357552673</v>
      </c>
      <c r="Q38" s="814" t="n">
        <v>0.02236780618272281</v>
      </c>
      <c r="R38" s="270" t="n"/>
      <c r="S38" s="814" t="n">
        <v>0.06734931071251597</v>
      </c>
      <c r="T38" s="814" t="n">
        <v>0.1728765896391662</v>
      </c>
      <c r="U38" s="814" t="n">
        <v>0.1002259827388548</v>
      </c>
      <c r="V38" s="804" t="n"/>
      <c r="W38" s="815" t="n">
        <v>0.5405727064499948</v>
      </c>
      <c r="X38" s="814" t="n">
        <v>0.2666003240586854</v>
      </c>
      <c r="Y38" s="814" t="n">
        <v>0.2663125473010878</v>
      </c>
      <c r="Z38" s="814" t="n">
        <v>0.2442325178759626</v>
      </c>
      <c r="AA38" s="804" t="n"/>
      <c r="AB38" s="815" t="n">
        <v>0.1035236654998479</v>
      </c>
      <c r="AC38" s="816" t="n">
        <v>0.08683196023606903</v>
      </c>
    </row>
    <row r="39">
      <c r="A39" s="274" t="inlineStr">
        <is>
          <t>Europe</t>
        </is>
      </c>
      <c r="B39" s="274" t="inlineStr">
        <is>
          <t>&gt;40m</t>
        </is>
      </c>
      <c r="C39" s="275">
        <f>'Financial Performance_region'!$A39&amp;" "&amp;'Financial Performance_region'!$B39</f>
        <v/>
      </c>
      <c r="D39" s="276" t="n">
        <v>35.70972739870985</v>
      </c>
      <c r="E39" s="276" t="n">
        <v>33.8935566232427</v>
      </c>
      <c r="F39" s="276" t="n">
        <v>19.86997285279956</v>
      </c>
      <c r="G39" s="276" t="n">
        <v>14.02358377044314</v>
      </c>
      <c r="H39" s="276" t="n">
        <v>1.816170775467149</v>
      </c>
      <c r="I39" s="276" t="n">
        <v>17.63475930217979</v>
      </c>
      <c r="J39" s="276" t="n">
        <v>18.07496809653006</v>
      </c>
      <c r="K39" s="276" t="n">
        <v>9.397684827696501</v>
      </c>
      <c r="L39" s="276" t="n">
        <v>27.03244412987629</v>
      </c>
      <c r="M39" s="276" t="n">
        <v>100.5164390325786</v>
      </c>
      <c r="N39" s="270" t="n"/>
      <c r="O39" s="811" t="n">
        <v>0.5564302586504045</v>
      </c>
      <c r="P39" s="811" t="n">
        <v>0.3927104683232558</v>
      </c>
      <c r="Q39" s="811" t="n">
        <v>0.05085927302633973</v>
      </c>
      <c r="R39" s="270" t="n"/>
      <c r="S39" s="811" t="n">
        <v>0.04120754413442201</v>
      </c>
      <c r="T39" s="811" t="n">
        <v>0.1247619755754873</v>
      </c>
      <c r="U39" s="811" t="n">
        <v>0.07906805229734398</v>
      </c>
      <c r="V39" s="804" t="n"/>
      <c r="W39" s="812" t="n">
        <v>0.5061637098126681</v>
      </c>
      <c r="X39" s="811" t="n">
        <v>0.188816796333001</v>
      </c>
      <c r="Y39" s="811" t="n">
        <v>0.188816796333001</v>
      </c>
      <c r="Z39" s="811" t="n">
        <v>0.1379575233066613</v>
      </c>
      <c r="AA39" s="804" t="n"/>
      <c r="AB39" s="812" t="n">
        <v>0.07869884167379322</v>
      </c>
      <c r="AC39" s="813" t="n">
        <v>0.05340413954951641</v>
      </c>
    </row>
    <row r="40">
      <c r="A40" s="265" t="inlineStr">
        <is>
          <t>Europe</t>
        </is>
      </c>
      <c r="B40" s="265" t="inlineStr">
        <is>
          <t>10th percentile</t>
        </is>
      </c>
      <c r="C40" s="266">
        <f>'Financial Performance_region'!$A40&amp;" "&amp;'Financial Performance_region'!$B40</f>
        <v/>
      </c>
      <c r="D40" s="267" t="n">
        <v>9.000648658944771</v>
      </c>
      <c r="E40" s="267" t="n">
        <v>7.879382670309799</v>
      </c>
      <c r="F40" s="267" t="n">
        <v>4.950951900773308</v>
      </c>
      <c r="G40" s="267" t="n">
        <v>1.743358520574451</v>
      </c>
      <c r="H40" s="267" t="n">
        <v>0</v>
      </c>
      <c r="I40" s="267" t="n">
        <v>5.161531733382167</v>
      </c>
      <c r="J40" s="267" t="n">
        <v>-0.154864042230152</v>
      </c>
      <c r="K40" s="267" t="n">
        <v>1.177761128991737</v>
      </c>
      <c r="L40" s="267" t="n">
        <v>7.254679221755365</v>
      </c>
      <c r="M40" s="267" t="n">
        <v>2.296408335302579</v>
      </c>
      <c r="N40" s="270" t="n"/>
      <c r="O40" s="807" t="n">
        <v>0.4239400043175639</v>
      </c>
      <c r="P40" s="807" t="n">
        <v>0.1390947127656837</v>
      </c>
      <c r="Q40" s="807" t="n">
        <v>0</v>
      </c>
      <c r="R40" s="270" t="n"/>
      <c r="S40" s="807" t="n">
        <v>-0.03059936060112614</v>
      </c>
      <c r="T40" s="807" t="n">
        <v>0.0300944509976672</v>
      </c>
      <c r="U40" s="807" t="n">
        <v>-0.03935446941203922</v>
      </c>
      <c r="V40" s="804" t="n"/>
      <c r="W40" s="809" t="n">
        <v>-0.01215164574566484</v>
      </c>
      <c r="X40" s="807" t="n">
        <v>-0.3016879563630917</v>
      </c>
      <c r="Y40" s="807" t="n">
        <v>-0.46107872076173</v>
      </c>
      <c r="Z40" s="807" t="n">
        <v>-0.4801247930033935</v>
      </c>
      <c r="AA40" s="804" t="n"/>
      <c r="AB40" s="809" t="n">
        <v>0.001076900817377003</v>
      </c>
      <c r="AC40" s="810" t="n">
        <v>-0.02564486093254532</v>
      </c>
    </row>
    <row r="41">
      <c r="A41" s="274" t="inlineStr">
        <is>
          <t>Europe</t>
        </is>
      </c>
      <c r="B41" s="274" t="inlineStr">
        <is>
          <t>1st quartile</t>
        </is>
      </c>
      <c r="C41" s="275">
        <f>'Financial Performance_region'!$A41&amp;" "&amp;'Financial Performance_region'!$B41</f>
        <v/>
      </c>
      <c r="D41" s="276" t="n">
        <v>14.67703112520638</v>
      </c>
      <c r="E41" s="276" t="n">
        <v>12.53969437930861</v>
      </c>
      <c r="F41" s="276" t="n">
        <v>7.813414514008019</v>
      </c>
      <c r="G41" s="276" t="n">
        <v>3.114922329411716</v>
      </c>
      <c r="H41" s="276" t="n">
        <v>0.05202475771839939</v>
      </c>
      <c r="I41" s="276" t="n">
        <v>7.580794008674839</v>
      </c>
      <c r="J41" s="276" t="n">
        <v>3.618636014424452</v>
      </c>
      <c r="K41" s="276" t="n">
        <v>2.021129797474273</v>
      </c>
      <c r="L41" s="276" t="n">
        <v>11.04105981823377</v>
      </c>
      <c r="M41" s="276" t="n">
        <v>7.332188994113967</v>
      </c>
      <c r="N41" s="270" t="n"/>
      <c r="O41" s="811" t="n">
        <v>0.5474224133512233</v>
      </c>
      <c r="P41" s="811" t="n">
        <v>0.2091312847881205</v>
      </c>
      <c r="Q41" s="811" t="n">
        <v>0.003228969819277399</v>
      </c>
      <c r="R41" s="270" t="n"/>
      <c r="S41" s="811" t="n">
        <v>0.01447037745134806</v>
      </c>
      <c r="T41" s="811" t="n">
        <v>0.08778403347135622</v>
      </c>
      <c r="U41" s="811" t="n">
        <v>0.02593944337874513</v>
      </c>
      <c r="V41" s="804" t="n"/>
      <c r="W41" s="812" t="n">
        <v>0.2203404657347307</v>
      </c>
      <c r="X41" s="811" t="n">
        <v>0.03955164396790058</v>
      </c>
      <c r="Y41" s="811" t="n">
        <v>0.00652165921501725</v>
      </c>
      <c r="Z41" s="811" t="n">
        <v>-0.04240413709257791</v>
      </c>
      <c r="AA41" s="804" t="n"/>
      <c r="AB41" s="812" t="n">
        <v>0.04076786356889686</v>
      </c>
      <c r="AC41" s="813" t="n">
        <v>0.02574784184207295</v>
      </c>
    </row>
    <row r="42">
      <c r="A42" s="281" t="inlineStr">
        <is>
          <t>Europe</t>
        </is>
      </c>
      <c r="B42" s="281" t="inlineStr">
        <is>
          <t>2nd quartile (median)</t>
        </is>
      </c>
      <c r="C42" s="282">
        <f>'Financial Performance_region'!$A42&amp;" "&amp;'Financial Performance_region'!$B42</f>
        <v/>
      </c>
      <c r="D42" s="283" t="n">
        <v>19.46188395555545</v>
      </c>
      <c r="E42" s="283" t="n">
        <v>18.22268548214668</v>
      </c>
      <c r="F42" s="283" t="n">
        <v>11.02613160259573</v>
      </c>
      <c r="G42" s="283" t="n">
        <v>5.741729580768947</v>
      </c>
      <c r="H42" s="283" t="n">
        <v>0.3113810257637383</v>
      </c>
      <c r="I42" s="283" t="n">
        <v>12.34964608089347</v>
      </c>
      <c r="J42" s="283" t="n">
        <v>7.147651589796277</v>
      </c>
      <c r="K42" s="283" t="n">
        <v>3.553980333719295</v>
      </c>
      <c r="L42" s="283" t="n">
        <v>15.95873780559726</v>
      </c>
      <c r="M42" s="283" t="n">
        <v>17.23870222432787</v>
      </c>
      <c r="N42" s="270" t="n"/>
      <c r="O42" s="814" t="n">
        <v>0.606399004129943</v>
      </c>
      <c r="P42" s="814" t="n">
        <v>0.3180677782248893</v>
      </c>
      <c r="Q42" s="814" t="n">
        <v>0.0188659638642075</v>
      </c>
      <c r="R42" s="270" t="n"/>
      <c r="S42" s="814" t="n">
        <v>0.05210958207141653</v>
      </c>
      <c r="T42" s="814" t="n">
        <v>0.1292303302119433</v>
      </c>
      <c r="U42" s="814" t="n">
        <v>0.08135134107843983</v>
      </c>
      <c r="V42" s="804" t="n"/>
      <c r="W42" s="815" t="n">
        <v>0.3647739897407452</v>
      </c>
      <c r="X42" s="814" t="n">
        <v>0.1421635890775876</v>
      </c>
      <c r="Y42" s="814" t="n">
        <v>0.1390932459588043</v>
      </c>
      <c r="Z42" s="814" t="n">
        <v>0.07639308435530434</v>
      </c>
      <c r="AA42" s="804" t="n"/>
      <c r="AB42" s="815" t="n">
        <v>0.08107758939828992</v>
      </c>
      <c r="AC42" s="816" t="n">
        <v>0.06853752763913759</v>
      </c>
    </row>
    <row r="43">
      <c r="A43" s="274" t="inlineStr">
        <is>
          <t>Europe</t>
        </is>
      </c>
      <c r="B43" s="274" t="inlineStr">
        <is>
          <t>3rd quartile</t>
        </is>
      </c>
      <c r="C43" s="275">
        <f>'Financial Performance_region'!$A43&amp;" "&amp;'Financial Performance_region'!$B43</f>
        <v/>
      </c>
      <c r="D43" s="276" t="n">
        <v>26.04203159281859</v>
      </c>
      <c r="E43" s="276" t="n">
        <v>23.68148113117244</v>
      </c>
      <c r="F43" s="276" t="n">
        <v>15.3194554543399</v>
      </c>
      <c r="G43" s="276" t="n">
        <v>9.420796536536193</v>
      </c>
      <c r="H43" s="276" t="n">
        <v>1.335621611040235</v>
      </c>
      <c r="I43" s="276" t="n">
        <v>18.71437412542498</v>
      </c>
      <c r="J43" s="276" t="n">
        <v>10.7962557926246</v>
      </c>
      <c r="K43" s="276" t="n">
        <v>5.652774126865372</v>
      </c>
      <c r="L43" s="276" t="n">
        <v>23.95840942117981</v>
      </c>
      <c r="M43" s="276" t="n">
        <v>38.47045001405443</v>
      </c>
      <c r="N43" s="270" t="n"/>
      <c r="O43" s="811" t="n">
        <v>0.7288299747800003</v>
      </c>
      <c r="P43" s="811" t="n">
        <v>0.4117720258288478</v>
      </c>
      <c r="Q43" s="811" t="n">
        <v>0.07077006039689879</v>
      </c>
      <c r="R43" s="270" t="n"/>
      <c r="S43" s="811" t="n">
        <v>0.08287026284031397</v>
      </c>
      <c r="T43" s="811" t="n">
        <v>0.1909020595754593</v>
      </c>
      <c r="U43" s="811" t="n">
        <v>0.1203159891073181</v>
      </c>
      <c r="V43" s="804" t="n"/>
      <c r="W43" s="812" t="n">
        <v>0.5107526878557874</v>
      </c>
      <c r="X43" s="811" t="n">
        <v>0.2662500428989348</v>
      </c>
      <c r="Y43" s="811" t="n">
        <v>0.2589171047145735</v>
      </c>
      <c r="Z43" s="811" t="n">
        <v>0.2287424597212912</v>
      </c>
      <c r="AA43" s="804" t="n"/>
      <c r="AB43" s="812" t="n">
        <v>0.1259419325881125</v>
      </c>
      <c r="AC43" s="813" t="n">
        <v>0.1126241175214639</v>
      </c>
    </row>
    <row r="44" ht="14.5" customHeight="1" s="1" thickBot="1">
      <c r="A44" s="281" t="inlineStr">
        <is>
          <t>Europe</t>
        </is>
      </c>
      <c r="B44" s="281" t="inlineStr">
        <is>
          <t>90th percentile</t>
        </is>
      </c>
      <c r="C44" s="282">
        <f>'Financial Performance_region'!$A44&amp;" "&amp;'Financial Performance_region'!$B44</f>
        <v/>
      </c>
      <c r="D44" s="283" t="n">
        <v>38.91206868906242</v>
      </c>
      <c r="E44" s="283" t="n">
        <v>32.22247831231514</v>
      </c>
      <c r="F44" s="283" t="n">
        <v>21.27214232567835</v>
      </c>
      <c r="G44" s="283" t="n">
        <v>12.41872467349205</v>
      </c>
      <c r="H44" s="283" t="n">
        <v>3.410495512530979</v>
      </c>
      <c r="I44" s="283" t="n">
        <v>28.76059286443546</v>
      </c>
      <c r="J44" s="283" t="n">
        <v>15.40928786743979</v>
      </c>
      <c r="K44" s="283" t="n">
        <v>9.772439547604035</v>
      </c>
      <c r="L44" s="283" t="n">
        <v>35.78660566279485</v>
      </c>
      <c r="M44" s="283" t="n">
        <v>78.5309873632612</v>
      </c>
      <c r="N44" s="270" t="n"/>
      <c r="O44" s="814" t="n">
        <v>0.8009139839556085</v>
      </c>
      <c r="P44" s="814" t="n">
        <v>0.4558284547736504</v>
      </c>
      <c r="Q44" s="814" t="n">
        <v>0.2226933636063126</v>
      </c>
      <c r="R44" s="270" t="n"/>
      <c r="S44" s="814" t="n">
        <v>0.1216233299479754</v>
      </c>
      <c r="T44" s="814" t="n">
        <v>0.2640908204863646</v>
      </c>
      <c r="U44" s="814" t="n">
        <v>0.1593771632370806</v>
      </c>
      <c r="V44" s="804" t="n"/>
      <c r="W44" s="815" t="n">
        <v>0.6302903454995571</v>
      </c>
      <c r="X44" s="814" t="n">
        <v>0.3396210478910012</v>
      </c>
      <c r="Y44" s="814" t="n">
        <v>0.3396210478910012</v>
      </c>
      <c r="Z44" s="814" t="n">
        <v>0.335697862000321</v>
      </c>
      <c r="AA44" s="804" t="n"/>
      <c r="AB44" s="815" t="n">
        <v>0.1589041478975224</v>
      </c>
      <c r="AC44" s="816" t="n">
        <v>0.1441768171221569</v>
      </c>
    </row>
    <row r="45" ht="14.5" customHeight="1" s="1" thickBot="1">
      <c r="A45" s="287" t="n"/>
      <c r="B45" s="287" t="n"/>
      <c r="C45" s="287">
        <f>'Financial Performance_region'!$A45&amp;" "&amp;'Financial Performance_region'!$B45</f>
        <v/>
      </c>
      <c r="D45" s="288" t="n"/>
      <c r="E45" s="288" t="n"/>
      <c r="F45" s="288" t="n"/>
      <c r="G45" s="288" t="n"/>
      <c r="H45" s="288" t="n"/>
      <c r="I45" s="288" t="n"/>
      <c r="J45" s="288" t="n"/>
      <c r="K45" s="288" t="n"/>
      <c r="L45" s="288" t="n"/>
      <c r="M45" s="288" t="n"/>
      <c r="N45" s="289" t="n"/>
      <c r="O45" s="817" t="n"/>
      <c r="P45" s="817" t="n"/>
      <c r="Q45" s="817" t="n"/>
      <c r="R45" s="289" t="n"/>
      <c r="S45" s="817" t="n"/>
      <c r="T45" s="817" t="n"/>
      <c r="U45" s="817" t="n"/>
      <c r="V45" s="818" t="n"/>
      <c r="W45" s="817" t="n"/>
      <c r="X45" s="817" t="n"/>
      <c r="Y45" s="817" t="n"/>
      <c r="Z45" s="817" t="n"/>
      <c r="AA45" s="818" t="n"/>
      <c r="AB45" s="817" t="n"/>
      <c r="AC45" s="817" t="n"/>
    </row>
    <row r="46" ht="14.25" customFormat="1" customHeight="1" s="264">
      <c r="A46" s="256" t="inlineStr">
        <is>
          <t>Latin America-Caribbean</t>
        </is>
      </c>
      <c r="B46" s="256" t="inlineStr">
        <is>
          <t>Latin America-Caribbean</t>
        </is>
      </c>
      <c r="C46" s="257">
        <f>'Financial Performance_region'!$A46&amp;" "&amp;'Financial Performance_region'!$B46</f>
        <v/>
      </c>
      <c r="D46" s="258" t="n">
        <v>15.56353762561225</v>
      </c>
      <c r="E46" s="258" t="n">
        <v>14.86717362895</v>
      </c>
      <c r="F46" s="258" t="n">
        <v>10.5784754861942</v>
      </c>
      <c r="G46" s="258" t="n">
        <v>4.288698142755798</v>
      </c>
      <c r="H46" s="258" t="n">
        <v>0.6963639966622673</v>
      </c>
      <c r="I46" s="258" t="n">
        <v>7.584844387627394</v>
      </c>
      <c r="J46" s="258" t="n">
        <v>7.978693237984872</v>
      </c>
      <c r="K46" s="258" t="n">
        <v>5.515964408650376</v>
      </c>
      <c r="L46" s="258" t="n">
        <v>13.1007915870208</v>
      </c>
      <c r="M46" s="258" t="n">
        <v>24.38577470153212</v>
      </c>
      <c r="N46" s="259" t="n"/>
      <c r="O46" s="803" t="n">
        <v>0.6796960781452183</v>
      </c>
      <c r="P46" s="803" t="n">
        <v>0.2755606241924115</v>
      </c>
      <c r="Q46" s="803" t="n">
        <v>0.04474329766237016</v>
      </c>
      <c r="R46" s="259" t="n"/>
      <c r="S46" s="803" t="n">
        <v>0.02272826074297126</v>
      </c>
      <c r="T46" s="803" t="n">
        <v>0.1865502216681246</v>
      </c>
      <c r="U46" s="803" t="n">
        <v>0.09787825875100899</v>
      </c>
      <c r="V46" s="804" t="n"/>
      <c r="W46" s="805" t="n">
        <v>0.5106871363299128</v>
      </c>
      <c r="X46" s="803" t="n">
        <v>0.07214263441426554</v>
      </c>
      <c r="Y46" s="803" t="n">
        <v>0.07140971160197751</v>
      </c>
      <c r="Z46" s="803" t="n">
        <v>0.02721885695096173</v>
      </c>
      <c r="AA46" s="804" t="n"/>
      <c r="AB46" s="805" t="n">
        <v>0.1320583671070215</v>
      </c>
      <c r="AC46" s="806" t="n">
        <v>0.04934719500810821</v>
      </c>
      <c r="AD46" s="230" t="n"/>
    </row>
    <row r="47" ht="14.25" customHeight="1" s="1">
      <c r="A47" s="292" t="inlineStr">
        <is>
          <t>Latin America-Caribbean</t>
        </is>
      </c>
      <c r="B47" s="292" t="inlineStr">
        <is>
          <t>&lt;1m</t>
        </is>
      </c>
      <c r="C47" s="293">
        <f>'Financial Performance_region'!$A47&amp;" "&amp;'Financial Performance_region'!$B47</f>
        <v/>
      </c>
      <c r="D47" s="294" t="n">
        <v>11.06303115244326</v>
      </c>
      <c r="E47" s="294" t="n">
        <v>10.09579331429638</v>
      </c>
      <c r="F47" s="294" t="n">
        <v>6.832853015190418</v>
      </c>
      <c r="G47" s="294" t="n">
        <v>3.262940299105963</v>
      </c>
      <c r="H47" s="294" t="n">
        <v>0.9672378381468854</v>
      </c>
      <c r="I47" s="294" t="n">
        <v>10.78324806882783</v>
      </c>
      <c r="J47" s="294" t="n">
        <v>0.2797830836154295</v>
      </c>
      <c r="K47" s="294" t="n">
        <v>2.30375662720228</v>
      </c>
      <c r="L47" s="294" t="n">
        <v>13.08700469603012</v>
      </c>
      <c r="M47" s="294" t="n">
        <v>10.74317833852124</v>
      </c>
      <c r="N47" s="270" t="n"/>
      <c r="O47" s="819" t="n">
        <v>0.7286659106897968</v>
      </c>
      <c r="P47" s="819" t="n">
        <v>0.2466872814817634</v>
      </c>
      <c r="Q47" s="819" t="n">
        <v>0.02464680782843988</v>
      </c>
      <c r="R47" s="270" t="n"/>
      <c r="S47" s="819" t="n">
        <v>-0.01844042886144496</v>
      </c>
      <c r="T47" s="819" t="n">
        <v>0.03836594418593366</v>
      </c>
      <c r="U47" s="819" t="n">
        <v>-0.0179639613001033</v>
      </c>
      <c r="V47" s="804" t="n"/>
      <c r="W47" s="820" t="n">
        <v>0.0252899119382521</v>
      </c>
      <c r="X47" s="819" t="n">
        <v>-0.2193740568002272</v>
      </c>
      <c r="Y47" s="819" t="n">
        <v>-0.2398056742875904</v>
      </c>
      <c r="Z47" s="819" t="n">
        <v>-0.3068037878403747</v>
      </c>
      <c r="AA47" s="804" t="n"/>
      <c r="AB47" s="820" t="n">
        <v>0.0028263184879087</v>
      </c>
      <c r="AC47" s="821" t="n">
        <v>-0.009527789805347462</v>
      </c>
      <c r="AD47" s="264" t="n"/>
    </row>
    <row r="48">
      <c r="A48" s="274" t="inlineStr">
        <is>
          <t>Latin America-Caribbean</t>
        </is>
      </c>
      <c r="B48" s="274" t="inlineStr">
        <is>
          <t>1–5m</t>
        </is>
      </c>
      <c r="C48" s="275">
        <f>'Financial Performance_region'!$A48&amp;" "&amp;'Financial Performance_region'!$B48</f>
        <v/>
      </c>
      <c r="D48" s="276" t="n">
        <v>13.49309692434614</v>
      </c>
      <c r="E48" s="276" t="n">
        <v>13.16053515744126</v>
      </c>
      <c r="F48" s="276" t="n">
        <v>9.831959758404375</v>
      </c>
      <c r="G48" s="276" t="n">
        <v>3.328575399036891</v>
      </c>
      <c r="H48" s="276" t="n">
        <v>0.3325617669048724</v>
      </c>
      <c r="I48" s="276" t="n">
        <v>7.581266372633952</v>
      </c>
      <c r="J48" s="276" t="n">
        <v>5.911830551712185</v>
      </c>
      <c r="K48" s="276" t="n">
        <v>2.795235314822618</v>
      </c>
      <c r="L48" s="276" t="n">
        <v>10.37650168745657</v>
      </c>
      <c r="M48" s="276" t="n">
        <v>17.89045521146846</v>
      </c>
      <c r="N48" s="270" t="n"/>
      <c r="O48" s="811" t="n">
        <v>0.6751018073330565</v>
      </c>
      <c r="P48" s="811" t="n">
        <v>0.2461022250616527</v>
      </c>
      <c r="Q48" s="811" t="n">
        <v>0.07879596760529081</v>
      </c>
      <c r="R48" s="270" t="n"/>
      <c r="S48" s="811" t="n">
        <v>0.06024345068434678</v>
      </c>
      <c r="T48" s="811" t="n">
        <v>0.1778722452837035</v>
      </c>
      <c r="U48" s="811" t="n">
        <v>0.116183422359891</v>
      </c>
      <c r="V48" s="804" t="n"/>
      <c r="W48" s="812" t="n">
        <v>0.4381374109190034</v>
      </c>
      <c r="X48" s="811" t="n">
        <v>0.1785921274112565</v>
      </c>
      <c r="Y48" s="811" t="n">
        <v>0.1782870146189086</v>
      </c>
      <c r="Z48" s="811" t="n">
        <v>0.1539453195828166</v>
      </c>
      <c r="AA48" s="804" t="n"/>
      <c r="AB48" s="812" t="n">
        <v>0.1113872723244178</v>
      </c>
      <c r="AC48" s="813" t="n">
        <v>0.07768945494887869</v>
      </c>
    </row>
    <row r="49">
      <c r="A49" s="298" t="inlineStr">
        <is>
          <t>Latin America-Caribbean</t>
        </is>
      </c>
      <c r="B49" s="298" t="inlineStr">
        <is>
          <t>5–15m</t>
        </is>
      </c>
      <c r="C49" s="299">
        <f>'Financial Performance_region'!$A49&amp;" "&amp;'Financial Performance_region'!$B49</f>
        <v/>
      </c>
      <c r="D49" s="300" t="n">
        <v>18.72040086004641</v>
      </c>
      <c r="E49" s="300" t="n">
        <v>17.24530876032013</v>
      </c>
      <c r="F49" s="300" t="n">
        <v>12.63817645461663</v>
      </c>
      <c r="G49" s="300" t="n">
        <v>4.607132305703498</v>
      </c>
      <c r="H49" s="300" t="n">
        <v>1.475092099726275</v>
      </c>
      <c r="I49" s="300" t="n">
        <v>8.40185290609592</v>
      </c>
      <c r="J49" s="300" t="n">
        <v>10.31854795395049</v>
      </c>
      <c r="K49" s="300" t="n">
        <v>8.529236894442302</v>
      </c>
      <c r="L49" s="300" t="n">
        <v>16.93108980053822</v>
      </c>
      <c r="M49" s="300" t="n">
        <v>20.10040287057675</v>
      </c>
      <c r="N49" s="270" t="n"/>
      <c r="O49" s="822" t="n">
        <v>0.6707102163083426</v>
      </c>
      <c r="P49" s="822" t="n">
        <v>0.3242408074821366</v>
      </c>
      <c r="Q49" s="822" t="n">
        <v>0.005048976209520818</v>
      </c>
      <c r="R49" s="270" t="n"/>
      <c r="S49" s="822" t="n">
        <v>0.004026860521093114</v>
      </c>
      <c r="T49" s="822" t="n">
        <v>0.1599855349796269</v>
      </c>
      <c r="U49" s="822" t="n">
        <v>0.1114019330120617</v>
      </c>
      <c r="V49" s="804" t="n"/>
      <c r="W49" s="823" t="n">
        <v>0.5456116305705278</v>
      </c>
      <c r="X49" s="822" t="n">
        <v>0.03266442294952891</v>
      </c>
      <c r="Y49" s="822" t="n">
        <v>0.03277715072340083</v>
      </c>
      <c r="Z49" s="822" t="n">
        <v>-0.04711139572335113</v>
      </c>
      <c r="AA49" s="804" t="n"/>
      <c r="AB49" s="823" t="n">
        <v>0.1193104199116934</v>
      </c>
      <c r="AC49" s="824" t="n">
        <v>0.01824966390482551</v>
      </c>
    </row>
    <row r="50">
      <c r="A50" s="274" t="inlineStr">
        <is>
          <t>Latin America-Caribbean</t>
        </is>
      </c>
      <c r="B50" s="274" t="inlineStr">
        <is>
          <t>15–25m</t>
        </is>
      </c>
      <c r="C50" s="275">
        <f>'Financial Performance_region'!$A50&amp;" "&amp;'Financial Performance_region'!$B50</f>
        <v/>
      </c>
      <c r="D50" s="276" t="n">
        <v>12.95406876977794</v>
      </c>
      <c r="E50" s="276" t="n">
        <v>12.88866398474283</v>
      </c>
      <c r="F50" s="276" t="n">
        <v>8.688426266650907</v>
      </c>
      <c r="G50" s="276" t="n">
        <v>4.200237718091927</v>
      </c>
      <c r="H50" s="276" t="n">
        <v>0.06540478503510544</v>
      </c>
      <c r="I50" s="276" t="n">
        <v>7.94409656218868</v>
      </c>
      <c r="J50" s="276" t="n">
        <v>5.00997220758926</v>
      </c>
      <c r="K50" s="276" t="n">
        <v>0.6512591601743057</v>
      </c>
      <c r="L50" s="276" t="n">
        <v>8.595355722362985</v>
      </c>
      <c r="M50" s="276" t="n">
        <v>27.94033234108655</v>
      </c>
      <c r="N50" s="270" t="n"/>
      <c r="O50" s="811" t="n">
        <v>0.6223553319354768</v>
      </c>
      <c r="P50" s="811" t="n">
        <v>0.2953447731401157</v>
      </c>
      <c r="Q50" s="811" t="n">
        <v>0.0822998949244077</v>
      </c>
      <c r="R50" s="270" t="n"/>
      <c r="S50" s="811" t="n">
        <v>0.09184615966843974</v>
      </c>
      <c r="T50" s="811" t="n">
        <v>0.1462049099318192</v>
      </c>
      <c r="U50" s="811" t="n">
        <v>0.1228479523322214</v>
      </c>
      <c r="V50" s="804" t="n"/>
      <c r="W50" s="812" t="n">
        <v>0.3867489278177687</v>
      </c>
      <c r="X50" s="811" t="n">
        <v>0.2679833817396552</v>
      </c>
      <c r="Y50" s="811" t="n">
        <v>0.2679833817396552</v>
      </c>
      <c r="Z50" s="811" t="n">
        <v>0.2629344055301344</v>
      </c>
      <c r="AA50" s="804" t="n"/>
      <c r="AB50" s="812" t="n">
        <v>0.1229818678417818</v>
      </c>
      <c r="AC50" s="813" t="n">
        <v>0.1153201554057745</v>
      </c>
    </row>
    <row r="51">
      <c r="A51" s="298" t="inlineStr">
        <is>
          <t>Latin America-Caribbean</t>
        </is>
      </c>
      <c r="B51" s="298" t="inlineStr">
        <is>
          <t>25–40m</t>
        </is>
      </c>
      <c r="C51" s="299">
        <f>'Financial Performance_region'!$A51&amp;" "&amp;'Financial Performance_region'!$B51</f>
        <v/>
      </c>
      <c r="D51" s="300" t="n"/>
      <c r="E51" s="300" t="n"/>
      <c r="F51" s="300" t="n"/>
      <c r="G51" s="300" t="n"/>
      <c r="H51" s="300" t="n"/>
      <c r="I51" s="300" t="n"/>
      <c r="J51" s="300" t="n"/>
      <c r="K51" s="300" t="n"/>
      <c r="L51" s="300" t="n"/>
      <c r="M51" s="300" t="n"/>
      <c r="N51" s="270" t="n"/>
      <c r="O51" s="822" t="n"/>
      <c r="P51" s="822" t="n"/>
      <c r="Q51" s="822" t="n"/>
      <c r="R51" s="270" t="n"/>
      <c r="S51" s="822" t="n"/>
      <c r="T51" s="822" t="n"/>
      <c r="U51" s="822" t="n"/>
      <c r="V51" s="804" t="n"/>
      <c r="W51" s="823" t="n"/>
      <c r="X51" s="822" t="n"/>
      <c r="Y51" s="822" t="n"/>
      <c r="Z51" s="822" t="n"/>
      <c r="AA51" s="804" t="n"/>
      <c r="AB51" s="823" t="n"/>
      <c r="AC51" s="824" t="n"/>
    </row>
    <row r="52">
      <c r="A52" s="274" t="inlineStr">
        <is>
          <t>Latin America-Caribbean</t>
        </is>
      </c>
      <c r="B52" s="274" t="inlineStr">
        <is>
          <t>&gt;40m</t>
        </is>
      </c>
      <c r="C52" s="275">
        <f>'Financial Performance_region'!$A52&amp;" "&amp;'Financial Performance_region'!$B52</f>
        <v/>
      </c>
      <c r="D52" s="276" t="n"/>
      <c r="E52" s="276" t="n"/>
      <c r="F52" s="276" t="n"/>
      <c r="G52" s="276" t="n"/>
      <c r="H52" s="276" t="n"/>
      <c r="I52" s="276" t="n"/>
      <c r="J52" s="276" t="n"/>
      <c r="K52" s="276" t="n"/>
      <c r="L52" s="276" t="n"/>
      <c r="M52" s="276" t="n"/>
      <c r="N52" s="270" t="n"/>
      <c r="O52" s="811" t="n"/>
      <c r="P52" s="811" t="n"/>
      <c r="Q52" s="811" t="n"/>
      <c r="R52" s="270" t="n"/>
      <c r="S52" s="811" t="n"/>
      <c r="T52" s="811" t="n"/>
      <c r="U52" s="811" t="n"/>
      <c r="V52" s="804" t="n"/>
      <c r="W52" s="812" t="n"/>
      <c r="X52" s="811" t="n"/>
      <c r="Y52" s="811" t="n"/>
      <c r="Z52" s="811" t="n"/>
      <c r="AA52" s="804" t="n"/>
      <c r="AB52" s="812" t="n"/>
      <c r="AC52" s="813" t="n"/>
    </row>
    <row r="53">
      <c r="A53" s="292" t="inlineStr">
        <is>
          <t>Latin America-Caribbean</t>
        </is>
      </c>
      <c r="B53" s="292" t="inlineStr">
        <is>
          <t>10th percentile</t>
        </is>
      </c>
      <c r="C53" s="293">
        <f>'Financial Performance_region'!$A53&amp;" "&amp;'Financial Performance_region'!$B53</f>
        <v/>
      </c>
      <c r="D53" s="294" t="n">
        <v>3.490276255365208</v>
      </c>
      <c r="E53" s="294" t="n">
        <v>3.113135346347779</v>
      </c>
      <c r="F53" s="294" t="n">
        <v>2.154611019946559</v>
      </c>
      <c r="G53" s="294" t="n">
        <v>0.740482865369443</v>
      </c>
      <c r="H53" s="294" t="n">
        <v>0</v>
      </c>
      <c r="I53" s="294" t="n">
        <v>4.023276942491072</v>
      </c>
      <c r="J53" s="294" t="n">
        <v>-37.16406640343209</v>
      </c>
      <c r="K53" s="294" t="n">
        <v>0.08779440538847183</v>
      </c>
      <c r="L53" s="294" t="n">
        <v>4.360395165383009</v>
      </c>
      <c r="M53" s="294" t="n">
        <v>0.5965928279591963</v>
      </c>
      <c r="N53" s="270" t="n"/>
      <c r="O53" s="819" t="n">
        <v>0.2753866398083929</v>
      </c>
      <c r="P53" s="819" t="n">
        <v>0.132679541639308</v>
      </c>
      <c r="Q53" s="819" t="n">
        <v>0</v>
      </c>
      <c r="R53" s="270" t="n"/>
      <c r="S53" s="819" t="n">
        <v>-0.3530056663141745</v>
      </c>
      <c r="T53" s="819" t="n">
        <v>-0.5037226966598244</v>
      </c>
      <c r="U53" s="819" t="n">
        <v>-0.5952866263063433</v>
      </c>
      <c r="V53" s="808" t="n"/>
      <c r="W53" s="820" t="n">
        <v>-5.663115376471252</v>
      </c>
      <c r="X53" s="819" t="n">
        <v>-6.33943562132328</v>
      </c>
      <c r="Y53" s="819" t="n">
        <v>-6.33943562132328</v>
      </c>
      <c r="Z53" s="819" t="n">
        <v>-6.420075131168977</v>
      </c>
      <c r="AA53" s="808" t="n"/>
      <c r="AB53" s="820" t="n">
        <v>-0.3360807096257541</v>
      </c>
      <c r="AC53" s="821" t="n">
        <v>-0.3360807096257542</v>
      </c>
    </row>
    <row r="54">
      <c r="A54" s="274" t="inlineStr">
        <is>
          <t>Latin America-Caribbean</t>
        </is>
      </c>
      <c r="B54" s="274" t="inlineStr">
        <is>
          <t>1st quartile</t>
        </is>
      </c>
      <c r="C54" s="275">
        <f>'Financial Performance_region'!$A54&amp;" "&amp;'Financial Performance_region'!$B54</f>
        <v/>
      </c>
      <c r="D54" s="276" t="n">
        <v>5.806785803802661</v>
      </c>
      <c r="E54" s="276" t="n">
        <v>5.411663459850072</v>
      </c>
      <c r="F54" s="276" t="n">
        <v>3.687572886544025</v>
      </c>
      <c r="G54" s="276" t="n">
        <v>1.341874964456182</v>
      </c>
      <c r="H54" s="276" t="n">
        <v>0.01931754563012456</v>
      </c>
      <c r="I54" s="276" t="n">
        <v>5.143289350311195</v>
      </c>
      <c r="J54" s="276" t="n">
        <v>-12.48957184162399</v>
      </c>
      <c r="K54" s="276" t="n">
        <v>0.6006551200738186</v>
      </c>
      <c r="L54" s="276" t="n">
        <v>7.017669641370293</v>
      </c>
      <c r="M54" s="276" t="n">
        <v>1.64840765396467</v>
      </c>
      <c r="N54" s="270" t="n"/>
      <c r="O54" s="811" t="n">
        <v>0.5653895567529801</v>
      </c>
      <c r="P54" s="811" t="n">
        <v>0.1872467470897928</v>
      </c>
      <c r="Q54" s="811" t="n">
        <v>0.001890805829284474</v>
      </c>
      <c r="R54" s="270" t="n"/>
      <c r="S54" s="811" t="n">
        <v>-0.1172395645973609</v>
      </c>
      <c r="T54" s="811" t="n">
        <v>-0.1011410119132764</v>
      </c>
      <c r="U54" s="811" t="n">
        <v>-0.122342711169197</v>
      </c>
      <c r="V54" s="804" t="n"/>
      <c r="W54" s="812" t="n">
        <v>-1.757651561703832</v>
      </c>
      <c r="X54" s="811" t="n">
        <v>-2.206666637812801</v>
      </c>
      <c r="Y54" s="811" t="n">
        <v>-2.206666637812801</v>
      </c>
      <c r="Z54" s="811" t="n">
        <v>-2.218228139956509</v>
      </c>
      <c r="AA54" s="804" t="n"/>
      <c r="AB54" s="812" t="n">
        <v>-0.09200668366785759</v>
      </c>
      <c r="AC54" s="813" t="n">
        <v>-0.1035048740556048</v>
      </c>
    </row>
    <row r="55">
      <c r="A55" s="298" t="inlineStr">
        <is>
          <t>Latin America-Caribbean</t>
        </is>
      </c>
      <c r="B55" s="298" t="inlineStr">
        <is>
          <t>2nd quartile (median)</t>
        </is>
      </c>
      <c r="C55" s="299">
        <f>'Financial Performance_region'!$A55&amp;" "&amp;'Financial Performance_region'!$B55</f>
        <v/>
      </c>
      <c r="D55" s="300" t="n">
        <v>8.916622876853712</v>
      </c>
      <c r="E55" s="300" t="n">
        <v>8.124302520256878</v>
      </c>
      <c r="F55" s="300" t="n">
        <v>5.14566722497818</v>
      </c>
      <c r="G55" s="300" t="n">
        <v>2.26342594802347</v>
      </c>
      <c r="H55" s="300" t="n">
        <v>0.3016790452693806</v>
      </c>
      <c r="I55" s="300" t="n">
        <v>9.117625885241063</v>
      </c>
      <c r="J55" s="300" t="n">
        <v>1.106505649170715</v>
      </c>
      <c r="K55" s="300" t="n">
        <v>1.953667407570109</v>
      </c>
      <c r="L55" s="300" t="n">
        <v>12.24195631731289</v>
      </c>
      <c r="M55" s="300" t="n">
        <v>9.076814653195157</v>
      </c>
      <c r="N55" s="270" t="n"/>
      <c r="O55" s="822" t="n">
        <v>0.6730995978167804</v>
      </c>
      <c r="P55" s="822" t="n">
        <v>0.2600938381915111</v>
      </c>
      <c r="Q55" s="822" t="n">
        <v>0.04811849391986833</v>
      </c>
      <c r="R55" s="270" t="n"/>
      <c r="S55" s="822" t="n">
        <v>0.01270442292306131</v>
      </c>
      <c r="T55" s="822" t="n">
        <v>0.1164372946104464</v>
      </c>
      <c r="U55" s="822" t="n">
        <v>0.07473225995790418</v>
      </c>
      <c r="V55" s="804" t="n"/>
      <c r="W55" s="823" t="n">
        <v>0.1385173950687494</v>
      </c>
      <c r="X55" s="822" t="n">
        <v>-0.1946175988660782</v>
      </c>
      <c r="Y55" s="822" t="n">
        <v>-0.1946175988660782</v>
      </c>
      <c r="Z55" s="822" t="n">
        <v>-0.2105012851275178</v>
      </c>
      <c r="AA55" s="804" t="n"/>
      <c r="AB55" s="823" t="n">
        <v>0.06346898623500025</v>
      </c>
      <c r="AC55" s="824" t="n">
        <v>0.01577212010336637</v>
      </c>
    </row>
    <row r="56">
      <c r="A56" s="274" t="inlineStr">
        <is>
          <t>Latin America-Caribbean</t>
        </is>
      </c>
      <c r="B56" s="274" t="inlineStr">
        <is>
          <t>3rd quartile</t>
        </is>
      </c>
      <c r="C56" s="275">
        <f>'Financial Performance_region'!$A56&amp;" "&amp;'Financial Performance_region'!$B56</f>
        <v/>
      </c>
      <c r="D56" s="276" t="n">
        <v>16.66661648826501</v>
      </c>
      <c r="E56" s="276" t="n">
        <v>14.79029839708708</v>
      </c>
      <c r="F56" s="276" t="n">
        <v>10.18605957549754</v>
      </c>
      <c r="G56" s="276" t="n">
        <v>4.410462135293555</v>
      </c>
      <c r="H56" s="276" t="n">
        <v>0.8498567064448777</v>
      </c>
      <c r="I56" s="276" t="n">
        <v>23.12080093845064</v>
      </c>
      <c r="J56" s="276" t="n">
        <v>6.090909469209973</v>
      </c>
      <c r="K56" s="276" t="n">
        <v>4.084597277892836</v>
      </c>
      <c r="L56" s="276" t="n">
        <v>27.32458979947516</v>
      </c>
      <c r="M56" s="276" t="n">
        <v>30.57468097729201</v>
      </c>
      <c r="N56" s="270" t="n"/>
      <c r="O56" s="811" t="n">
        <v>0.7462946373121816</v>
      </c>
      <c r="P56" s="811" t="n">
        <v>0.3495326069639401</v>
      </c>
      <c r="Q56" s="811" t="n">
        <v>0.09555460533633237</v>
      </c>
      <c r="R56" s="270" t="n"/>
      <c r="S56" s="811" t="n">
        <v>0.1697953011205998</v>
      </c>
      <c r="T56" s="811" t="n">
        <v>0.3384663865147227</v>
      </c>
      <c r="U56" s="811" t="n">
        <v>0.2326298952200462</v>
      </c>
      <c r="V56" s="804" t="n"/>
      <c r="W56" s="812" t="n">
        <v>0.464139779895824</v>
      </c>
      <c r="X56" s="811" t="n">
        <v>0.2568421988452247</v>
      </c>
      <c r="Y56" s="811" t="n">
        <v>0.2568421988452247</v>
      </c>
      <c r="Z56" s="811" t="n">
        <v>0.2288668860904481</v>
      </c>
      <c r="AA56" s="804" t="n"/>
      <c r="AB56" s="812" t="n">
        <v>0.2663069883981353</v>
      </c>
      <c r="AC56" s="813" t="n">
        <v>0.2348025016261686</v>
      </c>
    </row>
    <row r="57" ht="14.5" customHeight="1" s="1" thickBot="1">
      <c r="A57" s="298" t="inlineStr">
        <is>
          <t>Latin America-Caribbean</t>
        </is>
      </c>
      <c r="B57" s="298" t="inlineStr">
        <is>
          <t>90th percentile</t>
        </is>
      </c>
      <c r="C57" s="299">
        <f>'Financial Performance_region'!$A57&amp;" "&amp;'Financial Performance_region'!$B57</f>
        <v/>
      </c>
      <c r="D57" s="300" t="n">
        <v>28.78171838549682</v>
      </c>
      <c r="E57" s="300" t="n">
        <v>26.60339175566153</v>
      </c>
      <c r="F57" s="300" t="n">
        <v>14.2526873185069</v>
      </c>
      <c r="G57" s="300" t="n">
        <v>9.752610109312322</v>
      </c>
      <c r="H57" s="300" t="n">
        <v>2.682721076149626</v>
      </c>
      <c r="I57" s="300" t="n">
        <v>65.19221260713172</v>
      </c>
      <c r="J57" s="300" t="n">
        <v>10.70464121614883</v>
      </c>
      <c r="K57" s="300" t="n">
        <v>11.1330607825406</v>
      </c>
      <c r="L57" s="300" t="n">
        <v>68.50651021086917</v>
      </c>
      <c r="M57" s="300" t="n">
        <v>30.57468097729202</v>
      </c>
      <c r="N57" s="270" t="n"/>
      <c r="O57" s="822" t="n">
        <v>0.808318505310188</v>
      </c>
      <c r="P57" s="822" t="n">
        <v>0.4949232274401381</v>
      </c>
      <c r="Q57" s="822" t="n">
        <v>0.1623401676385681</v>
      </c>
      <c r="R57" s="270" t="n"/>
      <c r="S57" s="822" t="n">
        <v>1.317253514596654</v>
      </c>
      <c r="T57" s="822" t="n">
        <v>2.097711159416896</v>
      </c>
      <c r="U57" s="822" t="n">
        <v>4.682364066452767</v>
      </c>
      <c r="V57" s="804" t="n"/>
      <c r="W57" s="823" t="n">
        <v>0.6385150368642601</v>
      </c>
      <c r="X57" s="822" t="n">
        <v>0.3969952680720148</v>
      </c>
      <c r="Y57" s="822" t="n">
        <v>0.3951698794793614</v>
      </c>
      <c r="Z57" s="822" t="n">
        <v>0.3616572327384151</v>
      </c>
      <c r="AA57" s="804" t="n"/>
      <c r="AB57" s="823" t="n">
        <v>1.757831174531313</v>
      </c>
      <c r="AC57" s="824" t="n">
        <v>1.730499572128796</v>
      </c>
    </row>
    <row r="58" ht="14.5" customHeight="1" s="1" thickBot="1">
      <c r="A58" s="287" t="n"/>
      <c r="B58" s="287" t="n"/>
      <c r="C58" s="287">
        <f>'Financial Performance_region'!$A58&amp;" "&amp;'Financial Performance_region'!$B58</f>
        <v/>
      </c>
      <c r="D58" s="288" t="n"/>
      <c r="E58" s="288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9" t="n"/>
      <c r="O58" s="817" t="n"/>
      <c r="P58" s="817" t="n"/>
      <c r="Q58" s="817" t="n"/>
      <c r="R58" s="289" t="n"/>
      <c r="S58" s="817" t="n"/>
      <c r="T58" s="817" t="n"/>
      <c r="U58" s="817" t="n"/>
      <c r="V58" s="818" t="n"/>
      <c r="W58" s="817" t="n"/>
      <c r="X58" s="817" t="n"/>
      <c r="Y58" s="817" t="n"/>
      <c r="Z58" s="817" t="n"/>
      <c r="AA58" s="818" t="n"/>
      <c r="AB58" s="817" t="n"/>
      <c r="AC58" s="817" t="n"/>
    </row>
    <row r="59" ht="14.25" customFormat="1" customHeight="1" s="264">
      <c r="A59" s="292" t="inlineStr">
        <is>
          <t>North America</t>
        </is>
      </c>
      <c r="B59" s="256" t="inlineStr">
        <is>
          <t>North America</t>
        </is>
      </c>
      <c r="C59" s="257">
        <f>'Financial Performance_region'!$A59&amp;" "&amp;'Financial Performance_region'!$B59</f>
        <v/>
      </c>
      <c r="D59" s="258" t="n">
        <v>16.71703131615136</v>
      </c>
      <c r="E59" s="258" t="n">
        <v>15.0308507945207</v>
      </c>
      <c r="F59" s="258" t="n">
        <v>8.792381800293168</v>
      </c>
      <c r="G59" s="258" t="n">
        <v>6.238468994227532</v>
      </c>
      <c r="H59" s="258" t="n">
        <v>1.686180521630661</v>
      </c>
      <c r="I59" s="258" t="n">
        <v>8.065531437811387</v>
      </c>
      <c r="J59" s="258" t="n">
        <v>8.652248481145543</v>
      </c>
      <c r="K59" s="258" t="n">
        <v>6.120697651693509</v>
      </c>
      <c r="L59" s="258" t="n">
        <v>14.1862290895049</v>
      </c>
      <c r="M59" s="258" t="n">
        <v>66.29109026223627</v>
      </c>
      <c r="N59" s="259" t="n"/>
      <c r="O59" s="803" t="n">
        <v>0.5259535400761201</v>
      </c>
      <c r="P59" s="803" t="n">
        <v>0.3731804335498349</v>
      </c>
      <c r="Q59" s="803" t="n">
        <v>0.1008660263740451</v>
      </c>
      <c r="R59" s="259" t="n"/>
      <c r="S59" s="803" t="n">
        <v>0.01422376912374868</v>
      </c>
      <c r="T59" s="803" t="n">
        <v>0.07978036777776597</v>
      </c>
      <c r="U59" s="803" t="n">
        <v>0.04390232667754907</v>
      </c>
      <c r="V59" s="804" t="n"/>
      <c r="W59" s="805" t="n">
        <v>0.5171282868876181</v>
      </c>
      <c r="X59" s="803" t="n">
        <v>0.1507364851044927</v>
      </c>
      <c r="Y59" s="803" t="n">
        <v>0.1042939876648303</v>
      </c>
      <c r="Z59" s="803" t="n">
        <v>0.04979016408022929</v>
      </c>
      <c r="AA59" s="804" t="n"/>
      <c r="AB59" s="805" t="n">
        <v>0.03860504639868516</v>
      </c>
      <c r="AC59" s="806" t="n">
        <v>0.01426705102924092</v>
      </c>
      <c r="AD59" s="230" t="n"/>
    </row>
    <row r="60" ht="14.25" customHeight="1" s="1">
      <c r="A60" s="265" t="inlineStr">
        <is>
          <t>North America</t>
        </is>
      </c>
      <c r="B60" s="265" t="inlineStr">
        <is>
          <t>&lt;1m</t>
        </is>
      </c>
      <c r="C60" s="266">
        <f>'Financial Performance_region'!$A60&amp;" "&amp;'Financial Performance_region'!$B60</f>
        <v/>
      </c>
      <c r="D60" s="267" t="n">
        <v>29.59205506720253</v>
      </c>
      <c r="E60" s="267" t="n">
        <v>20.47755388811068</v>
      </c>
      <c r="F60" s="267" t="n">
        <v>9.155978061974174</v>
      </c>
      <c r="G60" s="267" t="n">
        <v>11.3215758261365</v>
      </c>
      <c r="H60" s="267" t="n">
        <v>9.114501179091853</v>
      </c>
      <c r="I60" s="267" t="n">
        <v>15.86072917743957</v>
      </c>
      <c r="J60" s="267" t="n">
        <v>14.15450562193986</v>
      </c>
      <c r="K60" s="267" t="n">
        <v>11.35756361674804</v>
      </c>
      <c r="L60" s="267" t="n">
        <v>27.2182927941876</v>
      </c>
      <c r="M60" s="267" t="n">
        <v>52.10587817592942</v>
      </c>
      <c r="N60" s="270" t="n"/>
      <c r="O60" s="807" t="n">
        <v>0.3094066309751474</v>
      </c>
      <c r="P60" s="807" t="n">
        <v>0.382588360302304</v>
      </c>
      <c r="Q60" s="807" t="n">
        <v>0.3080050087225486</v>
      </c>
      <c r="R60" s="270" t="n"/>
      <c r="S60" s="807" t="n">
        <v>0.01799301025176811</v>
      </c>
      <c r="T60" s="807" t="n">
        <v>0.08265799934202499</v>
      </c>
      <c r="U60" s="807" t="n">
        <v>0.03137479717727084</v>
      </c>
      <c r="V60" s="804" t="n"/>
      <c r="W60" s="809" t="n">
        <v>0.4708615768264696</v>
      </c>
      <c r="X60" s="807" t="n">
        <v>0.09666096132870688</v>
      </c>
      <c r="Y60" s="807" t="n">
        <v>-0.1450386434853899</v>
      </c>
      <c r="Z60" s="807" t="n">
        <v>-0.2113724865384973</v>
      </c>
      <c r="AA60" s="804" t="n"/>
      <c r="AB60" s="809" t="n">
        <v>0.03037490605139741</v>
      </c>
      <c r="AC60" s="810" t="n">
        <v>0.01942257346489289</v>
      </c>
      <c r="AD60" s="264" t="n"/>
    </row>
    <row r="61">
      <c r="A61" s="274" t="inlineStr">
        <is>
          <t>North America</t>
        </is>
      </c>
      <c r="B61" s="274" t="inlineStr">
        <is>
          <t>1–5m</t>
        </is>
      </c>
      <c r="C61" s="275">
        <f>'Financial Performance_region'!$A61&amp;" "&amp;'Financial Performance_region'!$B61</f>
        <v/>
      </c>
      <c r="D61" s="276" t="n">
        <v>19.57177671783796</v>
      </c>
      <c r="E61" s="276" t="n">
        <v>15.50101612362403</v>
      </c>
      <c r="F61" s="276" t="n">
        <v>7.30478439289335</v>
      </c>
      <c r="G61" s="276" t="n">
        <v>8.19623173073068</v>
      </c>
      <c r="H61" s="276" t="n">
        <v>4.070760594213929</v>
      </c>
      <c r="I61" s="276" t="n">
        <v>9.280777683379746</v>
      </c>
      <c r="J61" s="276" t="n">
        <v>10.29099903445822</v>
      </c>
      <c r="K61" s="276" t="n">
        <v>6.455167021225184</v>
      </c>
      <c r="L61" s="276" t="n">
        <v>15.73594470460493</v>
      </c>
      <c r="M61" s="276" t="n">
        <v>45.44732007164682</v>
      </c>
      <c r="N61" s="270" t="n"/>
      <c r="O61" s="811" t="n">
        <v>0.3732305195488808</v>
      </c>
      <c r="P61" s="811" t="n">
        <v>0.4187781134484604</v>
      </c>
      <c r="Q61" s="811" t="n">
        <v>0.2079913670026588</v>
      </c>
      <c r="R61" s="270" t="n"/>
      <c r="S61" s="811" t="n">
        <v>0.02348697333307986</v>
      </c>
      <c r="T61" s="811" t="n">
        <v>0.08448186582379301</v>
      </c>
      <c r="U61" s="811" t="n">
        <v>0.04117996621366878</v>
      </c>
      <c r="V61" s="804" t="n"/>
      <c r="W61" s="812" t="n">
        <v>0.5254614234806</v>
      </c>
      <c r="X61" s="811" t="n">
        <v>0.194529648507571</v>
      </c>
      <c r="Y61" s="811" t="n">
        <v>0.04082855658972259</v>
      </c>
      <c r="Z61" s="811" t="n">
        <v>-0.01361378554849321</v>
      </c>
      <c r="AA61" s="804" t="n"/>
      <c r="AB61" s="812" t="n">
        <v>0.03819619667800239</v>
      </c>
      <c r="AC61" s="813" t="n">
        <v>0.02401680903778516</v>
      </c>
    </row>
    <row r="62">
      <c r="A62" s="281" t="inlineStr">
        <is>
          <t>North America</t>
        </is>
      </c>
      <c r="B62" s="281" t="inlineStr">
        <is>
          <t>5–15m</t>
        </is>
      </c>
      <c r="C62" s="282">
        <f>'Financial Performance_region'!$A62&amp;" "&amp;'Financial Performance_region'!$B62</f>
        <v/>
      </c>
      <c r="D62" s="283" t="n">
        <v>16.47274413133362</v>
      </c>
      <c r="E62" s="283" t="n">
        <v>14.4541862231144</v>
      </c>
      <c r="F62" s="283" t="n">
        <v>7.494649458622889</v>
      </c>
      <c r="G62" s="283" t="n">
        <v>6.959536764491514</v>
      </c>
      <c r="H62" s="283" t="n">
        <v>2.018557908219217</v>
      </c>
      <c r="I62" s="283" t="n">
        <v>8.276309846422198</v>
      </c>
      <c r="J62" s="283" t="n">
        <v>8.196434284911421</v>
      </c>
      <c r="K62" s="283" t="n">
        <v>5.634842592796185</v>
      </c>
      <c r="L62" s="283" t="n">
        <v>13.91115243921838</v>
      </c>
      <c r="M62" s="283" t="n">
        <v>44.23265486022554</v>
      </c>
      <c r="N62" s="270" t="n"/>
      <c r="O62" s="814" t="n">
        <v>0.4549727354999066</v>
      </c>
      <c r="P62" s="814" t="n">
        <v>0.4224880025455768</v>
      </c>
      <c r="Q62" s="814" t="n">
        <v>0.1225392619545166</v>
      </c>
      <c r="R62" s="270" t="n"/>
      <c r="S62" s="814" t="n">
        <v>0.02244083218318836</v>
      </c>
      <c r="T62" s="814" t="n">
        <v>0.08204820721916575</v>
      </c>
      <c r="U62" s="814" t="n">
        <v>0.04265030363279351</v>
      </c>
      <c r="V62" s="804" t="n"/>
      <c r="W62" s="815" t="n">
        <v>0.4975683442224471</v>
      </c>
      <c r="X62" s="814" t="n">
        <v>0.1554927880289649</v>
      </c>
      <c r="Y62" s="814" t="n">
        <v>0.09680778459427331</v>
      </c>
      <c r="Z62" s="814" t="n">
        <v>0.03295177507403275</v>
      </c>
      <c r="AA62" s="804" t="n"/>
      <c r="AB62" s="815" t="n">
        <v>0.03933296551272718</v>
      </c>
      <c r="AC62" s="816" t="n">
        <v>0.02244083218318836</v>
      </c>
    </row>
    <row r="63">
      <c r="A63" s="274" t="inlineStr">
        <is>
          <t>North America</t>
        </is>
      </c>
      <c r="B63" s="274" t="inlineStr">
        <is>
          <t>15–25m</t>
        </is>
      </c>
      <c r="C63" s="275">
        <f>'Financial Performance_region'!$A63&amp;" "&amp;'Financial Performance_region'!$B63</f>
        <v/>
      </c>
      <c r="D63" s="276" t="n">
        <v>16.21504701910386</v>
      </c>
      <c r="E63" s="276" t="n">
        <v>14.96863269831852</v>
      </c>
      <c r="F63" s="276" t="n">
        <v>8.572741298619356</v>
      </c>
      <c r="G63" s="276" t="n">
        <v>6.395891399699159</v>
      </c>
      <c r="H63" s="276" t="n">
        <v>1.246414320785343</v>
      </c>
      <c r="I63" s="276" t="n">
        <v>7.754745312793538</v>
      </c>
      <c r="J63" s="276" t="n">
        <v>8.46030170631032</v>
      </c>
      <c r="K63" s="276" t="n">
        <v>6.739959477320408</v>
      </c>
      <c r="L63" s="276" t="n">
        <v>14.49470479011395</v>
      </c>
      <c r="M63" s="276" t="n">
        <v>74.51819857326859</v>
      </c>
      <c r="N63" s="270" t="n"/>
      <c r="O63" s="811" t="n">
        <v>0.5286904989248151</v>
      </c>
      <c r="P63" s="811" t="n">
        <v>0.3944417424237993</v>
      </c>
      <c r="Q63" s="811" t="n">
        <v>0.07686775865138551</v>
      </c>
      <c r="R63" s="270" t="n"/>
      <c r="S63" s="811" t="n">
        <v>0.001152329039553718</v>
      </c>
      <c r="T63" s="811" t="n">
        <v>0.08250335031943949</v>
      </c>
      <c r="U63" s="811" t="n">
        <v>0.02996321587061129</v>
      </c>
      <c r="V63" s="804" t="n"/>
      <c r="W63" s="812" t="n">
        <v>0.5189656275714634</v>
      </c>
      <c r="X63" s="811" t="n">
        <v>0.1008794046728483</v>
      </c>
      <c r="Y63" s="811" t="n">
        <v>0.07195608945295581</v>
      </c>
      <c r="Z63" s="811" t="n">
        <v>0.02356311556200289</v>
      </c>
      <c r="AA63" s="804" t="n"/>
      <c r="AB63" s="812" t="n">
        <v>0.02873440496625449</v>
      </c>
      <c r="AC63" s="813" t="n">
        <v>0.001152329039553718</v>
      </c>
    </row>
    <row r="64">
      <c r="A64" s="281" t="inlineStr">
        <is>
          <t>North America</t>
        </is>
      </c>
      <c r="B64" s="281" t="inlineStr">
        <is>
          <t>25–40m</t>
        </is>
      </c>
      <c r="C64" s="282">
        <f>'Financial Performance_region'!$A64&amp;" "&amp;'Financial Performance_region'!$B64</f>
        <v/>
      </c>
      <c r="D64" s="283" t="n">
        <v>13.92662079819195</v>
      </c>
      <c r="E64" s="283" t="n">
        <v>12.70854306852188</v>
      </c>
      <c r="F64" s="283" t="n">
        <v>7.750365454664008</v>
      </c>
      <c r="G64" s="283" t="n">
        <v>4.958177613857876</v>
      </c>
      <c r="H64" s="283" t="n">
        <v>1.21807772967007</v>
      </c>
      <c r="I64" s="283" t="n">
        <v>7.08755374050309</v>
      </c>
      <c r="J64" s="283" t="n">
        <v>6.839067057688864</v>
      </c>
      <c r="K64" s="283" t="n">
        <v>5.361320239515166</v>
      </c>
      <c r="L64" s="283" t="n">
        <v>12.44887398001826</v>
      </c>
      <c r="M64" s="283" t="n">
        <v>56.65735598274798</v>
      </c>
      <c r="N64" s="270" t="n"/>
      <c r="O64" s="814" t="n">
        <v>0.5565144313881378</v>
      </c>
      <c r="P64" s="814" t="n">
        <v>0.3560215852578954</v>
      </c>
      <c r="Q64" s="814" t="n">
        <v>0.08746398335396686</v>
      </c>
      <c r="R64" s="270" t="n"/>
      <c r="S64" s="814" t="n">
        <v>0.02057940929866012</v>
      </c>
      <c r="T64" s="814" t="n">
        <v>0.0834206803518521</v>
      </c>
      <c r="U64" s="814" t="n">
        <v>0.04502221133833936</v>
      </c>
      <c r="V64" s="804" t="n"/>
      <c r="W64" s="815" t="n">
        <v>0.4910787158487691</v>
      </c>
      <c r="X64" s="814" t="n">
        <v>0.1061095034888542</v>
      </c>
      <c r="Y64" s="814" t="n">
        <v>0.08425155081533089</v>
      </c>
      <c r="Z64" s="814" t="n">
        <v>0.01864552013488731</v>
      </c>
      <c r="AA64" s="804" t="n"/>
      <c r="AB64" s="815" t="n">
        <v>0.04234425680900229</v>
      </c>
      <c r="AC64" s="816" t="n">
        <v>0.02057940929866012</v>
      </c>
    </row>
    <row r="65">
      <c r="A65" s="274" t="inlineStr">
        <is>
          <t>North America</t>
        </is>
      </c>
      <c r="B65" s="274" t="inlineStr">
        <is>
          <t>&gt;40m</t>
        </is>
      </c>
      <c r="C65" s="275">
        <f>'Financial Performance_region'!$A65&amp;" "&amp;'Financial Performance_region'!$B65</f>
        <v/>
      </c>
      <c r="D65" s="276" t="n">
        <v>16.79357330605361</v>
      </c>
      <c r="E65" s="276" t="n">
        <v>15.57632022860589</v>
      </c>
      <c r="F65" s="276" t="n">
        <v>9.677968637178621</v>
      </c>
      <c r="G65" s="276" t="n">
        <v>5.898351591427273</v>
      </c>
      <c r="H65" s="276" t="n">
        <v>1.217253077447711</v>
      </c>
      <c r="I65" s="276" t="n">
        <v>7.930194404307201</v>
      </c>
      <c r="J65" s="276" t="n">
        <v>8.863378901746405</v>
      </c>
      <c r="K65" s="276" t="n">
        <v>6.079158117514006</v>
      </c>
      <c r="L65" s="276" t="n">
        <v>14.00935252182121</v>
      </c>
      <c r="M65" s="276" t="n">
        <v>73.94757299561741</v>
      </c>
      <c r="N65" s="270" t="n"/>
      <c r="O65" s="811" t="n">
        <v>0.5762900164725507</v>
      </c>
      <c r="P65" s="811" t="n">
        <v>0.3512267153590883</v>
      </c>
      <c r="Q65" s="811" t="n">
        <v>0.07248326816836093</v>
      </c>
      <c r="R65" s="270" t="n"/>
      <c r="S65" s="811" t="n">
        <v>0.01336662115120544</v>
      </c>
      <c r="T65" s="811" t="n">
        <v>0.0780677595235406</v>
      </c>
      <c r="U65" s="811" t="n">
        <v>0.04626556482277879</v>
      </c>
      <c r="V65" s="804" t="n"/>
      <c r="W65" s="812" t="n">
        <v>0.5277839766567969</v>
      </c>
      <c r="X65" s="811" t="n">
        <v>0.1657908494810194</v>
      </c>
      <c r="Y65" s="811" t="n">
        <v>0.1440239073625069</v>
      </c>
      <c r="Z65" s="811" t="n">
        <v>0.09330758131265843</v>
      </c>
      <c r="AA65" s="804" t="n"/>
      <c r="AB65" s="812" t="n">
        <v>0.03988674762477821</v>
      </c>
      <c r="AC65" s="813" t="n">
        <v>0.01336662115120544</v>
      </c>
    </row>
    <row r="66">
      <c r="A66" s="265" t="inlineStr">
        <is>
          <t>North America</t>
        </is>
      </c>
      <c r="B66" s="265" t="inlineStr">
        <is>
          <t>10th percentile</t>
        </is>
      </c>
      <c r="C66" s="266">
        <f>'Financial Performance_region'!$A66&amp;" "&amp;'Financial Performance_region'!$B66</f>
        <v/>
      </c>
      <c r="D66" s="267" t="n">
        <v>12.53116637556269</v>
      </c>
      <c r="E66" s="267" t="n">
        <v>10.77965034094467</v>
      </c>
      <c r="F66" s="267" t="n">
        <v>4.49203811378287</v>
      </c>
      <c r="G66" s="267" t="n">
        <v>4.926437651944012</v>
      </c>
      <c r="H66" s="267" t="n">
        <v>0.1672077170375821</v>
      </c>
      <c r="I66" s="267" t="n">
        <v>5.555460956837906</v>
      </c>
      <c r="J66" s="267" t="n">
        <v>4.94679083811919</v>
      </c>
      <c r="K66" s="267" t="n">
        <v>3.318127230285794</v>
      </c>
      <c r="L66" s="267" t="n">
        <v>10.04636642030326</v>
      </c>
      <c r="M66" s="267" t="n">
        <v>8.187214156939108</v>
      </c>
      <c r="N66" s="270" t="n"/>
      <c r="O66" s="807" t="n">
        <v>0.2215051520762215</v>
      </c>
      <c r="P66" s="807" t="n">
        <v>0.2639227551968305</v>
      </c>
      <c r="Q66" s="807" t="n">
        <v>0.007027365476898669</v>
      </c>
      <c r="R66" s="270" t="n"/>
      <c r="S66" s="807" t="n">
        <v>-0.007511723517857287</v>
      </c>
      <c r="T66" s="807" t="n">
        <v>0.05107678471466642</v>
      </c>
      <c r="U66" s="807" t="n">
        <v>0.009228160464014274</v>
      </c>
      <c r="V66" s="804" t="n"/>
      <c r="W66" s="809" t="n">
        <v>0.3151598902400152</v>
      </c>
      <c r="X66" s="807" t="n">
        <v>-0.1661775777347397</v>
      </c>
      <c r="Y66" s="807" t="n">
        <v>-0.3356028584463149</v>
      </c>
      <c r="Z66" s="807" t="n">
        <v>-0.3864386505791554</v>
      </c>
      <c r="AA66" s="804" t="n"/>
      <c r="AB66" s="809" t="n">
        <v>0.01034607969070809</v>
      </c>
      <c r="AC66" s="810" t="n">
        <v>-0.007511723517857287</v>
      </c>
    </row>
    <row r="67">
      <c r="A67" s="274" t="inlineStr">
        <is>
          <t>North America</t>
        </is>
      </c>
      <c r="B67" s="274" t="inlineStr">
        <is>
          <t>1st quartile</t>
        </is>
      </c>
      <c r="C67" s="275">
        <f>'Financial Performance_region'!$A67&amp;" "&amp;'Financial Performance_region'!$B67</f>
        <v/>
      </c>
      <c r="D67" s="276" t="n">
        <v>15.32815655250448</v>
      </c>
      <c r="E67" s="276" t="n">
        <v>12.91420962076226</v>
      </c>
      <c r="F67" s="276" t="n">
        <v>5.548788799503524</v>
      </c>
      <c r="G67" s="276" t="n">
        <v>6.440427608074558</v>
      </c>
      <c r="H67" s="276" t="n">
        <v>0.9127031835462425</v>
      </c>
      <c r="I67" s="276" t="n">
        <v>7.335059696428684</v>
      </c>
      <c r="J67" s="276" t="n">
        <v>7.019356047668104</v>
      </c>
      <c r="K67" s="276" t="n">
        <v>4.677858329355921</v>
      </c>
      <c r="L67" s="276" t="n">
        <v>12.70447600052927</v>
      </c>
      <c r="M67" s="276" t="n">
        <v>21.22331729673411</v>
      </c>
      <c r="N67" s="270" t="n"/>
      <c r="O67" s="811" t="n">
        <v>0.2829776470148289</v>
      </c>
      <c r="P67" s="811" t="n">
        <v>0.3239649174434011</v>
      </c>
      <c r="Q67" s="811" t="n">
        <v>0.06138618028557206</v>
      </c>
      <c r="R67" s="270" t="n"/>
      <c r="S67" s="811" t="n">
        <v>0.00508266859817583</v>
      </c>
      <c r="T67" s="811" t="n">
        <v>0.06508066642223909</v>
      </c>
      <c r="U67" s="811" t="n">
        <v>0.02088559967570768</v>
      </c>
      <c r="V67" s="804" t="n"/>
      <c r="W67" s="812" t="n">
        <v>0.418657219431784</v>
      </c>
      <c r="X67" s="811" t="n">
        <v>0.0382532019891864</v>
      </c>
      <c r="Y67" s="811" t="n">
        <v>-0.08356215386047378</v>
      </c>
      <c r="Z67" s="811" t="n">
        <v>-0.1410477695318012</v>
      </c>
      <c r="AA67" s="804" t="n"/>
      <c r="AB67" s="812" t="n">
        <v>0.02055920742369161</v>
      </c>
      <c r="AC67" s="813" t="n">
        <v>0.00508266859817583</v>
      </c>
    </row>
    <row r="68">
      <c r="A68" s="281" t="inlineStr">
        <is>
          <t>North America</t>
        </is>
      </c>
      <c r="B68" s="281" t="inlineStr">
        <is>
          <t>2nd quartile (median)</t>
        </is>
      </c>
      <c r="C68" s="282">
        <f>'Financial Performance_region'!$A68&amp;" "&amp;'Financial Performance_region'!$B68</f>
        <v/>
      </c>
      <c r="D68" s="283" t="n">
        <v>19.06390727476048</v>
      </c>
      <c r="E68" s="283" t="n">
        <v>15.16879819611296</v>
      </c>
      <c r="F68" s="283" t="n">
        <v>6.853740564235704</v>
      </c>
      <c r="G68" s="283" t="n">
        <v>7.7802424104461</v>
      </c>
      <c r="H68" s="283" t="n">
        <v>2.859196821809958</v>
      </c>
      <c r="I68" s="283" t="n">
        <v>9.250438264804716</v>
      </c>
      <c r="J68" s="283" t="n">
        <v>9.263426658586669</v>
      </c>
      <c r="K68" s="283" t="n">
        <v>6.863884020713373</v>
      </c>
      <c r="L68" s="283" t="n">
        <v>16.10075114503817</v>
      </c>
      <c r="M68" s="283" t="n">
        <v>35.689466409585</v>
      </c>
      <c r="N68" s="270" t="n"/>
      <c r="O68" s="814" t="n">
        <v>0.3665540654772633</v>
      </c>
      <c r="P68" s="814" t="n">
        <v>0.4129562887643577</v>
      </c>
      <c r="Q68" s="814" t="n">
        <v>0.1543332735226453</v>
      </c>
      <c r="R68" s="270" t="n"/>
      <c r="S68" s="814" t="n">
        <v>0.01912186768670384</v>
      </c>
      <c r="T68" s="814" t="n">
        <v>0.08956459508482334</v>
      </c>
      <c r="U68" s="814" t="n">
        <v>0.04125541596121287</v>
      </c>
      <c r="V68" s="804" t="n"/>
      <c r="W68" s="815" t="n">
        <v>0.5149972308382148</v>
      </c>
      <c r="X68" s="814" t="n">
        <v>0.1412330683227501</v>
      </c>
      <c r="Y68" s="814" t="n">
        <v>0.04103503502102072</v>
      </c>
      <c r="Z68" s="814" t="n">
        <v>-0.004297160626712906</v>
      </c>
      <c r="AA68" s="804" t="n"/>
      <c r="AB68" s="815" t="n">
        <v>0.04069747590618173</v>
      </c>
      <c r="AC68" s="816" t="n">
        <v>0.01912186768670384</v>
      </c>
    </row>
    <row r="69">
      <c r="A69" s="274" t="inlineStr">
        <is>
          <t>North America</t>
        </is>
      </c>
      <c r="B69" s="274" t="inlineStr">
        <is>
          <t>3rd quartile</t>
        </is>
      </c>
      <c r="C69" s="275">
        <f>'Financial Performance_region'!$A69&amp;" "&amp;'Financial Performance_region'!$B69</f>
        <v/>
      </c>
      <c r="D69" s="276" t="n">
        <v>24.61958224303356</v>
      </c>
      <c r="E69" s="276" t="n">
        <v>19.73427950525275</v>
      </c>
      <c r="F69" s="276" t="n">
        <v>9.229091517857142</v>
      </c>
      <c r="G69" s="276" t="n">
        <v>9.96458699373258</v>
      </c>
      <c r="H69" s="276" t="n">
        <v>6.461957854182476</v>
      </c>
      <c r="I69" s="276" t="n">
        <v>12.7661064125969</v>
      </c>
      <c r="J69" s="276" t="n">
        <v>13.54082955727813</v>
      </c>
      <c r="K69" s="276" t="n">
        <v>10.15990908321117</v>
      </c>
      <c r="L69" s="276" t="n">
        <v>23.13817810234272</v>
      </c>
      <c r="M69" s="276" t="n">
        <v>76.37057687302014</v>
      </c>
      <c r="N69" s="270" t="n"/>
      <c r="O69" s="811" t="n">
        <v>0.4896132656732168</v>
      </c>
      <c r="P69" s="811" t="n">
        <v>0.4877674322601499</v>
      </c>
      <c r="Q69" s="811" t="n">
        <v>0.2810422346470476</v>
      </c>
      <c r="R69" s="270" t="n"/>
      <c r="S69" s="811" t="n">
        <v>0.03686232085192548</v>
      </c>
      <c r="T69" s="811" t="n">
        <v>0.1107105085267771</v>
      </c>
      <c r="U69" s="811" t="n">
        <v>0.05916474859783717</v>
      </c>
      <c r="V69" s="804" t="n"/>
      <c r="W69" s="812" t="n">
        <v>0.5850074762698433</v>
      </c>
      <c r="X69" s="811" t="n">
        <v>0.2722467289888806</v>
      </c>
      <c r="Y69" s="811" t="n">
        <v>0.1390837308042465</v>
      </c>
      <c r="Z69" s="811" t="n">
        <v>0.08445209353887533</v>
      </c>
      <c r="AA69" s="804" t="n"/>
      <c r="AB69" s="812" t="n">
        <v>0.05558784200301019</v>
      </c>
      <c r="AC69" s="813" t="n">
        <v>0.0427404283652395</v>
      </c>
    </row>
    <row r="70" ht="14.5" customHeight="1" s="1" thickBot="1">
      <c r="A70" s="281" t="inlineStr">
        <is>
          <t>North America</t>
        </is>
      </c>
      <c r="B70" s="281" t="inlineStr">
        <is>
          <t>90th percentile</t>
        </is>
      </c>
      <c r="C70" s="282">
        <f>'Financial Performance_region'!$A70&amp;" "&amp;'Financial Performance_region'!$B70</f>
        <v/>
      </c>
      <c r="D70" s="283" t="n">
        <v>38.12441953080447</v>
      </c>
      <c r="E70" s="283" t="n">
        <v>25.57733064803387</v>
      </c>
      <c r="F70" s="283" t="n">
        <v>14.95681125066697</v>
      </c>
      <c r="G70" s="283" t="n">
        <v>13.59606356284875</v>
      </c>
      <c r="H70" s="283" t="n">
        <v>13.52322035177789</v>
      </c>
      <c r="I70" s="283" t="n">
        <v>20.98189835825092</v>
      </c>
      <c r="J70" s="283" t="n">
        <v>20.65003741582132</v>
      </c>
      <c r="K70" s="283" t="n">
        <v>14.55366757014001</v>
      </c>
      <c r="L70" s="283" t="n">
        <v>35.0693843471407</v>
      </c>
      <c r="M70" s="283" t="n">
        <v>107.7108887278704</v>
      </c>
      <c r="N70" s="270" t="n"/>
      <c r="O70" s="814" t="n">
        <v>0.6310528462503464</v>
      </c>
      <c r="P70" s="814" t="n">
        <v>0.5563646738393395</v>
      </c>
      <c r="Q70" s="814" t="n">
        <v>0.4184895786230751</v>
      </c>
      <c r="R70" s="270" t="n"/>
      <c r="S70" s="814" t="n">
        <v>0.06300098353048629</v>
      </c>
      <c r="T70" s="814" t="n">
        <v>0.1321722973632503</v>
      </c>
      <c r="U70" s="814" t="n">
        <v>0.0781527738561195</v>
      </c>
      <c r="V70" s="804" t="n"/>
      <c r="W70" s="815" t="n">
        <v>0.6703240921745951</v>
      </c>
      <c r="X70" s="814" t="n">
        <v>0.4050092119341208</v>
      </c>
      <c r="Y70" s="814" t="n">
        <v>0.2265465180365951</v>
      </c>
      <c r="Z70" s="814" t="n">
        <v>0.1474611675494456</v>
      </c>
      <c r="AA70" s="804" t="n"/>
      <c r="AB70" s="815" t="n">
        <v>0.07034600031054607</v>
      </c>
      <c r="AC70" s="816" t="n">
        <v>0.06300098353048629</v>
      </c>
    </row>
    <row r="71" ht="14.5" customHeight="1" s="1" thickBot="1">
      <c r="A71" s="287" t="n"/>
      <c r="B71" s="287" t="n"/>
      <c r="C71" s="287">
        <f>'Financial Performance_region'!$A71&amp;" "&amp;'Financial Performance_region'!$B71</f>
        <v/>
      </c>
      <c r="D71" s="288" t="n"/>
      <c r="E71" s="288" t="n"/>
      <c r="F71" s="288" t="n"/>
      <c r="G71" s="288" t="n"/>
      <c r="H71" s="288" t="n"/>
      <c r="I71" s="288" t="n"/>
      <c r="J71" s="288" t="n"/>
      <c r="K71" s="288" t="n"/>
      <c r="L71" s="288" t="n"/>
      <c r="M71" s="288" t="n"/>
      <c r="N71" s="289" t="n"/>
      <c r="O71" s="817" t="n"/>
      <c r="P71" s="817" t="n"/>
      <c r="Q71" s="817" t="n"/>
      <c r="R71" s="289" t="n"/>
      <c r="S71" s="817" t="n"/>
      <c r="T71" s="817" t="n"/>
      <c r="U71" s="817" t="n"/>
      <c r="V71" s="818" t="n"/>
      <c r="W71" s="817" t="n"/>
      <c r="X71" s="817" t="n"/>
      <c r="Y71" s="817" t="n"/>
      <c r="Z71" s="817" t="n"/>
      <c r="AA71" s="818" t="n"/>
      <c r="AB71" s="817" t="n"/>
      <c r="AC71" s="817" t="n"/>
    </row>
    <row r="72" ht="14.25" customFormat="1" customHeight="1" s="264">
      <c r="A72" s="256" t="inlineStr">
        <is>
          <t>World</t>
        </is>
      </c>
      <c r="B72" s="256" t="inlineStr">
        <is>
          <t>World</t>
        </is>
      </c>
      <c r="C72" s="257">
        <f>'Financial Performance_region'!$A72&amp;" "&amp;'Financial Performance_region'!$B72</f>
        <v/>
      </c>
      <c r="D72" s="258" t="n">
        <v>18.48763076620897</v>
      </c>
      <c r="E72" s="258" t="n">
        <v>17.42669481461099</v>
      </c>
      <c r="F72" s="258" t="n">
        <v>9.991650935693468</v>
      </c>
      <c r="G72" s="258" t="n">
        <v>7.435042211021817</v>
      </c>
      <c r="H72" s="258" t="n">
        <v>1.060940199727022</v>
      </c>
      <c r="I72" s="258" t="n">
        <v>9.227083655774353</v>
      </c>
      <c r="J72" s="258" t="n">
        <v>9.304498025888989</v>
      </c>
      <c r="K72" s="258" t="n">
        <v>4.878419147008872</v>
      </c>
      <c r="L72" s="258" t="n">
        <v>14.10757134188159</v>
      </c>
      <c r="M72" s="258" t="n">
        <v>40.22872782209018</v>
      </c>
      <c r="N72" s="259" t="n"/>
      <c r="O72" s="803" t="n">
        <v>0.540450558638792</v>
      </c>
      <c r="P72" s="803" t="n">
        <v>0.4021629666225941</v>
      </c>
      <c r="Q72" s="803" t="n">
        <v>0.05738647473861387</v>
      </c>
      <c r="R72" s="259" t="n"/>
      <c r="S72" s="803" t="n">
        <v>0.03766891255710602</v>
      </c>
      <c r="T72" s="803" t="n">
        <v>0.1179505791056002</v>
      </c>
      <c r="U72" s="803" t="n">
        <v>0.06564495553521808</v>
      </c>
      <c r="V72" s="804" t="n"/>
      <c r="W72" s="805" t="n">
        <v>0.5006454410143053</v>
      </c>
      <c r="X72" s="803" t="n">
        <v>0.1852119534644125</v>
      </c>
      <c r="Y72" s="803" t="n">
        <v>0.1711173684998465</v>
      </c>
      <c r="Z72" s="803" t="n">
        <v>0.1276971906065653</v>
      </c>
      <c r="AA72" s="804" t="n"/>
      <c r="AB72" s="805" t="n">
        <v>0.07229040046519913</v>
      </c>
      <c r="AC72" s="806" t="n">
        <v>0.05163559761762321</v>
      </c>
      <c r="AD72" s="230" t="n"/>
    </row>
    <row r="73" ht="14.25" customHeight="1" s="1">
      <c r="A73" s="292" t="inlineStr">
        <is>
          <t>World</t>
        </is>
      </c>
      <c r="B73" s="292" t="inlineStr">
        <is>
          <t>&lt;1m</t>
        </is>
      </c>
      <c r="C73" s="293">
        <f>'Financial Performance_region'!$A73&amp;" "&amp;'Financial Performance_region'!$B73</f>
        <v/>
      </c>
      <c r="D73" s="294" t="n">
        <v>20.54458629260149</v>
      </c>
      <c r="E73" s="294" t="n">
        <v>15.59329617949368</v>
      </c>
      <c r="F73" s="294" t="n">
        <v>8.904546976791112</v>
      </c>
      <c r="G73" s="294" t="n">
        <v>6.68862082656545</v>
      </c>
      <c r="H73" s="294" t="n">
        <v>4.951697965652032</v>
      </c>
      <c r="I73" s="294" t="n">
        <v>14.28404012026513</v>
      </c>
      <c r="J73" s="294" t="n">
        <v>6.469264844641319</v>
      </c>
      <c r="K73" s="294" t="n">
        <v>6.537164606945064</v>
      </c>
      <c r="L73" s="294" t="n">
        <v>20.82120399971654</v>
      </c>
      <c r="M73" s="294" t="n">
        <v>21.28921317653676</v>
      </c>
      <c r="N73" s="270" t="n"/>
      <c r="O73" s="819" t="n">
        <v>0.433423114653561</v>
      </c>
      <c r="P73" s="819" t="n">
        <v>0.3255596365378284</v>
      </c>
      <c r="Q73" s="819" t="n">
        <v>0.2410172488086106</v>
      </c>
      <c r="R73" s="270" t="n"/>
      <c r="S73" s="819" t="n">
        <v>-0.01336635696027476</v>
      </c>
      <c r="T73" s="819" t="n">
        <v>0.05205077492440582</v>
      </c>
      <c r="U73" s="819" t="n">
        <v>-0.002364191826624272</v>
      </c>
      <c r="V73" s="804" t="n"/>
      <c r="W73" s="820" t="n">
        <v>0.3104240832056691</v>
      </c>
      <c r="X73" s="819" t="n">
        <v>-0.004978428155277255</v>
      </c>
      <c r="Y73" s="819" t="n">
        <v>-0.1746104517420292</v>
      </c>
      <c r="Z73" s="819" t="n">
        <v>-0.2439416145454663</v>
      </c>
      <c r="AA73" s="804" t="n"/>
      <c r="AB73" s="820" t="n">
        <v>0.006947114342772888</v>
      </c>
      <c r="AC73" s="821" t="n">
        <v>-0.005980260102982554</v>
      </c>
      <c r="AD73" s="264" t="n"/>
    </row>
    <row r="74">
      <c r="A74" s="274" t="inlineStr">
        <is>
          <t>World</t>
        </is>
      </c>
      <c r="B74" s="274" t="inlineStr">
        <is>
          <t>1–5m</t>
        </is>
      </c>
      <c r="C74" s="275">
        <f>'Financial Performance_region'!$A74&amp;" "&amp;'Financial Performance_region'!$B74</f>
        <v/>
      </c>
      <c r="D74" s="276" t="n">
        <v>16.03737426308365</v>
      </c>
      <c r="E74" s="276" t="n">
        <v>14.10731625866246</v>
      </c>
      <c r="F74" s="276" t="n">
        <v>8.60577482389807</v>
      </c>
      <c r="G74" s="276" t="n">
        <v>5.501541434764386</v>
      </c>
      <c r="H74" s="276" t="n">
        <v>1.930058004421195</v>
      </c>
      <c r="I74" s="276" t="n">
        <v>8.834377750400595</v>
      </c>
      <c r="J74" s="276" t="n">
        <v>7.490389777072811</v>
      </c>
      <c r="K74" s="276" t="n">
        <v>4.572548484181869</v>
      </c>
      <c r="L74" s="276" t="n">
        <v>13.43718413775387</v>
      </c>
      <c r="M74" s="276" t="n">
        <v>31.21877187625973</v>
      </c>
      <c r="N74" s="270" t="n"/>
      <c r="O74" s="811" t="n">
        <v>0.5366074696970601</v>
      </c>
      <c r="P74" s="811" t="n">
        <v>0.3430450237373555</v>
      </c>
      <c r="Q74" s="811" t="n">
        <v>0.1203475065655845</v>
      </c>
      <c r="R74" s="270" t="n"/>
      <c r="S74" s="811" t="n">
        <v>0.02387158716450924</v>
      </c>
      <c r="T74" s="811" t="n">
        <v>0.1006828660711301</v>
      </c>
      <c r="U74" s="811" t="n">
        <v>0.05279874632934813</v>
      </c>
      <c r="V74" s="804" t="n"/>
      <c r="W74" s="812" t="n">
        <v>0.4577513161946248</v>
      </c>
      <c r="X74" s="811" t="n">
        <v>0.1564843059131744</v>
      </c>
      <c r="Y74" s="811" t="n">
        <v>0.07941113910758596</v>
      </c>
      <c r="Z74" s="811" t="n">
        <v>0.03609482277460418</v>
      </c>
      <c r="AA74" s="804" t="n"/>
      <c r="AB74" s="812" t="n">
        <v>0.05207574560046301</v>
      </c>
      <c r="AC74" s="813" t="n">
        <v>0.02992555422861522</v>
      </c>
    </row>
    <row r="75">
      <c r="A75" s="298" t="inlineStr">
        <is>
          <t>World</t>
        </is>
      </c>
      <c r="B75" s="298" t="inlineStr">
        <is>
          <t>5–15m</t>
        </is>
      </c>
      <c r="C75" s="299">
        <f>'Financial Performance_region'!$A75&amp;" "&amp;'Financial Performance_region'!$B75</f>
        <v/>
      </c>
      <c r="D75" s="300" t="n">
        <v>16.27550830689666</v>
      </c>
      <c r="E75" s="300" t="n">
        <v>15.02661437840145</v>
      </c>
      <c r="F75" s="300" t="n">
        <v>9.414957196928412</v>
      </c>
      <c r="G75" s="300" t="n">
        <v>5.611657181473041</v>
      </c>
      <c r="H75" s="300" t="n">
        <v>1.248893928495201</v>
      </c>
      <c r="I75" s="300" t="n">
        <v>8.642421294635838</v>
      </c>
      <c r="J75" s="300" t="n">
        <v>7.732410415921612</v>
      </c>
      <c r="K75" s="300" t="n">
        <v>4.664157676856923</v>
      </c>
      <c r="L75" s="300" t="n">
        <v>13.30657897149276</v>
      </c>
      <c r="M75" s="300" t="n">
        <v>24.64693209158854</v>
      </c>
      <c r="N75" s="270" t="n"/>
      <c r="O75" s="822" t="n">
        <v>0.5784739265525045</v>
      </c>
      <c r="P75" s="822" t="n">
        <v>0.3447915159181316</v>
      </c>
      <c r="Q75" s="822" t="n">
        <v>0.07673455752936385</v>
      </c>
      <c r="R75" s="270" t="n"/>
      <c r="S75" s="822" t="n">
        <v>0.03424117856404312</v>
      </c>
      <c r="T75" s="822" t="n">
        <v>0.1337235791453461</v>
      </c>
      <c r="U75" s="822" t="n">
        <v>0.07129121172689309</v>
      </c>
      <c r="V75" s="804" t="n"/>
      <c r="W75" s="823" t="n">
        <v>0.4726901854930215</v>
      </c>
      <c r="X75" s="822" t="n">
        <v>0.1546916293712471</v>
      </c>
      <c r="Y75" s="822" t="n">
        <v>0.1351717170847876</v>
      </c>
      <c r="Z75" s="822" t="n">
        <v>0.07777804809966837</v>
      </c>
      <c r="AA75" s="804" t="n"/>
      <c r="AB75" s="823" t="n">
        <v>0.08184797529681838</v>
      </c>
      <c r="AC75" s="824" t="n">
        <v>0.04523911814630117</v>
      </c>
    </row>
    <row r="76">
      <c r="A76" s="274" t="inlineStr">
        <is>
          <t>World</t>
        </is>
      </c>
      <c r="B76" s="274" t="inlineStr">
        <is>
          <t>15–25m</t>
        </is>
      </c>
      <c r="C76" s="275">
        <f>'Financial Performance_region'!$A76&amp;" "&amp;'Financial Performance_region'!$B76</f>
        <v/>
      </c>
      <c r="D76" s="276" t="n">
        <v>16.77134026965529</v>
      </c>
      <c r="E76" s="276" t="n">
        <v>15.99705688195683</v>
      </c>
      <c r="F76" s="276" t="n">
        <v>8.988517838215436</v>
      </c>
      <c r="G76" s="276" t="n">
        <v>7.008539043741394</v>
      </c>
      <c r="H76" s="276" t="n">
        <v>0.7742833876984594</v>
      </c>
      <c r="I76" s="276" t="n">
        <v>8.358719079049687</v>
      </c>
      <c r="J76" s="276" t="n">
        <v>8.412621190605602</v>
      </c>
      <c r="K76" s="276" t="n">
        <v>4.641610670569298</v>
      </c>
      <c r="L76" s="276" t="n">
        <v>13.00032974961898</v>
      </c>
      <c r="M76" s="276" t="n">
        <v>54.34969974803922</v>
      </c>
      <c r="N76" s="270" t="n"/>
      <c r="O76" s="811" t="n">
        <v>0.5359451119406679</v>
      </c>
      <c r="P76" s="811" t="n">
        <v>0.4178878331162405</v>
      </c>
      <c r="Q76" s="811" t="n">
        <v>0.04616705494309153</v>
      </c>
      <c r="R76" s="270" t="n"/>
      <c r="S76" s="811" t="n">
        <v>0.03506584090394807</v>
      </c>
      <c r="T76" s="811" t="n">
        <v>0.1034766040312586</v>
      </c>
      <c r="U76" s="811" t="n">
        <v>0.06735955219860099</v>
      </c>
      <c r="V76" s="804" t="n"/>
      <c r="W76" s="812" t="n">
        <v>0.5007022608110998</v>
      </c>
      <c r="X76" s="811" t="n">
        <v>0.1896504246763718</v>
      </c>
      <c r="Y76" s="811" t="n">
        <v>0.1804233074404037</v>
      </c>
      <c r="Z76" s="811" t="n">
        <v>0.1433995647882421</v>
      </c>
      <c r="AA76" s="804" t="n"/>
      <c r="AB76" s="812" t="n">
        <v>0.06318281134531052</v>
      </c>
      <c r="AC76" s="813" t="n">
        <v>0.04278682424661916</v>
      </c>
    </row>
    <row r="77">
      <c r="A77" s="298" t="inlineStr">
        <is>
          <t>World</t>
        </is>
      </c>
      <c r="B77" s="298" t="inlineStr">
        <is>
          <t>25–40m</t>
        </is>
      </c>
      <c r="C77" s="299">
        <f>'Financial Performance_region'!$A77&amp;" "&amp;'Financial Performance_region'!$B77</f>
        <v/>
      </c>
      <c r="D77" s="300" t="n">
        <v>18.44918924065461</v>
      </c>
      <c r="E77" s="300" t="n">
        <v>17.57897680402173</v>
      </c>
      <c r="F77" s="300" t="n">
        <v>9.960548833384781</v>
      </c>
      <c r="G77" s="300" t="n">
        <v>7.618427970636954</v>
      </c>
      <c r="H77" s="300" t="n">
        <v>0.8702124366328803</v>
      </c>
      <c r="I77" s="300" t="n">
        <v>8.938662357743578</v>
      </c>
      <c r="J77" s="300" t="n">
        <v>9.510526882911037</v>
      </c>
      <c r="K77" s="300" t="n">
        <v>4.767803679336267</v>
      </c>
      <c r="L77" s="300" t="n">
        <v>13.70646603707985</v>
      </c>
      <c r="M77" s="300" t="n">
        <v>51.50015936326273</v>
      </c>
      <c r="N77" s="270" t="n"/>
      <c r="O77" s="822" t="n">
        <v>0.5398908701871693</v>
      </c>
      <c r="P77" s="822" t="n">
        <v>0.4129410713533684</v>
      </c>
      <c r="Q77" s="822" t="n">
        <v>0.04716805845946234</v>
      </c>
      <c r="R77" s="270" t="n"/>
      <c r="S77" s="822" t="n">
        <v>0.04660758360706869</v>
      </c>
      <c r="T77" s="822" t="n">
        <v>0.1221076592835493</v>
      </c>
      <c r="U77" s="822" t="n">
        <v>0.0672400759396071</v>
      </c>
      <c r="V77" s="804" t="n"/>
      <c r="W77" s="823" t="n">
        <v>0.5154983646627489</v>
      </c>
      <c r="X77" s="822" t="n">
        <v>0.2086873063442904</v>
      </c>
      <c r="Y77" s="822" t="n">
        <v>0.2020914810297042</v>
      </c>
      <c r="Z77" s="822" t="n">
        <v>0.1615192478848282</v>
      </c>
      <c r="AA77" s="804" t="n"/>
      <c r="AB77" s="823" t="n">
        <v>0.0752841842902664</v>
      </c>
      <c r="AC77" s="824" t="n">
        <v>0.05987411217757523</v>
      </c>
    </row>
    <row r="78">
      <c r="A78" s="274" t="inlineStr">
        <is>
          <t>World</t>
        </is>
      </c>
      <c r="B78" s="274" t="inlineStr">
        <is>
          <t>&gt;40m</t>
        </is>
      </c>
      <c r="C78" s="275">
        <f>'Financial Performance_region'!$A78&amp;" "&amp;'Financial Performance_region'!$B78</f>
        <v/>
      </c>
      <c r="D78" s="276" t="n">
        <v>21.02865156007318</v>
      </c>
      <c r="E78" s="276" t="n">
        <v>20.1193018603999</v>
      </c>
      <c r="F78" s="276" t="n">
        <v>11.08294764117014</v>
      </c>
      <c r="G78" s="276" t="n">
        <v>9.036354219229759</v>
      </c>
      <c r="H78" s="276" t="n">
        <v>0.9093496996732828</v>
      </c>
      <c r="I78" s="276" t="n">
        <v>10.02573452173444</v>
      </c>
      <c r="J78" s="276" t="n">
        <v>11.00291703833874</v>
      </c>
      <c r="K78" s="276" t="n">
        <v>5.98513308709082</v>
      </c>
      <c r="L78" s="276" t="n">
        <v>16.01086760882526</v>
      </c>
      <c r="M78" s="276" t="n">
        <v>53.96250187967157</v>
      </c>
      <c r="N78" s="270" t="n"/>
      <c r="O78" s="811" t="n">
        <v>0.5270403387259116</v>
      </c>
      <c r="P78" s="811" t="n">
        <v>0.4297162941435087</v>
      </c>
      <c r="Q78" s="811" t="n">
        <v>0.04324336713057973</v>
      </c>
      <c r="R78" s="270" t="n"/>
      <c r="S78" s="811" t="n">
        <v>0.03356266023282355</v>
      </c>
      <c r="T78" s="811" t="n">
        <v>0.1103778656687669</v>
      </c>
      <c r="U78" s="811" t="n">
        <v>0.06275341869815883</v>
      </c>
      <c r="V78" s="804" t="n"/>
      <c r="W78" s="812" t="n">
        <v>0.5209323051536258</v>
      </c>
      <c r="X78" s="811" t="n">
        <v>0.1912626938401348</v>
      </c>
      <c r="Y78" s="811" t="n">
        <v>0.1834701504987609</v>
      </c>
      <c r="Z78" s="811" t="n">
        <v>0.1478105095151545</v>
      </c>
      <c r="AA78" s="804" t="n"/>
      <c r="AB78" s="812" t="n">
        <v>0.06829930578997612</v>
      </c>
      <c r="AC78" s="813" t="n">
        <v>0.04528352613527876</v>
      </c>
    </row>
    <row r="79">
      <c r="A79" s="292" t="inlineStr">
        <is>
          <t>World</t>
        </is>
      </c>
      <c r="B79" s="292" t="inlineStr">
        <is>
          <t>10th percentile</t>
        </is>
      </c>
      <c r="C79" s="293">
        <f>'Financial Performance_region'!$A79&amp;" "&amp;'Financial Performance_region'!$B79</f>
        <v/>
      </c>
      <c r="D79" s="294" t="n">
        <v>3.871683805706378</v>
      </c>
      <c r="E79" s="294" t="n">
        <v>3.660396064663049</v>
      </c>
      <c r="F79" s="294" t="n">
        <v>2.452554333959762</v>
      </c>
      <c r="G79" s="294" t="n">
        <v>0.8888375214811435</v>
      </c>
      <c r="H79" s="294" t="n">
        <v>0</v>
      </c>
      <c r="I79" s="294" t="n">
        <v>3.602649884746975</v>
      </c>
      <c r="J79" s="294" t="n">
        <v>-7.497258385500642</v>
      </c>
      <c r="K79" s="294" t="n">
        <v>0.3355567044270499</v>
      </c>
      <c r="L79" s="294" t="n">
        <v>4.66639900979638</v>
      </c>
      <c r="M79" s="294" t="n">
        <v>0.5038573529412929</v>
      </c>
      <c r="N79" s="270" t="n"/>
      <c r="O79" s="819" t="n">
        <v>0.2637412643382279</v>
      </c>
      <c r="P79" s="819" t="n">
        <v>0.1527474505429166</v>
      </c>
      <c r="Q79" s="819" t="n">
        <v>0</v>
      </c>
      <c r="R79" s="270" t="n"/>
      <c r="S79" s="819" t="n">
        <v>-0.174177468450249</v>
      </c>
      <c r="T79" s="819" t="n">
        <v>-0.1902974086882319</v>
      </c>
      <c r="U79" s="819" t="n">
        <v>-0.2148499620947225</v>
      </c>
      <c r="V79" s="804" t="n"/>
      <c r="W79" s="820" t="n">
        <v>-1.463824668114011</v>
      </c>
      <c r="X79" s="819" t="n">
        <v>-1.827841993430025</v>
      </c>
      <c r="Y79" s="819" t="n">
        <v>-1.888420147515759</v>
      </c>
      <c r="Z79" s="819" t="n">
        <v>-1.855586988735644</v>
      </c>
      <c r="AA79" s="804" t="n"/>
      <c r="AB79" s="820" t="n">
        <v>-0.1601748465682435</v>
      </c>
      <c r="AC79" s="821" t="n">
        <v>-0.1642116373100835</v>
      </c>
    </row>
    <row r="80">
      <c r="A80" s="274" t="inlineStr">
        <is>
          <t>World</t>
        </is>
      </c>
      <c r="B80" s="274" t="inlineStr">
        <is>
          <t>1st quartile</t>
        </is>
      </c>
      <c r="C80" s="275">
        <f>'Financial Performance_region'!$A80&amp;" "&amp;'Financial Performance_region'!$B80</f>
        <v/>
      </c>
      <c r="D80" s="276" t="n">
        <v>8.12799251892536</v>
      </c>
      <c r="E80" s="276" t="n">
        <v>7.354332209207504</v>
      </c>
      <c r="F80" s="276" t="n">
        <v>4.310731003259889</v>
      </c>
      <c r="G80" s="276" t="n">
        <v>1.990496717878545</v>
      </c>
      <c r="H80" s="276" t="n">
        <v>0.04220431976098829</v>
      </c>
      <c r="I80" s="276" t="n">
        <v>5.520244379799203</v>
      </c>
      <c r="J80" s="276" t="n">
        <v>0.8440612984041324</v>
      </c>
      <c r="K80" s="276" t="n">
        <v>1.512926920857857</v>
      </c>
      <c r="L80" s="276" t="n">
        <v>8.570115306994118</v>
      </c>
      <c r="M80" s="276" t="n">
        <v>2.569779469207385</v>
      </c>
      <c r="N80" s="270" t="n"/>
      <c r="O80" s="811" t="n">
        <v>0.3959999997132709</v>
      </c>
      <c r="P80" s="811" t="n">
        <v>0.2222428939137983</v>
      </c>
      <c r="Q80" s="811" t="n">
        <v>0.003876419275136416</v>
      </c>
      <c r="R80" s="270" t="n"/>
      <c r="S80" s="811" t="n">
        <v>-0.03244027608592377</v>
      </c>
      <c r="T80" s="811" t="n">
        <v>0.02775641463455016</v>
      </c>
      <c r="U80" s="811" t="n">
        <v>-0.002636393206316753</v>
      </c>
      <c r="V80" s="804" t="n"/>
      <c r="W80" s="812" t="n">
        <v>0.1183128010985569</v>
      </c>
      <c r="X80" s="811" t="n">
        <v>-0.2360177450139396</v>
      </c>
      <c r="Y80" s="811" t="n">
        <v>-0.2890988513942187</v>
      </c>
      <c r="Z80" s="811" t="n">
        <v>-0.3271485175658267</v>
      </c>
      <c r="AA80" s="804" t="n"/>
      <c r="AB80" s="812" t="n">
        <v>-0.01344351761200526</v>
      </c>
      <c r="AC80" s="813" t="n">
        <v>-0.0288375228663751</v>
      </c>
    </row>
    <row r="81">
      <c r="A81" s="298" t="inlineStr">
        <is>
          <t>World</t>
        </is>
      </c>
      <c r="B81" s="298" t="inlineStr">
        <is>
          <t>2nd quartile (median)</t>
        </is>
      </c>
      <c r="C81" s="299">
        <f>'Financial Performance_region'!$A81&amp;" "&amp;'Financial Performance_region'!$B81</f>
        <v/>
      </c>
      <c r="D81" s="300" t="n">
        <v>15.60148387974124</v>
      </c>
      <c r="E81" s="300" t="n">
        <v>13.68237884159008</v>
      </c>
      <c r="F81" s="300" t="n">
        <v>6.888950322164025</v>
      </c>
      <c r="G81" s="300" t="n">
        <v>5.243240707947987</v>
      </c>
      <c r="H81" s="300" t="n">
        <v>0.4546843589955873</v>
      </c>
      <c r="I81" s="300" t="n">
        <v>9.108100554775394</v>
      </c>
      <c r="J81" s="300" t="n">
        <v>6.481335288527844</v>
      </c>
      <c r="K81" s="300" t="n">
        <v>3.739632428117131</v>
      </c>
      <c r="L81" s="300" t="n">
        <v>14.18507757774127</v>
      </c>
      <c r="M81" s="300" t="n">
        <v>12.97203750372192</v>
      </c>
      <c r="N81" s="270" t="n"/>
      <c r="O81" s="822" t="n">
        <v>0.5814993675381991</v>
      </c>
      <c r="P81" s="822" t="n">
        <v>0.3285895003162555</v>
      </c>
      <c r="Q81" s="822" t="n">
        <v>0.04270644377124302</v>
      </c>
      <c r="R81" s="270" t="n"/>
      <c r="S81" s="822" t="n">
        <v>0.02673664825842159</v>
      </c>
      <c r="T81" s="822" t="n">
        <v>0.1021105165053214</v>
      </c>
      <c r="U81" s="822" t="n">
        <v>0.05982100780687458</v>
      </c>
      <c r="V81" s="804" t="n"/>
      <c r="W81" s="823" t="n">
        <v>0.4079937458416611</v>
      </c>
      <c r="X81" s="822" t="n">
        <v>0.1116082931642356</v>
      </c>
      <c r="Y81" s="822" t="n">
        <v>0.06107873069643297</v>
      </c>
      <c r="Z81" s="822" t="n">
        <v>0.01401726700465851</v>
      </c>
      <c r="AA81" s="804" t="n"/>
      <c r="AB81" s="823" t="n">
        <v>0.05014635034744729</v>
      </c>
      <c r="AC81" s="824" t="n">
        <v>0.03121752257022826</v>
      </c>
    </row>
    <row r="82">
      <c r="A82" s="274" t="inlineStr">
        <is>
          <t>World</t>
        </is>
      </c>
      <c r="B82" s="274" t="inlineStr">
        <is>
          <t>3rd quartile</t>
        </is>
      </c>
      <c r="C82" s="275">
        <f>'Financial Performance_region'!$A82&amp;" "&amp;'Financial Performance_region'!$B82</f>
        <v/>
      </c>
      <c r="D82" s="276" t="n">
        <v>23.28720075313328</v>
      </c>
      <c r="E82" s="276" t="n">
        <v>19.64174761289417</v>
      </c>
      <c r="F82" s="276" t="n">
        <v>11.35083846118868</v>
      </c>
      <c r="G82" s="276" t="n">
        <v>8.529347965241449</v>
      </c>
      <c r="H82" s="276" t="n">
        <v>2.486815049709672</v>
      </c>
      <c r="I82" s="276" t="n">
        <v>14.9956283883266</v>
      </c>
      <c r="J82" s="276" t="n">
        <v>10.70861312116683</v>
      </c>
      <c r="K82" s="276" t="n">
        <v>7.354668986644676</v>
      </c>
      <c r="L82" s="276" t="n">
        <v>23.03265382755899</v>
      </c>
      <c r="M82" s="276" t="n">
        <v>32.50718779097965</v>
      </c>
      <c r="N82" s="270" t="n"/>
      <c r="O82" s="811" t="n">
        <v>0.71</v>
      </c>
      <c r="P82" s="811" t="n">
        <v>0.4451931760257766</v>
      </c>
      <c r="Q82" s="811" t="n">
        <v>0.133345180434366</v>
      </c>
      <c r="R82" s="270" t="n"/>
      <c r="S82" s="811" t="n">
        <v>0.08292792835910601</v>
      </c>
      <c r="T82" s="811" t="n">
        <v>0.1910936736850723</v>
      </c>
      <c r="U82" s="811" t="n">
        <v>0.1291398672070622</v>
      </c>
      <c r="V82" s="804" t="n"/>
      <c r="W82" s="812" t="n">
        <v>0.5579813839971766</v>
      </c>
      <c r="X82" s="811" t="n">
        <v>0.2722467289888806</v>
      </c>
      <c r="Y82" s="811" t="n">
        <v>0.2215891654680089</v>
      </c>
      <c r="Z82" s="811" t="n">
        <v>0.171424155170023</v>
      </c>
      <c r="AA82" s="804" t="n"/>
      <c r="AB82" s="812" t="n">
        <v>0.1206818658338086</v>
      </c>
      <c r="AC82" s="813" t="n">
        <v>0.1108636015631667</v>
      </c>
    </row>
    <row r="83" ht="14.5" customHeight="1" s="1" thickBot="1">
      <c r="A83" s="304" t="inlineStr">
        <is>
          <t>World</t>
        </is>
      </c>
      <c r="B83" s="304" t="inlineStr">
        <is>
          <t>90th percentile</t>
        </is>
      </c>
      <c r="C83" s="305">
        <f>'Financial Performance_region'!$A83&amp;" "&amp;'Financial Performance_region'!$B83</f>
        <v/>
      </c>
      <c r="D83" s="306" t="n">
        <v>35.22119069098936</v>
      </c>
      <c r="E83" s="306" t="n">
        <v>28.79114279834369</v>
      </c>
      <c r="F83" s="306" t="n">
        <v>16.9927965226284</v>
      </c>
      <c r="G83" s="306" t="n">
        <v>12.79106023226645</v>
      </c>
      <c r="H83" s="306" t="n">
        <v>6.6547696238725</v>
      </c>
      <c r="I83" s="306" t="n">
        <v>28.92507165894921</v>
      </c>
      <c r="J83" s="306" t="n">
        <v>17.12441605299988</v>
      </c>
      <c r="K83" s="306" t="n">
        <v>13.10293336012246</v>
      </c>
      <c r="L83" s="306" t="n">
        <v>40.34185241493164</v>
      </c>
      <c r="M83" s="306" t="n">
        <v>81.3422256641756</v>
      </c>
      <c r="N83" s="307" t="n"/>
      <c r="O83" s="825" t="n">
        <v>0.7991543023464448</v>
      </c>
      <c r="P83" s="825" t="n">
        <v>0.5424261340728082</v>
      </c>
      <c r="Q83" s="825" t="n">
        <v>0.2989875889135693</v>
      </c>
      <c r="R83" s="307" t="n"/>
      <c r="S83" s="825" t="n">
        <v>0.2000632813649104</v>
      </c>
      <c r="T83" s="825" t="n">
        <v>0.4211741183948708</v>
      </c>
      <c r="U83" s="825" t="n">
        <v>0.2798699549465283</v>
      </c>
      <c r="V83" s="826" t="n"/>
      <c r="W83" s="827" t="n">
        <v>0.6681342036849299</v>
      </c>
      <c r="X83" s="825" t="n">
        <v>0.4213973060349211</v>
      </c>
      <c r="Y83" s="825" t="n">
        <v>0.3688306337401612</v>
      </c>
      <c r="Z83" s="825" t="n">
        <v>0.3380247720076452</v>
      </c>
      <c r="AA83" s="826" t="n"/>
      <c r="AB83" s="827" t="n">
        <v>0.266430109419638</v>
      </c>
      <c r="AC83" s="828" t="n">
        <v>0.2374500762490412</v>
      </c>
    </row>
    <row r="84">
      <c r="S84" s="829" t="n"/>
      <c r="T84" s="829" t="n"/>
      <c r="U84" s="829" t="n"/>
      <c r="V84" s="829" t="n"/>
      <c r="W84" s="829" t="n"/>
      <c r="X84" s="829" t="n"/>
      <c r="Y84" s="829" t="n"/>
      <c r="Z84" s="829" t="n"/>
      <c r="AA84" s="829" t="n"/>
      <c r="AB84" s="829" t="n"/>
      <c r="AC84" s="830" t="n"/>
    </row>
    <row r="85">
      <c r="O85" s="314" t="n"/>
      <c r="P85" s="314" t="n"/>
      <c r="Q85" s="314" t="n"/>
      <c r="S85" s="314" t="n"/>
      <c r="T85" s="314" t="n"/>
      <c r="U85" s="314" t="n"/>
      <c r="V85" s="314" t="n"/>
      <c r="W85" s="314" t="n"/>
      <c r="X85" s="314" t="n"/>
      <c r="Y85" s="314" t="n"/>
      <c r="Z85" s="314" t="n"/>
      <c r="AA85" s="314" t="n"/>
      <c r="AB85" s="315" t="n"/>
      <c r="AC85" s="831" t="n"/>
    </row>
    <row r="86">
      <c r="O86" s="314" t="n"/>
      <c r="P86" s="314" t="n"/>
      <c r="Q86" s="314" t="n"/>
      <c r="S86" s="314" t="n"/>
      <c r="T86" s="314" t="n"/>
      <c r="U86" s="314" t="n"/>
      <c r="V86" s="314" t="n"/>
      <c r="W86" s="314" t="n"/>
      <c r="X86" s="314" t="n"/>
      <c r="Y86" s="314" t="n"/>
      <c r="Z86" s="314" t="n"/>
      <c r="AA86" s="314" t="n"/>
      <c r="AB86" s="315" t="n"/>
      <c r="AC86" s="831" t="n"/>
    </row>
    <row r="87">
      <c r="S87" s="314" t="n"/>
      <c r="T87" s="314" t="n"/>
      <c r="U87" s="314" t="n"/>
      <c r="V87" s="314" t="n"/>
      <c r="W87" s="314" t="n"/>
      <c r="X87" s="314" t="n"/>
      <c r="Y87" s="314" t="n"/>
      <c r="Z87" s="314" t="n"/>
      <c r="AA87" s="314" t="n"/>
      <c r="AB87" s="315" t="n"/>
      <c r="AC87" s="831" t="n"/>
    </row>
  </sheetData>
  <hyperlinks>
    <hyperlink ref="A1" location="CONTENTS!A1" display="↖ Back"/>
  </hyperlink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4.1"/>
  <cols>
    <col width="19.54296875" bestFit="1" customWidth="1" style="1" min="2" max="2"/>
  </cols>
  <sheetData>
    <row r="2">
      <c r="B2" s="0" t="inlineStr">
        <is>
          <t>Region_category</t>
        </is>
      </c>
    </row>
    <row r="3">
      <c r="B3" s="265" t="inlineStr">
        <is>
          <t>Africa</t>
        </is>
      </c>
    </row>
    <row r="4">
      <c r="B4" s="292" t="inlineStr">
        <is>
          <t>Asia-Pacific</t>
        </is>
      </c>
    </row>
    <row r="5">
      <c r="B5" s="265" t="inlineStr">
        <is>
          <t>Europe</t>
        </is>
      </c>
    </row>
    <row r="6">
      <c r="B6" s="292" t="inlineStr">
        <is>
          <t>Latin America-Caribbean</t>
        </is>
      </c>
    </row>
    <row r="7">
      <c r="B7" s="265" t="inlineStr">
        <is>
          <t>North America</t>
        </is>
      </c>
    </row>
    <row r="8">
      <c r="B8" s="292" t="inlineStr">
        <is>
          <t>World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798" t="inlineStr">
        <is>
          <t>International/Domestic</t>
        </is>
      </c>
    </row>
    <row r="2">
      <c r="A2" s="798" t="inlineStr">
        <is>
          <t>ratio_df</t>
        </is>
      </c>
      <c r="B2" s="0" t="inlineStr">
        <is>
          <t xml:space="preserve">        Category  Ratio
0  international    100</t>
        </is>
      </c>
    </row>
    <row r="3">
      <c r="A3" s="798" t="inlineStr">
        <is>
          <t>ratio_df_grouped</t>
        </is>
      </c>
      <c r="B3" s="0" t="inlineStr">
        <is>
          <t xml:space="preserve">                2023   2024
international  14466  16134</t>
        </is>
      </c>
    </row>
    <row r="4">
      <c r="A4" s="798" t="inlineStr">
        <is>
          <t>unique_ratio_list</t>
        </is>
      </c>
      <c r="B4" s="0" t="inlineStr">
        <is>
          <t>['international(100%)']</t>
        </is>
      </c>
    </row>
    <row r="5">
      <c r="A5" s="798" t="inlineStr">
        <is>
          <t>length</t>
        </is>
      </c>
      <c r="B5" s="0" t="n">
        <v>30600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s="798" t="n">
        <v>2005</v>
      </c>
      <c r="C1" s="798" t="n">
        <v>2006</v>
      </c>
      <c r="D1" s="798" t="n">
        <v>2007</v>
      </c>
      <c r="E1" s="798" t="n">
        <v>2008</v>
      </c>
      <c r="F1" s="798" t="n">
        <v>2009</v>
      </c>
      <c r="G1" s="798" t="n">
        <v>2010</v>
      </c>
      <c r="H1" s="798" t="n">
        <v>2011</v>
      </c>
      <c r="I1" s="798" t="n">
        <v>2012</v>
      </c>
      <c r="J1" s="798" t="n">
        <v>2013</v>
      </c>
      <c r="K1" s="798" t="n">
        <v>2014</v>
      </c>
      <c r="L1" s="798" t="n">
        <v>2015</v>
      </c>
      <c r="M1" s="798" t="n">
        <v>2016</v>
      </c>
      <c r="N1" s="798" t="n">
        <v>2017</v>
      </c>
      <c r="O1" s="798" t="n">
        <v>2018</v>
      </c>
      <c r="P1" s="798" t="n">
        <v>2019</v>
      </c>
      <c r="Q1" s="798" t="n">
        <v>2020</v>
      </c>
      <c r="R1" s="798" t="n">
        <v>2021</v>
      </c>
      <c r="S1" s="798" t="n">
        <v>2022</v>
      </c>
      <c r="T1" s="798" t="n">
        <v>2023</v>
      </c>
      <c r="U1" s="798" t="n">
        <v>2024</v>
      </c>
      <c r="V1" s="798" t="n">
        <v>2025</v>
      </c>
      <c r="W1" s="798" t="n">
        <v>2026</v>
      </c>
      <c r="X1" s="798" t="n">
        <v>2027</v>
      </c>
      <c r="Y1" s="798" t="n">
        <v>2028</v>
      </c>
      <c r="Z1" s="798" t="n">
        <v>2029</v>
      </c>
      <c r="AA1" s="798" t="n">
        <v>2030</v>
      </c>
      <c r="AB1" s="798" t="n">
        <v>2031</v>
      </c>
      <c r="AC1" s="798" t="n">
        <v>2032</v>
      </c>
      <c r="AD1" s="798" t="n">
        <v>2033</v>
      </c>
      <c r="AE1" s="798" t="n">
        <v>2034</v>
      </c>
      <c r="AF1" s="798" t="n">
        <v>2035</v>
      </c>
      <c r="AG1" s="798" t="n">
        <v>2036</v>
      </c>
      <c r="AH1" s="798" t="n">
        <v>2037</v>
      </c>
      <c r="AI1" s="798" t="n">
        <v>2038</v>
      </c>
      <c r="AJ1" s="798" t="n">
        <v>2039</v>
      </c>
      <c r="AK1" s="798" t="n">
        <v>2040</v>
      </c>
      <c r="AL1" s="798" t="n">
        <v>2041</v>
      </c>
      <c r="AM1" s="798" t="n">
        <v>2042</v>
      </c>
      <c r="AN1" s="798" t="n">
        <v>2043</v>
      </c>
      <c r="AO1" s="798" t="n">
        <v>2044</v>
      </c>
      <c r="AP1" s="798" t="n">
        <v>2045</v>
      </c>
      <c r="AQ1" s="798" t="n">
        <v>2046</v>
      </c>
      <c r="AR1" s="798" t="n">
        <v>2047</v>
      </c>
      <c r="AS1" s="798" t="n">
        <v>2048</v>
      </c>
      <c r="AT1" s="798" t="n">
        <v>2049</v>
      </c>
      <c r="AU1" s="798" t="n">
        <v>2050</v>
      </c>
      <c r="AV1" s="798" t="n">
        <v>2051</v>
      </c>
      <c r="AW1" s="798" t="n">
        <v>2052</v>
      </c>
      <c r="AX1" s="798" t="n">
        <v>2053</v>
      </c>
      <c r="AY1" s="798" t="n">
        <v>2054</v>
      </c>
      <c r="AZ1" s="798" t="n">
        <v>2055</v>
      </c>
      <c r="BA1" s="798" t="n">
        <v>2056</v>
      </c>
      <c r="BB1" s="798" t="n">
        <v>2057</v>
      </c>
      <c r="BC1" s="798" t="n">
        <v>2058</v>
      </c>
      <c r="BD1" s="798" t="n">
        <v>2059</v>
      </c>
      <c r="BE1" s="798" t="n">
        <v>2060</v>
      </c>
    </row>
    <row r="2">
      <c r="A2" s="798" t="inlineStr">
        <is>
          <t>regression</t>
        </is>
      </c>
      <c r="B2" s="0" t="n">
        <v>-757167</v>
      </c>
      <c r="C2" s="0" t="n">
        <v>-341796</v>
      </c>
      <c r="D2" s="0" t="n">
        <v>-87235</v>
      </c>
      <c r="E2" s="0" t="n">
        <v>369193</v>
      </c>
      <c r="F2" s="0" t="n">
        <v>69190</v>
      </c>
      <c r="G2" s="0" t="n">
        <v>354739</v>
      </c>
      <c r="H2" s="0" t="n">
        <v>619978</v>
      </c>
      <c r="I2" s="0" t="n">
        <v>458557</v>
      </c>
      <c r="J2" s="0" t="n">
        <v>652100</v>
      </c>
      <c r="K2" s="0" t="n">
        <v>699140</v>
      </c>
      <c r="L2" s="0" t="n">
        <v>748898</v>
      </c>
      <c r="M2" s="0" t="n">
        <v>868685</v>
      </c>
      <c r="N2" s="0" t="n">
        <v>1049739</v>
      </c>
      <c r="O2" s="0" t="n">
        <v>1208524</v>
      </c>
      <c r="P2" s="0" t="n">
        <v>1297364</v>
      </c>
      <c r="Q2" s="0" t="n">
        <v>343186</v>
      </c>
      <c r="R2" s="0" t="n">
        <v>652682</v>
      </c>
      <c r="S2" s="0" t="n">
        <v>1266868</v>
      </c>
      <c r="T2" s="0" t="n">
        <v>1657521</v>
      </c>
      <c r="U2" s="0" t="n">
        <v>1626356</v>
      </c>
      <c r="V2" s="0" t="n">
        <v>1766508</v>
      </c>
      <c r="W2" s="0" t="n">
        <v>1893061</v>
      </c>
      <c r="X2" s="0" t="n">
        <v>2010069</v>
      </c>
      <c r="Y2" s="0" t="n">
        <v>2135750</v>
      </c>
      <c r="Z2" s="0" t="n">
        <v>2460684</v>
      </c>
      <c r="AA2" s="0" t="n">
        <v>2677014</v>
      </c>
      <c r="AB2" s="0" t="n">
        <v>2896964</v>
      </c>
      <c r="AC2" s="0" t="n">
        <v>3125403</v>
      </c>
      <c r="AD2" s="0" t="n">
        <v>3357945</v>
      </c>
      <c r="AE2" s="0" t="n">
        <v>3591106</v>
      </c>
      <c r="AF2" s="0" t="n">
        <v>3817882</v>
      </c>
      <c r="AG2" s="0" t="n">
        <v>4035584</v>
      </c>
      <c r="AH2" s="0" t="n">
        <v>4247036</v>
      </c>
      <c r="AI2" s="0" t="n">
        <v>4454679</v>
      </c>
      <c r="AJ2" s="0" t="n">
        <v>4658157</v>
      </c>
      <c r="AK2" s="0" t="n">
        <v>4859695</v>
      </c>
      <c r="AL2" s="0" t="n">
        <v>5057182</v>
      </c>
      <c r="AM2" s="0" t="n">
        <v>5247593</v>
      </c>
      <c r="AN2" s="0" t="n">
        <v>5430737</v>
      </c>
      <c r="AO2" s="0" t="n">
        <v>5610433</v>
      </c>
      <c r="AP2" s="0" t="n">
        <v>5787191</v>
      </c>
      <c r="AQ2" s="0" t="n">
        <v>5960338</v>
      </c>
      <c r="AR2" s="0" t="n">
        <v>6125562</v>
      </c>
      <c r="AS2" s="0" t="n">
        <v>6281685</v>
      </c>
      <c r="AT2" s="0" t="n">
        <v>6441215</v>
      </c>
      <c r="AU2" s="0" t="n">
        <v>6604300</v>
      </c>
      <c r="AV2" s="0" t="n">
        <v>6768579</v>
      </c>
      <c r="AW2" s="0" t="n">
        <v>6934366</v>
      </c>
      <c r="AX2" s="0" t="n">
        <v>7102511</v>
      </c>
      <c r="AY2" s="0" t="n">
        <v>7273650</v>
      </c>
      <c r="AZ2" s="0" t="n">
        <v>7448313</v>
      </c>
      <c r="BA2" s="0" t="n">
        <v>7627458</v>
      </c>
      <c r="BB2" s="0" t="n">
        <v>7812046</v>
      </c>
      <c r="BC2" s="0" t="n">
        <v>8001958</v>
      </c>
      <c r="BD2" s="0" t="n">
        <v>8196969</v>
      </c>
      <c r="BE2" s="0" t="n">
        <v>8396100</v>
      </c>
    </row>
    <row r="3">
      <c r="A3" s="798" t="inlineStr">
        <is>
          <t>country ratio</t>
        </is>
      </c>
      <c r="B3" s="0" t="inlineStr"/>
      <c r="C3" s="0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/>
      <c r="K3" s="0" t="n">
        <v>699140</v>
      </c>
      <c r="L3" s="0" t="n">
        <v>748898</v>
      </c>
      <c r="M3" s="0" t="n">
        <v>868685</v>
      </c>
      <c r="N3" s="0" t="n">
        <v>1049739</v>
      </c>
      <c r="O3" s="0" t="n">
        <v>1208524</v>
      </c>
      <c r="P3" s="0" t="n">
        <v>1297364</v>
      </c>
      <c r="Q3" s="0" t="n">
        <v>343186</v>
      </c>
      <c r="R3" s="0" t="n">
        <v>652682</v>
      </c>
      <c r="S3" s="0" t="n">
        <v>1266868</v>
      </c>
      <c r="T3" s="0" t="n">
        <v>1657521</v>
      </c>
      <c r="U3" s="0" t="n">
        <v>1819409</v>
      </c>
      <c r="V3" s="0" t="n">
        <v>1972511</v>
      </c>
      <c r="W3" s="0" t="n">
        <v>2084098</v>
      </c>
      <c r="X3" s="0" t="n">
        <v>2193289</v>
      </c>
      <c r="Y3" s="0" t="n">
        <v>2287283</v>
      </c>
      <c r="Z3" s="0" t="n">
        <v>2376403</v>
      </c>
      <c r="AA3" s="0" t="n">
        <v>2472893</v>
      </c>
      <c r="AB3" s="0" t="n">
        <v>2568750</v>
      </c>
      <c r="AC3" s="0" t="n">
        <v>2664249</v>
      </c>
      <c r="AD3" s="0" t="n">
        <v>2759502</v>
      </c>
      <c r="AE3" s="0" t="n">
        <v>2851843</v>
      </c>
      <c r="AF3" s="0" t="n">
        <v>2941167</v>
      </c>
      <c r="AG3" s="0" t="n">
        <v>3029257</v>
      </c>
      <c r="AH3" s="0" t="n">
        <v>3116214</v>
      </c>
      <c r="AI3" s="0" t="n">
        <v>3202203</v>
      </c>
      <c r="AJ3" s="0" t="n">
        <v>3287327</v>
      </c>
      <c r="AK3" s="0" t="n">
        <v>3371753</v>
      </c>
      <c r="AL3" s="0" t="n">
        <v>3455967</v>
      </c>
      <c r="AM3" s="0" t="n">
        <v>3539992</v>
      </c>
      <c r="AN3" s="0" t="n">
        <v>3623846</v>
      </c>
      <c r="AO3" s="0" t="n">
        <v>3707545</v>
      </c>
      <c r="AP3" s="0" t="n">
        <v>3791106</v>
      </c>
      <c r="AQ3" s="0" t="n">
        <v>3874543</v>
      </c>
      <c r="AR3" s="0" t="n">
        <v>3957867</v>
      </c>
      <c r="AS3" s="0" t="n">
        <v>4041090</v>
      </c>
      <c r="AT3" s="0" t="n">
        <v>4124223</v>
      </c>
      <c r="AU3" s="0" t="n">
        <v>4207273</v>
      </c>
      <c r="AV3" s="0" t="n">
        <v>4290250</v>
      </c>
      <c r="AW3" s="0" t="n">
        <v>4373163</v>
      </c>
      <c r="AX3" s="0" t="n">
        <v>4457679</v>
      </c>
      <c r="AY3" s="0" t="n">
        <v>4543828</v>
      </c>
      <c r="AZ3" s="0" t="n">
        <v>4631642</v>
      </c>
      <c r="BA3" s="0" t="n">
        <v>4721153</v>
      </c>
      <c r="BB3" s="0" t="n">
        <v>4812394</v>
      </c>
      <c r="BC3" s="0" t="n">
        <v>4905398</v>
      </c>
      <c r="BD3" s="0" t="n">
        <v>5000199</v>
      </c>
      <c r="BE3" s="0" t="n">
        <v>5096833</v>
      </c>
    </row>
    <row r="4">
      <c r="A4" s="798" t="inlineStr">
        <is>
          <t>Final Forecast</t>
        </is>
      </c>
      <c r="B4" s="0" t="inlineStr"/>
      <c r="C4" s="0" t="inlineStr"/>
      <c r="D4" s="0" t="inlineStr"/>
      <c r="E4" s="0" t="inlineStr"/>
      <c r="F4" s="0" t="inlineStr"/>
      <c r="G4" s="0" t="inlineStr"/>
      <c r="H4" s="0" t="inlineStr"/>
      <c r="I4" s="0" t="inlineStr"/>
      <c r="J4" s="0" t="inlineStr"/>
      <c r="K4" s="0" t="n">
        <v>699140</v>
      </c>
      <c r="L4" s="0" t="n">
        <v>748898</v>
      </c>
      <c r="M4" s="0" t="n">
        <v>868685</v>
      </c>
      <c r="N4" s="0" t="n">
        <v>1049739</v>
      </c>
      <c r="O4" s="0" t="n">
        <v>1208524</v>
      </c>
      <c r="P4" s="0" t="n">
        <v>1297364</v>
      </c>
      <c r="Q4" s="0" t="n">
        <v>343186</v>
      </c>
      <c r="R4" s="0" t="n">
        <v>652682</v>
      </c>
      <c r="S4" s="0" t="n">
        <v>1266868</v>
      </c>
      <c r="T4" s="0" t="n">
        <v>1657521</v>
      </c>
      <c r="U4" s="0" t="n">
        <v>1771145</v>
      </c>
      <c r="V4" s="0" t="n">
        <v>1921010</v>
      </c>
      <c r="W4" s="0" t="n">
        <v>2036338</v>
      </c>
      <c r="X4" s="0" t="n">
        <v>2147484</v>
      </c>
      <c r="Y4" s="0" t="n">
        <v>2249399</v>
      </c>
      <c r="Z4" s="0" t="n">
        <v>2397473</v>
      </c>
      <c r="AA4" s="0" t="n">
        <v>2523923</v>
      </c>
      <c r="AB4" s="0" t="n">
        <v>2650803</v>
      </c>
      <c r="AC4" s="0" t="n">
        <v>2779537</v>
      </c>
      <c r="AD4" s="0" t="n">
        <v>2909112</v>
      </c>
      <c r="AE4" s="0" t="n">
        <v>3036658</v>
      </c>
      <c r="AF4" s="0" t="n">
        <v>3160345</v>
      </c>
      <c r="AG4" s="0" t="n">
        <v>3280838</v>
      </c>
      <c r="AH4" s="0" t="n">
        <v>3398919</v>
      </c>
      <c r="AI4" s="0" t="n">
        <v>3515322</v>
      </c>
      <c r="AJ4" s="0" t="n">
        <v>3630034</v>
      </c>
      <c r="AK4" s="0" t="n">
        <v>3743738</v>
      </c>
      <c r="AL4" s="0" t="n">
        <v>3856270</v>
      </c>
      <c r="AM4" s="0" t="n">
        <v>3966892</v>
      </c>
      <c r="AN4" s="0" t="n">
        <v>4075568</v>
      </c>
      <c r="AO4" s="0" t="n">
        <v>4183267</v>
      </c>
      <c r="AP4" s="0" t="n">
        <v>4290127</v>
      </c>
      <c r="AQ4" s="0" t="n">
        <v>4395991</v>
      </c>
      <c r="AR4" s="0" t="n">
        <v>4499790</v>
      </c>
      <c r="AS4" s="0" t="n">
        <v>4601238</v>
      </c>
      <c r="AT4" s="0" t="n">
        <v>4703471</v>
      </c>
      <c r="AU4" s="0" t="n">
        <v>4806529</v>
      </c>
      <c r="AV4" s="0" t="n">
        <v>4909832</v>
      </c>
      <c r="AW4" s="0" t="n">
        <v>5013463</v>
      </c>
      <c r="AX4" s="0" t="n">
        <v>5118887</v>
      </c>
      <c r="AY4" s="0" t="n">
        <v>5226283</v>
      </c>
      <c r="AZ4" s="0" t="n">
        <v>5335809</v>
      </c>
      <c r="BA4" s="0" t="n">
        <v>5447729</v>
      </c>
      <c r="BB4" s="0" t="n">
        <v>5562307</v>
      </c>
      <c r="BC4" s="0" t="n">
        <v>5679538</v>
      </c>
      <c r="BD4" s="0" t="n">
        <v>5799391</v>
      </c>
      <c r="BE4" s="0" t="n">
        <v>5921649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B1" s="798" t="inlineStr">
        <is>
          <t>Working-age Population</t>
        </is>
      </c>
      <c r="C1" s="798" t="inlineStr">
        <is>
          <t>GDP volume chain-linked</t>
        </is>
      </c>
      <c r="D1" s="798" t="inlineStr">
        <is>
          <t>regression</t>
        </is>
      </c>
    </row>
    <row r="2">
      <c r="A2" s="798" t="n">
        <v>2005</v>
      </c>
      <c r="B2" s="0" t="n">
        <v>411151</v>
      </c>
      <c r="C2" s="0" t="n">
        <v>2</v>
      </c>
      <c r="D2" s="0" t="n">
        <v>-757167</v>
      </c>
    </row>
    <row r="3">
      <c r="A3" s="798" t="n">
        <v>2006</v>
      </c>
      <c r="B3" s="0" t="n">
        <v>411920</v>
      </c>
      <c r="C3" s="0" t="n">
        <v>2.2</v>
      </c>
      <c r="D3" s="0" t="n">
        <v>-341796</v>
      </c>
    </row>
    <row r="4">
      <c r="A4" s="798" t="n">
        <v>2007</v>
      </c>
      <c r="B4" s="0" t="n">
        <v>413380</v>
      </c>
      <c r="C4" s="0" t="n">
        <v>2.3</v>
      </c>
      <c r="D4" s="0" t="n">
        <v>-87235</v>
      </c>
    </row>
    <row r="5">
      <c r="A5" s="798" t="n">
        <v>2008</v>
      </c>
      <c r="B5" s="0" t="n">
        <v>415091</v>
      </c>
      <c r="C5" s="0" t="n">
        <v>2.5</v>
      </c>
      <c r="D5" s="0" t="n">
        <v>369193</v>
      </c>
    </row>
    <row r="6">
      <c r="A6" s="798" t="n">
        <v>2009</v>
      </c>
      <c r="B6" s="0" t="n">
        <v>416969</v>
      </c>
      <c r="C6" s="0" t="n">
        <v>2.3</v>
      </c>
      <c r="D6" s="0" t="n">
        <v>69190</v>
      </c>
    </row>
    <row r="7">
      <c r="A7" s="798" t="n">
        <v>2010</v>
      </c>
      <c r="B7" s="0" t="n">
        <v>419140</v>
      </c>
      <c r="C7" s="0" t="n">
        <v>2.4</v>
      </c>
      <c r="D7" s="0" t="n">
        <v>354739</v>
      </c>
    </row>
    <row r="8">
      <c r="A8" s="798" t="n">
        <v>2011</v>
      </c>
      <c r="B8" s="0" t="n">
        <v>420845</v>
      </c>
      <c r="C8" s="0" t="n">
        <v>2.5</v>
      </c>
      <c r="D8" s="0" t="n">
        <v>619978</v>
      </c>
    </row>
    <row r="9">
      <c r="A9" s="798" t="n">
        <v>2012</v>
      </c>
      <c r="B9" s="0" t="n">
        <v>421522</v>
      </c>
      <c r="C9" s="0" t="n">
        <v>2.4</v>
      </c>
      <c r="D9" s="0" t="n">
        <v>458557</v>
      </c>
    </row>
    <row r="10">
      <c r="A10" s="798" t="n">
        <v>2013</v>
      </c>
      <c r="B10" s="0" t="n">
        <v>421582</v>
      </c>
      <c r="C10" s="0" t="n">
        <v>2.5</v>
      </c>
      <c r="D10" s="0" t="n">
        <v>652100</v>
      </c>
    </row>
    <row r="11">
      <c r="A11" s="798" t="n">
        <v>2014</v>
      </c>
      <c r="B11" s="0" t="n">
        <v>420832</v>
      </c>
      <c r="C11" s="0" t="n">
        <v>2.5</v>
      </c>
      <c r="D11" s="0" t="n">
        <v>699140</v>
      </c>
    </row>
    <row r="12">
      <c r="A12" s="798" t="n">
        <v>2015</v>
      </c>
      <c r="B12" s="0" t="n">
        <v>419291</v>
      </c>
      <c r="C12" s="0" t="n">
        <v>2.6</v>
      </c>
      <c r="D12" s="0" t="n">
        <v>748898</v>
      </c>
    </row>
    <row r="13">
      <c r="A13" s="798" t="n">
        <v>2016</v>
      </c>
      <c r="B13" s="0" t="n">
        <v>417834</v>
      </c>
      <c r="C13" s="0" t="n">
        <v>2.7</v>
      </c>
      <c r="D13" s="0" t="n">
        <v>868685</v>
      </c>
    </row>
    <row r="14">
      <c r="A14" s="798" t="n">
        <v>2017</v>
      </c>
      <c r="B14" s="0" t="n">
        <v>416305</v>
      </c>
      <c r="C14" s="0" t="n">
        <v>2.8</v>
      </c>
      <c r="D14" s="0" t="n">
        <v>1049739</v>
      </c>
    </row>
    <row r="15">
      <c r="A15" s="798" t="n">
        <v>2018</v>
      </c>
      <c r="B15" s="0" t="n">
        <v>414228</v>
      </c>
      <c r="C15" s="0" t="n">
        <v>3</v>
      </c>
      <c r="D15" s="0" t="n">
        <v>1208524</v>
      </c>
    </row>
    <row r="16">
      <c r="A16" s="798" t="n">
        <v>2019</v>
      </c>
      <c r="B16" s="0" t="n">
        <v>411726</v>
      </c>
      <c r="C16" s="0" t="n">
        <v>3.1</v>
      </c>
      <c r="D16" s="0" t="n">
        <v>1297364</v>
      </c>
    </row>
    <row r="17">
      <c r="A17" s="798" t="n">
        <v>2020</v>
      </c>
      <c r="B17" s="0" t="n">
        <v>408991</v>
      </c>
      <c r="C17" s="0" t="n">
        <v>2.6</v>
      </c>
      <c r="D17" s="0" t="n">
        <v>343186</v>
      </c>
    </row>
    <row r="18">
      <c r="A18" s="798" t="n">
        <v>2021</v>
      </c>
      <c r="B18" s="0" t="n">
        <v>405950</v>
      </c>
      <c r="C18" s="0" t="n">
        <v>3</v>
      </c>
      <c r="D18" s="0" t="n">
        <v>652682</v>
      </c>
    </row>
    <row r="19">
      <c r="A19" s="798" t="n">
        <v>2022</v>
      </c>
      <c r="B19" s="0" t="n">
        <v>403377</v>
      </c>
      <c r="C19" s="0" t="n">
        <v>3.2</v>
      </c>
      <c r="D19" s="0" t="n">
        <v>1266868</v>
      </c>
    </row>
    <row r="20">
      <c r="A20" s="798" t="n">
        <v>2023</v>
      </c>
      <c r="B20" s="0" t="n">
        <v>401505</v>
      </c>
      <c r="C20" s="0" t="n">
        <v>3.4</v>
      </c>
      <c r="D20" s="0" t="n">
        <v>1657521</v>
      </c>
    </row>
    <row r="21">
      <c r="A21" s="798" t="n">
        <v>2024</v>
      </c>
      <c r="B21" s="0" t="n">
        <v>400129</v>
      </c>
      <c r="C21" s="0" t="n">
        <v>3.5</v>
      </c>
      <c r="D21" s="0" t="n">
        <v>1626356</v>
      </c>
    </row>
    <row r="22">
      <c r="A22" s="798" t="n">
        <v>2025</v>
      </c>
      <c r="B22" s="0" t="n">
        <v>398964</v>
      </c>
      <c r="C22" s="0" t="n">
        <v>3.6</v>
      </c>
      <c r="D22" s="0" t="n">
        <v>1766508</v>
      </c>
    </row>
    <row r="23">
      <c r="A23" s="798" t="n">
        <v>2026</v>
      </c>
      <c r="B23" s="0" t="n">
        <v>397487</v>
      </c>
      <c r="C23" s="0" t="n">
        <v>3.7</v>
      </c>
      <c r="D23" s="0" t="n">
        <v>1893061</v>
      </c>
    </row>
    <row r="24">
      <c r="A24" s="798" t="n">
        <v>2027</v>
      </c>
      <c r="B24" s="0" t="n">
        <v>395791</v>
      </c>
      <c r="C24" s="0" t="n">
        <v>3.8</v>
      </c>
      <c r="D24" s="0" t="n">
        <v>2010069</v>
      </c>
    </row>
    <row r="25">
      <c r="A25" s="798" t="n">
        <v>2028</v>
      </c>
      <c r="B25" s="0" t="n">
        <v>394294</v>
      </c>
      <c r="C25" s="0" t="n">
        <v>3.9</v>
      </c>
      <c r="D25" s="0" t="n">
        <v>2135750</v>
      </c>
    </row>
    <row r="26">
      <c r="A26" s="798" t="n">
        <v>2029</v>
      </c>
      <c r="B26" s="0" t="n">
        <v>392988</v>
      </c>
      <c r="C26" s="0" t="n">
        <v>4.1</v>
      </c>
      <c r="D26" s="0" t="n">
        <v>2460684</v>
      </c>
    </row>
    <row r="27">
      <c r="A27" s="798" t="n">
        <v>2030</v>
      </c>
      <c r="B27" s="0" t="n">
        <v>391726</v>
      </c>
      <c r="C27" s="0" t="n">
        <v>4.242113572919132</v>
      </c>
      <c r="D27" s="0" t="n">
        <v>2677014</v>
      </c>
    </row>
    <row r="28">
      <c r="A28" s="798" t="n">
        <v>2031</v>
      </c>
      <c r="B28" s="0" t="n">
        <v>390508</v>
      </c>
      <c r="C28" s="0" t="n">
        <v>4.385118847697653</v>
      </c>
      <c r="D28" s="0" t="n">
        <v>2896964</v>
      </c>
    </row>
    <row r="29">
      <c r="A29" s="798" t="n">
        <v>2032</v>
      </c>
      <c r="B29" s="0" t="n">
        <v>389418</v>
      </c>
      <c r="C29" s="0" t="n">
        <v>4.529647916792846</v>
      </c>
      <c r="D29" s="0" t="n">
        <v>3125403</v>
      </c>
    </row>
    <row r="30">
      <c r="A30" s="798" t="n">
        <v>2033</v>
      </c>
      <c r="B30" s="0" t="n">
        <v>388346</v>
      </c>
      <c r="C30" s="0" t="n">
        <v>4.675915240145579</v>
      </c>
      <c r="D30" s="0" t="n">
        <v>3357945</v>
      </c>
    </row>
    <row r="31">
      <c r="A31" s="798" t="n">
        <v>2034</v>
      </c>
      <c r="B31" s="0" t="n">
        <v>387218</v>
      </c>
      <c r="C31" s="0" t="n">
        <v>4.823785369372147</v>
      </c>
      <c r="D31" s="0" t="n">
        <v>3591106</v>
      </c>
    </row>
    <row r="32">
      <c r="A32" s="798" t="n">
        <v>2035</v>
      </c>
      <c r="B32" s="0" t="n">
        <v>385876</v>
      </c>
      <c r="C32" s="0" t="n">
        <v>4.973196223963352</v>
      </c>
      <c r="D32" s="0" t="n">
        <v>3817882</v>
      </c>
    </row>
    <row r="33">
      <c r="A33" s="798" t="n">
        <v>2036</v>
      </c>
      <c r="B33" s="0" t="n">
        <v>384264</v>
      </c>
      <c r="C33" s="0" t="n">
        <v>5.124017999218143</v>
      </c>
      <c r="D33" s="0" t="n">
        <v>4035584</v>
      </c>
    </row>
    <row r="34">
      <c r="A34" s="798" t="n">
        <v>2037</v>
      </c>
      <c r="B34" s="0" t="n">
        <v>382450</v>
      </c>
      <c r="C34" s="0" t="n">
        <v>5.276177327262015</v>
      </c>
      <c r="D34" s="0" t="n">
        <v>4247036</v>
      </c>
    </row>
    <row r="35">
      <c r="A35" s="798" t="n">
        <v>2038</v>
      </c>
      <c r="B35" s="0" t="n">
        <v>380493</v>
      </c>
      <c r="C35" s="0" t="n">
        <v>5.429606483903116</v>
      </c>
      <c r="D35" s="0" t="n">
        <v>4454679</v>
      </c>
    </row>
    <row r="36">
      <c r="A36" s="798" t="n">
        <v>2039</v>
      </c>
      <c r="B36" s="0" t="n">
        <v>378389</v>
      </c>
      <c r="C36" s="0" t="n">
        <v>5.58420952653632</v>
      </c>
      <c r="D36" s="0" t="n">
        <v>4658157</v>
      </c>
    </row>
    <row r="37">
      <c r="A37" s="798" t="n">
        <v>2040</v>
      </c>
      <c r="B37" s="0" t="n">
        <v>376195</v>
      </c>
      <c r="C37" s="0" t="n">
        <v>5.739851006777925</v>
      </c>
      <c r="D37" s="0" t="n">
        <v>4859695</v>
      </c>
    </row>
    <row r="38">
      <c r="A38" s="798" t="n">
        <v>2041</v>
      </c>
      <c r="B38" s="0" t="n">
        <v>373868</v>
      </c>
      <c r="C38" s="0" t="n">
        <v>5.896406763609534</v>
      </c>
      <c r="D38" s="0" t="n">
        <v>5057182</v>
      </c>
    </row>
    <row r="39">
      <c r="A39" s="798" t="n">
        <v>2042</v>
      </c>
      <c r="B39" s="0" t="n">
        <v>371349</v>
      </c>
      <c r="C39" s="0" t="n">
        <v>6.053639762359665</v>
      </c>
      <c r="D39" s="0" t="n">
        <v>5247593</v>
      </c>
    </row>
    <row r="40">
      <c r="A40" s="798" t="n">
        <v>2043</v>
      </c>
      <c r="B40" s="0" t="n">
        <v>368641</v>
      </c>
      <c r="C40" s="0" t="n">
        <v>6.211380692548687</v>
      </c>
      <c r="D40" s="0" t="n">
        <v>5430737</v>
      </c>
    </row>
    <row r="41">
      <c r="A41" s="798" t="n">
        <v>2044</v>
      </c>
      <c r="B41" s="0" t="n">
        <v>365844</v>
      </c>
      <c r="C41" s="0" t="n">
        <v>6.369347370043882</v>
      </c>
      <c r="D41" s="0" t="n">
        <v>5610433</v>
      </c>
    </row>
    <row r="42">
      <c r="A42" s="798" t="n">
        <v>2045</v>
      </c>
      <c r="B42" s="0" t="n">
        <v>362987</v>
      </c>
      <c r="C42" s="0" t="n">
        <v>6.527144737059448</v>
      </c>
      <c r="D42" s="0" t="n">
        <v>5787191</v>
      </c>
    </row>
    <row r="43">
      <c r="A43" s="798" t="n">
        <v>2046</v>
      </c>
      <c r="B43" s="0" t="n">
        <v>360062</v>
      </c>
      <c r="C43" s="0" t="n">
        <v>6.684603483115753</v>
      </c>
      <c r="D43" s="0" t="n">
        <v>5960338</v>
      </c>
    </row>
    <row r="44">
      <c r="A44" s="798" t="n">
        <v>2047</v>
      </c>
      <c r="B44" s="0" t="n">
        <v>356975</v>
      </c>
      <c r="C44" s="0" t="n">
        <v>6.841610734559709</v>
      </c>
      <c r="D44" s="0" t="n">
        <v>6125562</v>
      </c>
    </row>
    <row r="45">
      <c r="A45" s="798" t="n">
        <v>2048</v>
      </c>
      <c r="B45" s="0" t="n">
        <v>353694</v>
      </c>
      <c r="C45" s="0" t="n">
        <v>6.998279365044406</v>
      </c>
      <c r="D45" s="0" t="n">
        <v>6281685</v>
      </c>
    </row>
    <row r="46">
      <c r="A46" s="798" t="n">
        <v>2049</v>
      </c>
      <c r="B46" s="0" t="n">
        <v>350506</v>
      </c>
      <c r="C46" s="0" t="n">
        <v>7.154609374569841</v>
      </c>
      <c r="D46" s="0" t="n">
        <v>6441215</v>
      </c>
    </row>
    <row r="47">
      <c r="A47" s="798" t="n">
        <v>2050</v>
      </c>
      <c r="B47" s="0" t="n">
        <v>347407</v>
      </c>
      <c r="C47" s="0" t="n">
        <v>7.310770073615645</v>
      </c>
      <c r="D47" s="0" t="n">
        <v>6604300</v>
      </c>
    </row>
    <row r="48">
      <c r="A48" s="798" t="n">
        <v>2051</v>
      </c>
      <c r="B48" s="0" t="n">
        <v>344335.3998191187</v>
      </c>
      <c r="C48" s="0" t="n">
        <v>7.46693077266145</v>
      </c>
      <c r="D48" s="0" t="n">
        <v>6768579</v>
      </c>
    </row>
    <row r="49">
      <c r="A49" s="798" t="n">
        <v>2052</v>
      </c>
      <c r="B49" s="0" t="n">
        <v>341290.9572017614</v>
      </c>
      <c r="C49" s="0" t="n">
        <v>7.623260782186885</v>
      </c>
      <c r="D49" s="0" t="n">
        <v>6934366</v>
      </c>
    </row>
    <row r="50">
      <c r="A50" s="798" t="n">
        <v>2053</v>
      </c>
      <c r="B50" s="0" t="n">
        <v>338273.4320342371</v>
      </c>
      <c r="C50" s="0" t="n">
        <v>7.780211596804299</v>
      </c>
      <c r="D50" s="0" t="n">
        <v>7102511</v>
      </c>
    </row>
    <row r="51">
      <c r="A51" s="798" t="n">
        <v>2054</v>
      </c>
      <c r="B51" s="0" t="n">
        <v>335282.586325821</v>
      </c>
      <c r="C51" s="0" t="n">
        <v>7.938121837472951</v>
      </c>
      <c r="D51" s="0" t="n">
        <v>7273650</v>
      </c>
    </row>
    <row r="52">
      <c r="A52" s="798" t="n">
        <v>2055</v>
      </c>
      <c r="B52" s="0" t="n">
        <v>332318.1841899839</v>
      </c>
      <c r="C52" s="0" t="n">
        <v>8.09727368832556</v>
      </c>
      <c r="D52" s="0" t="n">
        <v>7448313</v>
      </c>
    </row>
    <row r="53">
      <c r="A53" s="798" t="n">
        <v>2056</v>
      </c>
      <c r="B53" s="0" t="n">
        <v>329379.9918257882</v>
      </c>
      <c r="C53" s="0" t="n">
        <v>8.258175080801017</v>
      </c>
      <c r="D53" s="0" t="n">
        <v>7627458</v>
      </c>
    </row>
    <row r="54">
      <c r="A54" s="798" t="n">
        <v>2057</v>
      </c>
      <c r="B54" s="0" t="n">
        <v>326467.7774994483</v>
      </c>
      <c r="C54" s="0" t="n">
        <v>8.421333946338212</v>
      </c>
      <c r="D54" s="0" t="n">
        <v>7812046</v>
      </c>
    </row>
    <row r="55">
      <c r="A55" s="798" t="n">
        <v>2058</v>
      </c>
      <c r="B55" s="0" t="n">
        <v>323581.3115260533</v>
      </c>
      <c r="C55" s="0" t="n">
        <v>8.586693848110604</v>
      </c>
      <c r="D55" s="0" t="n">
        <v>8001958</v>
      </c>
    </row>
    <row r="56">
      <c r="A56" s="798" t="n">
        <v>2059</v>
      </c>
      <c r="B56" s="0" t="n">
        <v>320720.3662514525</v>
      </c>
      <c r="C56" s="0" t="n">
        <v>8.754141912465105</v>
      </c>
      <c r="D56" s="0" t="n">
        <v>8196969</v>
      </c>
    </row>
    <row r="57">
      <c r="A57" s="798" t="n">
        <v>2060</v>
      </c>
      <c r="B57" s="0" t="n">
        <v>317884.7160343</v>
      </c>
      <c r="C57" s="0" t="n">
        <v>8.923170207962823</v>
      </c>
      <c r="D57" s="0" t="n">
        <v>8396100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s="798" t="n">
        <v>2005</v>
      </c>
      <c r="C1" s="798" t="n">
        <v>2006</v>
      </c>
      <c r="D1" s="798" t="n">
        <v>2007</v>
      </c>
      <c r="E1" s="798" t="n">
        <v>2008</v>
      </c>
      <c r="F1" s="798" t="n">
        <v>2009</v>
      </c>
      <c r="G1" s="798" t="n">
        <v>2010</v>
      </c>
      <c r="H1" s="798" t="n">
        <v>2011</v>
      </c>
      <c r="I1" s="798" t="n">
        <v>2012</v>
      </c>
      <c r="J1" s="798" t="n">
        <v>2013</v>
      </c>
      <c r="K1" s="798" t="n">
        <v>2014</v>
      </c>
      <c r="L1" s="798" t="n">
        <v>2015</v>
      </c>
      <c r="M1" s="798" t="n">
        <v>2016</v>
      </c>
      <c r="N1" s="798" t="n">
        <v>2017</v>
      </c>
      <c r="O1" s="798" t="n">
        <v>2018</v>
      </c>
      <c r="P1" s="798" t="n">
        <v>2019</v>
      </c>
      <c r="Q1" s="798" t="n">
        <v>2020</v>
      </c>
      <c r="R1" s="798" t="n">
        <v>2021</v>
      </c>
      <c r="S1" s="798" t="n">
        <v>2022</v>
      </c>
      <c r="T1" s="798" t="n">
        <v>2023</v>
      </c>
      <c r="U1" s="798" t="n">
        <v>2024</v>
      </c>
      <c r="V1" s="798" t="n">
        <v>2025</v>
      </c>
      <c r="W1" s="798" t="n">
        <v>2026</v>
      </c>
      <c r="X1" s="798" t="n">
        <v>2027</v>
      </c>
      <c r="Y1" s="798" t="n">
        <v>2028</v>
      </c>
      <c r="Z1" s="798" t="n">
        <v>2029</v>
      </c>
      <c r="AA1" s="798" t="n">
        <v>2030</v>
      </c>
      <c r="AB1" s="798" t="n">
        <v>2031</v>
      </c>
      <c r="AC1" s="798" t="n">
        <v>2032</v>
      </c>
      <c r="AD1" s="798" t="n">
        <v>2033</v>
      </c>
      <c r="AE1" s="798" t="n">
        <v>2034</v>
      </c>
      <c r="AF1" s="798" t="n">
        <v>2035</v>
      </c>
      <c r="AG1" s="798" t="n">
        <v>2036</v>
      </c>
      <c r="AH1" s="798" t="n">
        <v>2037</v>
      </c>
      <c r="AI1" s="798" t="n">
        <v>2038</v>
      </c>
      <c r="AJ1" s="798" t="n">
        <v>2039</v>
      </c>
      <c r="AK1" s="798" t="n">
        <v>2040</v>
      </c>
      <c r="AL1" s="798" t="n">
        <v>2041</v>
      </c>
      <c r="AM1" s="798" t="n">
        <v>2042</v>
      </c>
      <c r="AN1" s="798" t="n">
        <v>2043</v>
      </c>
      <c r="AO1" s="798" t="n">
        <v>2044</v>
      </c>
      <c r="AP1" s="798" t="n">
        <v>2045</v>
      </c>
      <c r="AQ1" s="798" t="n">
        <v>2046</v>
      </c>
      <c r="AR1" s="798" t="n">
        <v>2047</v>
      </c>
      <c r="AS1" s="798" t="n">
        <v>2048</v>
      </c>
      <c r="AT1" s="798" t="n">
        <v>2049</v>
      </c>
      <c r="AU1" s="798" t="n">
        <v>2050</v>
      </c>
      <c r="AV1" s="798" t="n">
        <v>2051</v>
      </c>
      <c r="AW1" s="798" t="n">
        <v>2052</v>
      </c>
      <c r="AX1" s="798" t="n">
        <v>2053</v>
      </c>
      <c r="AY1" s="798" t="n">
        <v>2054</v>
      </c>
      <c r="AZ1" s="798" t="n">
        <v>2055</v>
      </c>
      <c r="BA1" s="798" t="n">
        <v>2056</v>
      </c>
      <c r="BB1" s="798" t="n">
        <v>2057</v>
      </c>
      <c r="BC1" s="798" t="n">
        <v>2058</v>
      </c>
      <c r="BD1" s="798" t="n">
        <v>2059</v>
      </c>
      <c r="BE1" s="798" t="n">
        <v>2060</v>
      </c>
    </row>
    <row r="2">
      <c r="A2" s="798" t="inlineStr">
        <is>
          <t>airport_traffic</t>
        </is>
      </c>
      <c r="B2" s="0" t="inlineStr"/>
      <c r="C2" s="0" t="inlineStr"/>
      <c r="D2" s="0" t="inlineStr"/>
      <c r="E2" s="0" t="inlineStr"/>
      <c r="F2" s="0" t="inlineStr"/>
      <c r="G2" s="0" t="inlineStr"/>
      <c r="H2" s="0" t="inlineStr"/>
      <c r="I2" s="0" t="inlineStr"/>
      <c r="J2" s="0" t="inlineStr"/>
      <c r="K2" s="0" t="n">
        <v>699140</v>
      </c>
      <c r="L2" s="0" t="n">
        <v>748898</v>
      </c>
      <c r="M2" s="0" t="n">
        <v>868685</v>
      </c>
      <c r="N2" s="0" t="n">
        <v>1049739</v>
      </c>
      <c r="O2" s="0" t="n">
        <v>1208524</v>
      </c>
      <c r="P2" s="0" t="n">
        <v>1297364</v>
      </c>
      <c r="Q2" s="0" t="n">
        <v>343186</v>
      </c>
      <c r="R2" s="0" t="n">
        <v>652682</v>
      </c>
      <c r="S2" s="0" t="n">
        <v>1266868</v>
      </c>
      <c r="T2" s="0" t="n">
        <v>1657521</v>
      </c>
      <c r="U2" s="0" t="inlineStr"/>
      <c r="V2" s="0" t="inlineStr"/>
      <c r="W2" s="0" t="inlineStr"/>
      <c r="X2" s="0" t="inlineStr"/>
      <c r="Y2" s="0" t="inlineStr"/>
      <c r="Z2" s="0" t="inlineStr"/>
      <c r="AA2" s="0" t="inlineStr"/>
      <c r="AB2" s="0" t="inlineStr"/>
      <c r="AC2" s="0" t="inlineStr"/>
      <c r="AD2" s="0" t="inlineStr"/>
      <c r="AE2" s="0" t="inlineStr"/>
      <c r="AF2" s="0" t="inlineStr"/>
      <c r="AG2" s="0" t="inlineStr"/>
      <c r="AH2" s="0" t="inlineStr"/>
      <c r="AI2" s="0" t="inlineStr"/>
      <c r="AJ2" s="0" t="inlineStr"/>
      <c r="AK2" s="0" t="inlineStr"/>
      <c r="AL2" s="0" t="inlineStr"/>
      <c r="AM2" s="0" t="inlineStr"/>
      <c r="AN2" s="0" t="inlineStr"/>
      <c r="AO2" s="0" t="inlineStr"/>
      <c r="AP2" s="0" t="inlineStr"/>
      <c r="AQ2" s="0" t="inlineStr"/>
      <c r="AR2" s="0" t="inlineStr"/>
      <c r="AS2" s="0" t="inlineStr"/>
      <c r="AT2" s="0" t="inlineStr"/>
      <c r="AU2" s="0" t="inlineStr"/>
      <c r="AV2" s="0" t="inlineStr"/>
      <c r="AW2" s="0" t="inlineStr"/>
      <c r="AX2" s="0" t="inlineStr"/>
      <c r="AY2" s="0" t="inlineStr"/>
      <c r="AZ2" s="0" t="inlineStr"/>
      <c r="BA2" s="0" t="inlineStr"/>
      <c r="BB2" s="0" t="inlineStr"/>
      <c r="BC2" s="0" t="inlineStr"/>
      <c r="BD2" s="0" t="inlineStr"/>
      <c r="BE2" s="0" t="inlineStr"/>
    </row>
    <row r="3">
      <c r="A3" s="798" t="inlineStr">
        <is>
          <t>country_traffic</t>
        </is>
      </c>
      <c r="B3" s="0" t="inlineStr"/>
      <c r="C3" s="0" t="inlineStr"/>
      <c r="D3" s="0" t="inlineStr"/>
      <c r="E3" s="0" t="inlineStr"/>
      <c r="F3" s="0" t="inlineStr"/>
      <c r="G3" s="0" t="inlineStr"/>
      <c r="H3" s="0" t="inlineStr"/>
      <c r="I3" s="0" t="inlineStr"/>
      <c r="J3" s="0" t="inlineStr"/>
      <c r="K3" s="0" t="inlineStr"/>
      <c r="L3" s="0" t="inlineStr"/>
      <c r="M3" s="0" t="n">
        <v>1855774</v>
      </c>
      <c r="N3" s="0" t="n">
        <v>2184862</v>
      </c>
      <c r="O3" s="0" t="n">
        <v>2454524</v>
      </c>
      <c r="P3" s="0" t="n">
        <v>2664647</v>
      </c>
      <c r="Q3" s="0" t="n">
        <v>533002</v>
      </c>
      <c r="R3" s="0" t="n">
        <v>1318924</v>
      </c>
      <c r="S3" s="0" t="n">
        <v>1919604</v>
      </c>
      <c r="T3" s="0" t="n">
        <v>2484659</v>
      </c>
      <c r="U3" s="0" t="n">
        <v>2727333</v>
      </c>
      <c r="V3" s="0" t="n">
        <v>2956837</v>
      </c>
      <c r="W3" s="0" t="n">
        <v>3124108</v>
      </c>
      <c r="X3" s="0" t="n">
        <v>3287787</v>
      </c>
      <c r="Y3" s="0" t="n">
        <v>3428686</v>
      </c>
      <c r="Z3" s="0" t="n">
        <v>3562279</v>
      </c>
      <c r="AA3" s="0" t="n">
        <v>3706919</v>
      </c>
      <c r="AB3" s="0" t="n">
        <v>3850612</v>
      </c>
      <c r="AC3" s="0" t="n">
        <v>3993766</v>
      </c>
      <c r="AD3" s="0" t="n">
        <v>4136552</v>
      </c>
      <c r="AE3" s="0" t="n">
        <v>4274973</v>
      </c>
      <c r="AF3" s="0" t="n">
        <v>4408872</v>
      </c>
      <c r="AG3" s="0" t="n">
        <v>4540921</v>
      </c>
      <c r="AH3" s="0" t="n">
        <v>4671272</v>
      </c>
      <c r="AI3" s="0" t="n">
        <v>4800170</v>
      </c>
      <c r="AJ3" s="0" t="n">
        <v>4927773</v>
      </c>
      <c r="AK3" s="0" t="n">
        <v>5054329</v>
      </c>
      <c r="AL3" s="0" t="n">
        <v>5180569</v>
      </c>
      <c r="AM3" s="0" t="n">
        <v>5306523</v>
      </c>
      <c r="AN3" s="0" t="n">
        <v>5432222</v>
      </c>
      <c r="AO3" s="0" t="n">
        <v>5557689</v>
      </c>
      <c r="AP3" s="0" t="n">
        <v>5682949</v>
      </c>
      <c r="AQ3" s="0" t="n">
        <v>5808022</v>
      </c>
      <c r="AR3" s="0" t="n">
        <v>5932927</v>
      </c>
      <c r="AS3" s="0" t="n">
        <v>6057680</v>
      </c>
      <c r="AT3" s="0" t="n">
        <v>6182298</v>
      </c>
      <c r="AU3" s="0" t="n">
        <v>6306792</v>
      </c>
      <c r="AV3" s="0" t="n">
        <v>6431176</v>
      </c>
      <c r="AW3" s="0" t="n">
        <v>6555465</v>
      </c>
      <c r="AX3" s="0" t="n">
        <v>6682156</v>
      </c>
      <c r="AY3" s="0" t="n">
        <v>6811295</v>
      </c>
      <c r="AZ3" s="0" t="n">
        <v>6942930</v>
      </c>
      <c r="BA3" s="0" t="n">
        <v>7077109</v>
      </c>
      <c r="BB3" s="0" t="n">
        <v>7213881</v>
      </c>
      <c r="BC3" s="0" t="n">
        <v>7353296</v>
      </c>
      <c r="BD3" s="0" t="n">
        <v>7495405</v>
      </c>
      <c r="BE3" s="0" t="n">
        <v>7640261</v>
      </c>
    </row>
    <row r="4">
      <c r="A4" s="798" t="inlineStr">
        <is>
          <t>ratio</t>
        </is>
      </c>
      <c r="B4" s="0" t="inlineStr"/>
      <c r="C4" s="0" t="inlineStr"/>
      <c r="D4" s="0" t="inlineStr"/>
      <c r="E4" s="0" t="inlineStr"/>
      <c r="F4" s="0" t="inlineStr"/>
      <c r="G4" s="0" t="inlineStr"/>
      <c r="H4" s="0" t="inlineStr"/>
      <c r="I4" s="0" t="inlineStr"/>
      <c r="J4" s="0" t="inlineStr"/>
      <c r="K4" s="0" t="inlineStr"/>
      <c r="L4" s="0" t="inlineStr"/>
      <c r="M4" s="0" t="n">
        <v>0.4680984861303155</v>
      </c>
      <c r="N4" s="0" t="n">
        <v>0.4804600931317402</v>
      </c>
      <c r="O4" s="0" t="n">
        <v>0.4923659332726019</v>
      </c>
      <c r="P4" s="0" t="n">
        <v>0.4868802509300482</v>
      </c>
      <c r="Q4" s="0" t="n">
        <v>0.6438737565712699</v>
      </c>
      <c r="R4" s="0" t="n">
        <v>0.4948594460332817</v>
      </c>
      <c r="S4" s="0" t="n">
        <v>0.6599632007434867</v>
      </c>
      <c r="T4" s="0" t="n">
        <v>0.6671020047418982</v>
      </c>
      <c r="U4" s="0" t="n">
        <v>0.6671020047418982</v>
      </c>
      <c r="V4" s="0" t="n">
        <v>0.6671020047418982</v>
      </c>
      <c r="W4" s="0" t="n">
        <v>0.6671020047418982</v>
      </c>
      <c r="X4" s="0" t="n">
        <v>0.6671020047418982</v>
      </c>
      <c r="Y4" s="0" t="n">
        <v>0.6671020047418982</v>
      </c>
      <c r="Z4" s="0" t="n">
        <v>0.6671020047418982</v>
      </c>
      <c r="AA4" s="0" t="n">
        <v>0.6671020047418982</v>
      </c>
      <c r="AB4" s="0" t="n">
        <v>0.6671020047418982</v>
      </c>
      <c r="AC4" s="0" t="n">
        <v>0.6671020047418982</v>
      </c>
      <c r="AD4" s="0" t="n">
        <v>0.6671020047418982</v>
      </c>
      <c r="AE4" s="0" t="n">
        <v>0.6671020047418982</v>
      </c>
      <c r="AF4" s="0" t="n">
        <v>0.6671020047418982</v>
      </c>
      <c r="AG4" s="0" t="n">
        <v>0.6671020047418982</v>
      </c>
      <c r="AH4" s="0" t="n">
        <v>0.6671020047418982</v>
      </c>
      <c r="AI4" s="0" t="n">
        <v>0.6671020047418982</v>
      </c>
      <c r="AJ4" s="0" t="n">
        <v>0.6671020047418982</v>
      </c>
      <c r="AK4" s="0" t="n">
        <v>0.6671020047418982</v>
      </c>
      <c r="AL4" s="0" t="n">
        <v>0.6671020047418982</v>
      </c>
      <c r="AM4" s="0" t="n">
        <v>0.6671020047418982</v>
      </c>
      <c r="AN4" s="0" t="n">
        <v>0.6671020047418982</v>
      </c>
      <c r="AO4" s="0" t="n">
        <v>0.6671020047418982</v>
      </c>
      <c r="AP4" s="0" t="n">
        <v>0.6671020047418982</v>
      </c>
      <c r="AQ4" s="0" t="n">
        <v>0.6671020047418982</v>
      </c>
      <c r="AR4" s="0" t="n">
        <v>0.6671020047418982</v>
      </c>
      <c r="AS4" s="0" t="n">
        <v>0.6671020047418982</v>
      </c>
      <c r="AT4" s="0" t="n">
        <v>0.6671020047418982</v>
      </c>
      <c r="AU4" s="0" t="n">
        <v>0.6671020047418982</v>
      </c>
      <c r="AV4" s="0" t="n">
        <v>0.6671020047418982</v>
      </c>
      <c r="AW4" s="0" t="n">
        <v>0.6671020047418982</v>
      </c>
      <c r="AX4" s="0" t="n">
        <v>0.6671020047418982</v>
      </c>
      <c r="AY4" s="0" t="n">
        <v>0.6671020047418982</v>
      </c>
      <c r="AZ4" s="0" t="n">
        <v>0.6671020047418982</v>
      </c>
      <c r="BA4" s="0" t="n">
        <v>0.6671020047418982</v>
      </c>
      <c r="BB4" s="0" t="n">
        <v>0.6671020047418982</v>
      </c>
      <c r="BC4" s="0" t="n">
        <v>0.6671020047418982</v>
      </c>
      <c r="BD4" s="0" t="n">
        <v>0.6671020047418982</v>
      </c>
      <c r="BE4" s="0" t="n">
        <v>0.6671020047418982</v>
      </c>
    </row>
    <row r="5">
      <c r="A5" s="798" t="inlineStr">
        <is>
          <t>country ratio</t>
        </is>
      </c>
      <c r="B5" s="0" t="inlineStr"/>
      <c r="C5" s="0" t="inlineStr"/>
      <c r="D5" s="0" t="inlineStr"/>
      <c r="E5" s="0" t="inlineStr"/>
      <c r="F5" s="0" t="inlineStr"/>
      <c r="G5" s="0" t="inlineStr"/>
      <c r="H5" s="0" t="inlineStr"/>
      <c r="I5" s="0" t="inlineStr"/>
      <c r="J5" s="0" t="inlineStr"/>
      <c r="K5" s="0" t="n">
        <v>699140</v>
      </c>
      <c r="L5" s="0" t="n">
        <v>748898</v>
      </c>
      <c r="M5" s="0" t="n">
        <v>868685</v>
      </c>
      <c r="N5" s="0" t="n">
        <v>1049739</v>
      </c>
      <c r="O5" s="0" t="n">
        <v>1208524</v>
      </c>
      <c r="P5" s="0" t="n">
        <v>1297364</v>
      </c>
      <c r="Q5" s="0" t="n">
        <v>343186</v>
      </c>
      <c r="R5" s="0" t="n">
        <v>652682</v>
      </c>
      <c r="S5" s="0" t="n">
        <v>1266868</v>
      </c>
      <c r="T5" s="0" t="n">
        <v>1657521</v>
      </c>
      <c r="U5" s="0" t="n">
        <v>1819409</v>
      </c>
      <c r="V5" s="0" t="n">
        <v>1972511</v>
      </c>
      <c r="W5" s="0" t="n">
        <v>2084098</v>
      </c>
      <c r="X5" s="0" t="n">
        <v>2193289</v>
      </c>
      <c r="Y5" s="0" t="n">
        <v>2287283</v>
      </c>
      <c r="Z5" s="0" t="n">
        <v>2376403</v>
      </c>
      <c r="AA5" s="0" t="n">
        <v>2472893</v>
      </c>
      <c r="AB5" s="0" t="n">
        <v>2568750</v>
      </c>
      <c r="AC5" s="0" t="n">
        <v>2664249</v>
      </c>
      <c r="AD5" s="0" t="n">
        <v>2759502</v>
      </c>
      <c r="AE5" s="0" t="n">
        <v>2851843</v>
      </c>
      <c r="AF5" s="0" t="n">
        <v>2941167</v>
      </c>
      <c r="AG5" s="0" t="n">
        <v>3029257</v>
      </c>
      <c r="AH5" s="0" t="n">
        <v>3116214</v>
      </c>
      <c r="AI5" s="0" t="n">
        <v>3202203</v>
      </c>
      <c r="AJ5" s="0" t="n">
        <v>3287327</v>
      </c>
      <c r="AK5" s="0" t="n">
        <v>3371753</v>
      </c>
      <c r="AL5" s="0" t="n">
        <v>3455967</v>
      </c>
      <c r="AM5" s="0" t="n">
        <v>3539992</v>
      </c>
      <c r="AN5" s="0" t="n">
        <v>3623846</v>
      </c>
      <c r="AO5" s="0" t="n">
        <v>3707545</v>
      </c>
      <c r="AP5" s="0" t="n">
        <v>3791106</v>
      </c>
      <c r="AQ5" s="0" t="n">
        <v>3874543</v>
      </c>
      <c r="AR5" s="0" t="n">
        <v>3957867</v>
      </c>
      <c r="AS5" s="0" t="n">
        <v>4041090</v>
      </c>
      <c r="AT5" s="0" t="n">
        <v>4124223</v>
      </c>
      <c r="AU5" s="0" t="n">
        <v>4207273</v>
      </c>
      <c r="AV5" s="0" t="n">
        <v>4290250</v>
      </c>
      <c r="AW5" s="0" t="n">
        <v>4373163</v>
      </c>
      <c r="AX5" s="0" t="n">
        <v>4457679</v>
      </c>
      <c r="AY5" s="0" t="n">
        <v>4543828</v>
      </c>
      <c r="AZ5" s="0" t="n">
        <v>4631642</v>
      </c>
      <c r="BA5" s="0" t="n">
        <v>4721153</v>
      </c>
      <c r="BB5" s="0" t="n">
        <v>4812394</v>
      </c>
      <c r="BC5" s="0" t="n">
        <v>4905398</v>
      </c>
      <c r="BD5" s="0" t="n">
        <v>5000199</v>
      </c>
      <c r="BE5" s="0" t="n">
        <v>5096833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경훈 박</dc:creator>
  <dcterms:created xsi:type="dcterms:W3CDTF">2024-10-26T10:23:40Z</dcterms:created>
  <dcterms:modified xsi:type="dcterms:W3CDTF">2026-03-11T23:52:37Z</dcterms:modified>
  <cp:lastModifiedBy>경훈 박</cp:lastModifiedBy>
</cp:coreProperties>
</file>