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sh1702140\Documents\University\R\mrsa_transduction\Jake\"/>
    </mc:Choice>
  </mc:AlternateContent>
  <bookViews>
    <workbookView xWindow="0" yWindow="0" windowWidth="23040" windowHeight="8616"/>
  </bookViews>
  <sheets>
    <sheet name="CFU assay" sheetId="1" r:id="rId1"/>
    <sheet name="PFU ass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4" i="1" l="1"/>
  <c r="Z51" i="1"/>
  <c r="AB48" i="1"/>
  <c r="AA48" i="1"/>
  <c r="Z48" i="1"/>
  <c r="AB45" i="1"/>
  <c r="AA45" i="1"/>
  <c r="Z45" i="1"/>
  <c r="AB42" i="1"/>
  <c r="AA42" i="1"/>
  <c r="Z42" i="1"/>
  <c r="AB39" i="1"/>
  <c r="AA39" i="1"/>
  <c r="Z39" i="1"/>
  <c r="AB36" i="1"/>
  <c r="AA36" i="1"/>
  <c r="Z36" i="1"/>
  <c r="AB33" i="1"/>
  <c r="AA33" i="1"/>
  <c r="Z33" i="1"/>
  <c r="AB30" i="1"/>
  <c r="AA30" i="1"/>
  <c r="Z30" i="1"/>
  <c r="AB27" i="1"/>
  <c r="AA27" i="1"/>
  <c r="Z27" i="1"/>
  <c r="AB24" i="1"/>
  <c r="AA24" i="1"/>
  <c r="Z24" i="1"/>
  <c r="AB21" i="1"/>
  <c r="AA21" i="1"/>
  <c r="Z21" i="1"/>
  <c r="AB18" i="1"/>
  <c r="AA18" i="1"/>
  <c r="Z18" i="1"/>
  <c r="AB15" i="1"/>
  <c r="AA15" i="1"/>
  <c r="Z15" i="1"/>
  <c r="AB12" i="1"/>
  <c r="AA12" i="1"/>
  <c r="Z12" i="1"/>
  <c r="AB9" i="1"/>
  <c r="AA9" i="1"/>
  <c r="Z9" i="1"/>
  <c r="AB6" i="1"/>
  <c r="AA6" i="1"/>
  <c r="Z6" i="1"/>
  <c r="AB3" i="1"/>
  <c r="AA3" i="1"/>
  <c r="Z3" i="1"/>
  <c r="AC54" i="1"/>
  <c r="AC51" i="1"/>
  <c r="U56" i="1"/>
  <c r="U55" i="1"/>
  <c r="U54" i="1"/>
  <c r="U53" i="1"/>
  <c r="U52" i="1"/>
  <c r="U51" i="1"/>
  <c r="I24" i="1"/>
  <c r="I21" i="1"/>
  <c r="I18" i="1"/>
  <c r="I39" i="1"/>
  <c r="H39" i="1"/>
  <c r="I27" i="1"/>
  <c r="E31" i="2"/>
  <c r="E33" i="2"/>
  <c r="E32" i="2"/>
  <c r="U62" i="1"/>
  <c r="U63" i="1"/>
  <c r="U64" i="1"/>
  <c r="U65" i="1"/>
  <c r="U66" i="1"/>
  <c r="U67" i="1"/>
  <c r="U61" i="1"/>
  <c r="U60" i="1"/>
  <c r="U59" i="1"/>
  <c r="K25" i="2" l="1"/>
  <c r="K24" i="2"/>
  <c r="K21" i="2"/>
  <c r="K22" i="2"/>
  <c r="K20" i="2"/>
  <c r="G54" i="1"/>
  <c r="R54" i="1"/>
  <c r="S54" i="1"/>
  <c r="T54" i="1"/>
  <c r="R55" i="1"/>
  <c r="S55" i="1"/>
  <c r="T55" i="1"/>
  <c r="R56" i="1"/>
  <c r="S56" i="1"/>
  <c r="T56" i="1"/>
  <c r="H51" i="1"/>
  <c r="H54" i="1" s="1"/>
  <c r="I51" i="1"/>
  <c r="I54" i="1" s="1"/>
  <c r="G51" i="1"/>
  <c r="R51" i="1"/>
  <c r="S51" i="1"/>
  <c r="T51" i="1"/>
  <c r="R52" i="1"/>
  <c r="S52" i="1"/>
  <c r="T52" i="1"/>
  <c r="R53" i="1"/>
  <c r="S53" i="1"/>
  <c r="T53" i="1"/>
  <c r="H6" i="2" l="1"/>
  <c r="I13" i="2"/>
  <c r="J18" i="2"/>
  <c r="J17" i="2"/>
  <c r="J16" i="2"/>
  <c r="J15" i="2"/>
  <c r="J14" i="2"/>
  <c r="J13" i="2"/>
  <c r="J12" i="2"/>
  <c r="J11" i="2"/>
  <c r="I18" i="2"/>
  <c r="I17" i="2"/>
  <c r="I16" i="2"/>
  <c r="I15" i="2"/>
  <c r="I14" i="2"/>
  <c r="I12" i="2"/>
  <c r="I11" i="2"/>
  <c r="H18" i="2"/>
  <c r="H17" i="2"/>
  <c r="H16" i="2"/>
  <c r="H15" i="2"/>
  <c r="H14" i="2"/>
  <c r="H13" i="2"/>
  <c r="H12" i="2"/>
  <c r="H11" i="2"/>
  <c r="J10" i="2"/>
  <c r="J9" i="2"/>
  <c r="J8" i="2"/>
  <c r="J7" i="2"/>
  <c r="J6" i="2"/>
  <c r="J4" i="2"/>
  <c r="J3" i="2"/>
  <c r="I10" i="2"/>
  <c r="I9" i="2"/>
  <c r="I8" i="2"/>
  <c r="I7" i="2"/>
  <c r="I6" i="2"/>
  <c r="I4" i="2"/>
  <c r="I3" i="2"/>
  <c r="H10" i="2"/>
  <c r="H7" i="2"/>
  <c r="H8" i="2"/>
  <c r="H9" i="2"/>
  <c r="H4" i="2"/>
  <c r="H3" i="2"/>
  <c r="AC21" i="1"/>
  <c r="AC24" i="1"/>
  <c r="AC18" i="1"/>
  <c r="AC3" i="1"/>
  <c r="AC6" i="1"/>
  <c r="AC9" i="1"/>
  <c r="AC12" i="1"/>
  <c r="AC15" i="1"/>
  <c r="K18" i="2" l="1"/>
  <c r="K15" i="2"/>
  <c r="K11" i="2"/>
  <c r="K10" i="2"/>
  <c r="K9" i="2"/>
  <c r="K7" i="2"/>
  <c r="K8" i="2"/>
  <c r="K4" i="2"/>
  <c r="K17" i="2"/>
  <c r="K16" i="2"/>
  <c r="K6" i="2"/>
  <c r="K12" i="2"/>
  <c r="K3" i="2"/>
  <c r="K14" i="2"/>
  <c r="K13" i="2"/>
  <c r="H30" i="1"/>
  <c r="H33" i="1" s="1"/>
  <c r="H36" i="1" s="1"/>
  <c r="G27" i="1"/>
  <c r="G30" i="1" s="1"/>
  <c r="G33" i="1" s="1"/>
  <c r="G36" i="1" s="1"/>
  <c r="G39" i="1" s="1"/>
  <c r="G42" i="1" s="1"/>
  <c r="G45" i="1" s="1"/>
  <c r="G48" i="1" s="1"/>
  <c r="C15" i="1"/>
  <c r="R48" i="1" l="1"/>
  <c r="S48" i="1"/>
  <c r="T48" i="1"/>
  <c r="U48" i="1"/>
  <c r="AC48" i="1"/>
  <c r="R49" i="1"/>
  <c r="S49" i="1"/>
  <c r="T49" i="1"/>
  <c r="U49" i="1"/>
  <c r="R50" i="1"/>
  <c r="S50" i="1"/>
  <c r="T50" i="1"/>
  <c r="U50" i="1"/>
  <c r="R30" i="1"/>
  <c r="S30" i="1"/>
  <c r="T30" i="1"/>
  <c r="U30" i="1"/>
  <c r="AC30" i="1"/>
  <c r="R31" i="1"/>
  <c r="S31" i="1"/>
  <c r="T31" i="1"/>
  <c r="U31" i="1"/>
  <c r="R32" i="1"/>
  <c r="S32" i="1"/>
  <c r="T32" i="1"/>
  <c r="U32" i="1"/>
  <c r="R33" i="1"/>
  <c r="S33" i="1"/>
  <c r="T33" i="1"/>
  <c r="U33" i="1"/>
  <c r="AC33" i="1"/>
  <c r="R34" i="1"/>
  <c r="S34" i="1"/>
  <c r="T34" i="1"/>
  <c r="U34" i="1"/>
  <c r="R35" i="1"/>
  <c r="S35" i="1"/>
  <c r="T35" i="1"/>
  <c r="U35" i="1"/>
  <c r="R36" i="1"/>
  <c r="S36" i="1"/>
  <c r="T36" i="1"/>
  <c r="U36" i="1"/>
  <c r="AC36" i="1"/>
  <c r="R37" i="1"/>
  <c r="S37" i="1"/>
  <c r="T37" i="1"/>
  <c r="U37" i="1"/>
  <c r="R38" i="1"/>
  <c r="S38" i="1"/>
  <c r="T38" i="1"/>
  <c r="U38" i="1"/>
  <c r="R39" i="1"/>
  <c r="S39" i="1"/>
  <c r="T39" i="1"/>
  <c r="U39" i="1"/>
  <c r="AC39" i="1"/>
  <c r="R40" i="1"/>
  <c r="S40" i="1"/>
  <c r="T40" i="1"/>
  <c r="U40" i="1"/>
  <c r="R41" i="1"/>
  <c r="S41" i="1"/>
  <c r="T41" i="1"/>
  <c r="U41" i="1"/>
  <c r="R42" i="1"/>
  <c r="S42" i="1"/>
  <c r="T42" i="1"/>
  <c r="U42" i="1"/>
  <c r="AC42" i="1"/>
  <c r="R43" i="1"/>
  <c r="S43" i="1"/>
  <c r="T43" i="1"/>
  <c r="U43" i="1"/>
  <c r="R44" i="1"/>
  <c r="S44" i="1"/>
  <c r="T44" i="1"/>
  <c r="U44" i="1"/>
  <c r="R45" i="1"/>
  <c r="S45" i="1"/>
  <c r="T45" i="1"/>
  <c r="U45" i="1"/>
  <c r="AC45" i="1"/>
  <c r="R46" i="1"/>
  <c r="S46" i="1"/>
  <c r="T46" i="1"/>
  <c r="U46" i="1"/>
  <c r="R47" i="1"/>
  <c r="S47" i="1"/>
  <c r="T47" i="1"/>
  <c r="U47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S3" i="1"/>
  <c r="R3" i="1"/>
  <c r="AC27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8" i="1"/>
  <c r="U7" i="1"/>
  <c r="U6" i="1"/>
  <c r="U5" i="1"/>
  <c r="U4" i="1"/>
  <c r="U3" i="1"/>
  <c r="H3" i="1" l="1"/>
  <c r="H15" i="1" l="1"/>
  <c r="H6" i="1"/>
  <c r="H9" i="1" s="1"/>
  <c r="H12" i="1" s="1"/>
  <c r="I12" i="1"/>
  <c r="I36" i="1" s="1"/>
  <c r="I9" i="1" l="1"/>
  <c r="I33" i="1" s="1"/>
  <c r="I15" i="1"/>
  <c r="C18" i="1"/>
  <c r="C21" i="1" s="1"/>
  <c r="C24" i="1" s="1"/>
  <c r="I3" i="1"/>
  <c r="H18" i="1" l="1"/>
  <c r="H21" i="1" s="1"/>
  <c r="I42" i="1" l="1"/>
  <c r="H24" i="1"/>
  <c r="I48" i="1" s="1"/>
  <c r="I45" i="1"/>
</calcChain>
</file>

<file path=xl/sharedStrings.xml><?xml version="1.0" encoding="utf-8"?>
<sst xmlns="http://schemas.openxmlformats.org/spreadsheetml/2006/main" count="164" uniqueCount="70">
  <si>
    <t>Phage</t>
  </si>
  <si>
    <t>Plate</t>
  </si>
  <si>
    <t>Strains</t>
  </si>
  <si>
    <t>B</t>
  </si>
  <si>
    <t>E</t>
  </si>
  <si>
    <t>T</t>
  </si>
  <si>
    <t>Lysate vol./uL</t>
  </si>
  <si>
    <t>Pre-culture vol./uL</t>
  </si>
  <si>
    <t>Dilution</t>
  </si>
  <si>
    <t>CFU</t>
  </si>
  <si>
    <t>201KT/327</t>
  </si>
  <si>
    <t>Why</t>
  </si>
  <si>
    <t>Co-culture vol./uL</t>
  </si>
  <si>
    <t>DRP</t>
  </si>
  <si>
    <t>Lysate dilution</t>
  </si>
  <si>
    <t>~PFU/mL</t>
  </si>
  <si>
    <t>1/10</t>
  </si>
  <si>
    <t>1/100</t>
  </si>
  <si>
    <r>
      <t>J</t>
    </r>
    <r>
      <rPr>
        <sz val="11"/>
        <color theme="1"/>
        <rFont val="Calibri"/>
        <family val="2"/>
      </rPr>
      <t>φ</t>
    </r>
  </si>
  <si>
    <t>201KT/1085</t>
  </si>
  <si>
    <t>MOI of co-culture (T=0h)</t>
  </si>
  <si>
    <t>Co-culture CFU/mL</t>
  </si>
  <si>
    <t>Co-culture PFU/mL</t>
  </si>
  <si>
    <t>1/20</t>
  </si>
  <si>
    <t>1/40</t>
  </si>
  <si>
    <t>1/80</t>
  </si>
  <si>
    <t>1/160</t>
  </si>
  <si>
    <t>1/320</t>
  </si>
  <si>
    <t>1/640</t>
  </si>
  <si>
    <t>Co-culture [CaCl2] / mM</t>
  </si>
  <si>
    <t>Mean CFU/mL</t>
  </si>
  <si>
    <t>Mean DRP/mL</t>
  </si>
  <si>
    <t>CFU/mL</t>
  </si>
  <si>
    <t>DRP/mL</t>
  </si>
  <si>
    <t>Conditions</t>
  </si>
  <si>
    <t>PFU</t>
  </si>
  <si>
    <t>Mean PFU/mL</t>
  </si>
  <si>
    <t>PFU/mL</t>
  </si>
  <si>
    <t>327     1/10</t>
  </si>
  <si>
    <t>327     1/20</t>
  </si>
  <si>
    <t>327     1/40</t>
  </si>
  <si>
    <t>327     1/80</t>
  </si>
  <si>
    <t>327     1/100</t>
  </si>
  <si>
    <t>327     1/160</t>
  </si>
  <si>
    <t>327     1/320</t>
  </si>
  <si>
    <t>327     1/640</t>
  </si>
  <si>
    <t>1085   1/10</t>
  </si>
  <si>
    <t>1085   1/20</t>
  </si>
  <si>
    <t>1085   1/40</t>
  </si>
  <si>
    <t>1085   1/80</t>
  </si>
  <si>
    <t>1085   1/100</t>
  </si>
  <si>
    <t>1085   1/160</t>
  </si>
  <si>
    <t>1085   1/320</t>
  </si>
  <si>
    <t>1085   1/640</t>
  </si>
  <si>
    <t>Jφ</t>
  </si>
  <si>
    <t>7-8</t>
  </si>
  <si>
    <t>8-9</t>
  </si>
  <si>
    <t>4-6</t>
  </si>
  <si>
    <t>4-5</t>
  </si>
  <si>
    <t>3-4</t>
  </si>
  <si>
    <t>3-5</t>
  </si>
  <si>
    <t>10mM sodium citrate</t>
  </si>
  <si>
    <t>20mM sodium citrate</t>
  </si>
  <si>
    <t>T=0</t>
  </si>
  <si>
    <t>T=24h</t>
  </si>
  <si>
    <t>1085   1/100    10mM Na Citrate</t>
  </si>
  <si>
    <t>1085   1/100    20mM Na Citrate</t>
  </si>
  <si>
    <t>1</t>
  </si>
  <si>
    <t>1-4</t>
  </si>
  <si>
    <t>Was too great a 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</si>
</sst>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6" xfId="0" applyBorder="1"/>
    <xf numFmtId="0" fontId="0" fillId="0" borderId="1" xfId="0" applyBorder="1"/>
    <xf numFmtId="0" fontId="0" fillId="0" borderId="0" xfId="0" applyFill="1" applyBorder="1"/>
    <xf numFmtId="0" fontId="0" fillId="0" borderId="14" xfId="0" applyFill="1" applyBorder="1"/>
    <xf numFmtId="11" fontId="0" fillId="0" borderId="9" xfId="0" applyNumberFormat="1" applyBorder="1"/>
    <xf numFmtId="11" fontId="0" fillId="0" borderId="0" xfId="0" applyNumberFormat="1"/>
    <xf numFmtId="0" fontId="0" fillId="0" borderId="15" xfId="0" applyBorder="1"/>
    <xf numFmtId="11" fontId="0" fillId="0" borderId="8" xfId="0" applyNumberFormat="1" applyBorder="1"/>
    <xf numFmtId="0" fontId="0" fillId="0" borderId="14" xfId="0" applyBorder="1"/>
    <xf numFmtId="0" fontId="0" fillId="0" borderId="0" xfId="0" applyFill="1" applyBorder="1" applyAlignment="1"/>
    <xf numFmtId="0" fontId="0" fillId="0" borderId="15" xfId="0" applyFill="1" applyBorder="1"/>
    <xf numFmtId="0" fontId="0" fillId="0" borderId="18" xfId="0" applyBorder="1"/>
    <xf numFmtId="0" fontId="0" fillId="0" borderId="16" xfId="0" applyBorder="1"/>
    <xf numFmtId="11" fontId="0" fillId="0" borderId="19" xfId="0" applyNumberFormat="1" applyBorder="1"/>
    <xf numFmtId="0" fontId="0" fillId="0" borderId="0" xfId="0" applyNumberFormat="1"/>
    <xf numFmtId="0" fontId="0" fillId="0" borderId="23" xfId="0" applyBorder="1"/>
    <xf numFmtId="0" fontId="0" fillId="0" borderId="21" xfId="0" applyBorder="1"/>
    <xf numFmtId="0" fontId="0" fillId="0" borderId="20" xfId="0" applyBorder="1" applyAlignment="1">
      <alignment horizontal="center"/>
    </xf>
    <xf numFmtId="11" fontId="0" fillId="0" borderId="20" xfId="0" applyNumberFormat="1" applyBorder="1"/>
    <xf numFmtId="49" fontId="0" fillId="0" borderId="0" xfId="0" applyNumberFormat="1"/>
    <xf numFmtId="11" fontId="0" fillId="0" borderId="7" xfId="0" applyNumberFormat="1" applyBorder="1"/>
    <xf numFmtId="0" fontId="0" fillId="0" borderId="19" xfId="0" applyBorder="1" applyAlignment="1">
      <alignment horizontal="center"/>
    </xf>
    <xf numFmtId="0" fontId="0" fillId="0" borderId="3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49" fontId="0" fillId="0" borderId="0" xfId="0" applyNumberFormat="1" applyAlignment="1">
      <alignment horizontal="right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2" xfId="0" applyBorder="1"/>
    <xf numFmtId="0" fontId="0" fillId="0" borderId="13" xfId="0" applyBorder="1"/>
    <xf numFmtId="49" fontId="1" fillId="0" borderId="8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11" fontId="0" fillId="0" borderId="3" xfId="0" applyNumberFormat="1" applyBorder="1"/>
    <xf numFmtId="11" fontId="0" fillId="0" borderId="0" xfId="0" applyNumberFormat="1" applyBorder="1"/>
    <xf numFmtId="0" fontId="1" fillId="0" borderId="0" xfId="0" applyFont="1" applyFill="1" applyBorder="1" applyAlignment="1">
      <alignment vertical="center"/>
    </xf>
    <xf numFmtId="11" fontId="0" fillId="0" borderId="6" xfId="0" applyNumberFormat="1" applyBorder="1"/>
    <xf numFmtId="11" fontId="0" fillId="0" borderId="8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0" borderId="19" xfId="0" applyNumberFormat="1" applyBorder="1" applyAlignment="1">
      <alignment horizontal="center"/>
    </xf>
    <xf numFmtId="11" fontId="0" fillId="0" borderId="2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/>
    </xf>
    <xf numFmtId="11" fontId="0" fillId="0" borderId="8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0" borderId="19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Fill="1" applyBorder="1" applyAlignment="1">
      <alignment horizontal="center"/>
    </xf>
    <xf numFmtId="49" fontId="1" fillId="0" borderId="14" xfId="0" applyNumberFormat="1" applyFont="1" applyBorder="1" applyAlignment="1">
      <alignment horizontal="left" vertical="center"/>
    </xf>
    <xf numFmtId="49" fontId="1" fillId="0" borderId="3" xfId="0" applyNumberFormat="1" applyFont="1" applyFill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 vertical="center"/>
    </xf>
    <xf numFmtId="11" fontId="0" fillId="0" borderId="13" xfId="0" applyNumberFormat="1" applyBorder="1"/>
    <xf numFmtId="11" fontId="0" fillId="0" borderId="14" xfId="0" applyNumberFormat="1" applyBorder="1"/>
    <xf numFmtId="11" fontId="0" fillId="0" borderId="15" xfId="0" applyNumberFormat="1" applyBorder="1"/>
    <xf numFmtId="11" fontId="0" fillId="0" borderId="0" xfId="0" applyNumberFormat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49" fontId="1" fillId="0" borderId="7" xfId="0" applyNumberFormat="1" applyFont="1" applyBorder="1" applyAlignment="1">
      <alignment horizontal="left" vertical="center"/>
    </xf>
    <xf numFmtId="11" fontId="0" fillId="0" borderId="4" xfId="0" applyNumberFormat="1" applyBorder="1"/>
    <xf numFmtId="165" fontId="0" fillId="0" borderId="0" xfId="0" applyNumberFormat="1"/>
    <xf numFmtId="166" fontId="0" fillId="0" borderId="0" xfId="0" applyNumberFormat="1"/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1" fontId="0" fillId="0" borderId="13" xfId="0" applyNumberFormat="1" applyFill="1" applyBorder="1" applyAlignment="1">
      <alignment horizontal="center"/>
    </xf>
    <xf numFmtId="11" fontId="0" fillId="0" borderId="14" xfId="0" applyNumberFormat="1" applyFill="1" applyBorder="1" applyAlignment="1">
      <alignment horizontal="center"/>
    </xf>
    <xf numFmtId="11" fontId="0" fillId="0" borderId="15" xfId="0" applyNumberForma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49" fontId="0" fillId="0" borderId="4" xfId="0" applyNumberFormat="1" applyFill="1" applyBorder="1" applyAlignment="1">
      <alignment horizontal="center"/>
    </xf>
    <xf numFmtId="49" fontId="0" fillId="0" borderId="5" xfId="0" applyNumberFormat="1" applyFill="1" applyBorder="1" applyAlignment="1">
      <alignment horizontal="center"/>
    </xf>
    <xf numFmtId="49" fontId="0" fillId="0" borderId="22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NumberFormat="1" applyFill="1" applyBorder="1" applyAlignment="1">
      <alignment horizontal="center"/>
    </xf>
    <xf numFmtId="166" fontId="0" fillId="3" borderId="13" xfId="0" applyNumberFormat="1" applyFill="1" applyBorder="1" applyAlignment="1">
      <alignment horizontal="center"/>
    </xf>
    <xf numFmtId="166" fontId="0" fillId="3" borderId="14" xfId="0" applyNumberFormat="1" applyFill="1" applyBorder="1" applyAlignment="1">
      <alignment horizontal="center"/>
    </xf>
    <xf numFmtId="166" fontId="0" fillId="3" borderId="16" xfId="0" applyNumberFormat="1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19" xfId="0" applyNumberFormat="1" applyFill="1" applyBorder="1" applyAlignment="1">
      <alignment horizontal="center"/>
    </xf>
    <xf numFmtId="11" fontId="0" fillId="0" borderId="16" xfId="0" applyNumberFormat="1" applyFill="1" applyBorder="1" applyAlignment="1">
      <alignment horizontal="center"/>
    </xf>
    <xf numFmtId="11" fontId="0" fillId="0" borderId="7" xfId="0" applyNumberFormat="1" applyFill="1" applyBorder="1" applyAlignment="1">
      <alignment horizontal="center"/>
    </xf>
    <xf numFmtId="11" fontId="0" fillId="0" borderId="8" xfId="0" applyNumberFormat="1" applyFill="1" applyBorder="1" applyAlignment="1">
      <alignment horizontal="center"/>
    </xf>
    <xf numFmtId="11" fontId="0" fillId="0" borderId="19" xfId="0" applyNumberFormat="1" applyFill="1" applyBorder="1" applyAlignment="1">
      <alignment horizontal="center"/>
    </xf>
    <xf numFmtId="11" fontId="0" fillId="0" borderId="9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49" fontId="0" fillId="0" borderId="8" xfId="0" applyNumberFormat="1" applyFill="1" applyBorder="1" applyAlignment="1">
      <alignment horizontal="center"/>
    </xf>
    <xf numFmtId="49" fontId="0" fillId="0" borderId="9" xfId="0" applyNumberFormat="1" applyFill="1" applyBorder="1" applyAlignment="1">
      <alignment horizontal="center"/>
    </xf>
    <xf numFmtId="11" fontId="0" fillId="0" borderId="20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164" fontId="0" fillId="3" borderId="20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1" fontId="0" fillId="0" borderId="21" xfId="0" applyNumberForma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166" fontId="0" fillId="3" borderId="7" xfId="0" applyNumberFormat="1" applyFill="1" applyBorder="1" applyAlignment="1">
      <alignment horizontal="center"/>
    </xf>
    <xf numFmtId="166" fontId="0" fillId="3" borderId="8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0" fontId="0" fillId="0" borderId="9" xfId="0" applyNumberFormat="1" applyBorder="1" applyAlignment="1">
      <alignment horizontal="center" vertical="center"/>
    </xf>
    <xf numFmtId="166" fontId="0" fillId="3" borderId="15" xfId="0" applyNumberFormat="1" applyFill="1" applyBorder="1" applyAlignment="1">
      <alignment horizontal="center"/>
    </xf>
    <xf numFmtId="49" fontId="0" fillId="0" borderId="20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49" fontId="0" fillId="0" borderId="17" xfId="0" applyNumberFormat="1" applyFill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0" fontId="0" fillId="0" borderId="2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11" fontId="0" fillId="0" borderId="19" xfId="0" applyNumberFormat="1" applyBorder="1" applyAlignment="1">
      <alignment horizontal="center"/>
    </xf>
    <xf numFmtId="166" fontId="0" fillId="3" borderId="19" xfId="0" applyNumberFormat="1" applyFill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1" xfId="0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19" xfId="0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0" fillId="0" borderId="19" xfId="0" applyFill="1" applyBorder="1" applyAlignment="1">
      <alignment horizontal="center" wrapText="1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49" fontId="0" fillId="0" borderId="19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7"/>
  <sheetViews>
    <sheetView tabSelected="1" zoomScale="66" zoomScaleNormal="115" workbookViewId="0">
      <selection activeCell="AE26" sqref="AE26"/>
    </sheetView>
  </sheetViews>
  <sheetFormatPr defaultRowHeight="14.4" x14ac:dyDescent="0.3"/>
  <cols>
    <col min="1" max="1" width="17" bestFit="1" customWidth="1"/>
    <col min="2" max="2" width="17" customWidth="1"/>
    <col min="3" max="3" width="8.88671875" bestFit="1" customWidth="1"/>
    <col min="4" max="4" width="11" customWidth="1"/>
    <col min="5" max="5" width="13.5546875" bestFit="1" customWidth="1"/>
    <col min="6" max="6" width="18" bestFit="1" customWidth="1"/>
    <col min="7" max="8" width="12.44140625" customWidth="1"/>
    <col min="9" max="9" width="23.33203125" style="17" bestFit="1" customWidth="1"/>
    <col min="10" max="10" width="22.88671875" style="17" bestFit="1" customWidth="1"/>
    <col min="11" max="11" width="5.88671875" bestFit="1" customWidth="1"/>
    <col min="12" max="12" width="2.109375" bestFit="1" customWidth="1"/>
    <col min="13" max="13" width="2.109375" customWidth="1"/>
    <col min="14" max="14" width="2.109375" bestFit="1" customWidth="1"/>
    <col min="15" max="16" width="3.109375" bestFit="1" customWidth="1"/>
    <col min="17" max="17" width="4.109375" bestFit="1" customWidth="1"/>
    <col min="18" max="20" width="8.6640625" bestFit="1" customWidth="1"/>
    <col min="21" max="21" width="13.77734375" bestFit="1" customWidth="1"/>
    <col min="22" max="22" width="17.109375" bestFit="1" customWidth="1"/>
    <col min="23" max="25" width="3.109375" bestFit="1" customWidth="1"/>
    <col min="26" max="26" width="4.109375" bestFit="1" customWidth="1"/>
    <col min="27" max="27" width="3.109375" bestFit="1" customWidth="1"/>
    <col min="28" max="28" width="4.109375" bestFit="1" customWidth="1"/>
    <col min="29" max="29" width="12.5546875" bestFit="1" customWidth="1"/>
    <col min="30" max="30" width="10.77734375" bestFit="1" customWidth="1"/>
    <col min="31" max="31" width="25.44140625" bestFit="1" customWidth="1"/>
    <col min="32" max="32" width="9.21875" customWidth="1"/>
  </cols>
  <sheetData>
    <row r="1" spans="1:36" x14ac:dyDescent="0.3">
      <c r="A1" s="170" t="s">
        <v>0</v>
      </c>
      <c r="B1" s="176" t="s">
        <v>14</v>
      </c>
      <c r="C1" s="170" t="s">
        <v>15</v>
      </c>
      <c r="D1" s="169" t="s">
        <v>2</v>
      </c>
      <c r="E1" s="171" t="s">
        <v>6</v>
      </c>
      <c r="F1" s="158" t="s">
        <v>7</v>
      </c>
      <c r="G1" s="160" t="s">
        <v>21</v>
      </c>
      <c r="H1" s="160" t="s">
        <v>22</v>
      </c>
      <c r="I1" s="180" t="s">
        <v>20</v>
      </c>
      <c r="J1" s="182" t="s">
        <v>29</v>
      </c>
      <c r="K1" s="176" t="s">
        <v>1</v>
      </c>
      <c r="L1" s="162" t="s">
        <v>8</v>
      </c>
      <c r="M1" s="163"/>
      <c r="N1" s="164"/>
      <c r="O1" s="162" t="s">
        <v>9</v>
      </c>
      <c r="P1" s="163"/>
      <c r="Q1" s="164"/>
      <c r="R1" s="168" t="s">
        <v>32</v>
      </c>
      <c r="S1" s="169"/>
      <c r="T1" s="170"/>
      <c r="U1" s="160" t="s">
        <v>30</v>
      </c>
      <c r="V1" s="160" t="s">
        <v>12</v>
      </c>
      <c r="W1" s="165" t="s">
        <v>13</v>
      </c>
      <c r="X1" s="166"/>
      <c r="Y1" s="167"/>
      <c r="Z1" s="171" t="s">
        <v>33</v>
      </c>
      <c r="AA1" s="172"/>
      <c r="AB1" s="158"/>
      <c r="AC1" s="158" t="s">
        <v>31</v>
      </c>
    </row>
    <row r="2" spans="1:36" ht="34.5" customHeight="1" thickBot="1" x14ac:dyDescent="0.35">
      <c r="A2" s="175"/>
      <c r="B2" s="177"/>
      <c r="C2" s="175"/>
      <c r="D2" s="179"/>
      <c r="E2" s="178"/>
      <c r="F2" s="159"/>
      <c r="G2" s="161"/>
      <c r="H2" s="161"/>
      <c r="I2" s="181"/>
      <c r="J2" s="183"/>
      <c r="K2" s="177"/>
      <c r="L2" s="24">
        <v>1</v>
      </c>
      <c r="M2" s="24">
        <v>2</v>
      </c>
      <c r="N2" s="24">
        <v>3</v>
      </c>
      <c r="O2" s="24">
        <v>1</v>
      </c>
      <c r="P2" s="24">
        <v>2</v>
      </c>
      <c r="Q2" s="24">
        <v>3</v>
      </c>
      <c r="R2" s="31">
        <v>1</v>
      </c>
      <c r="S2" s="31">
        <v>2</v>
      </c>
      <c r="T2" s="31">
        <v>3</v>
      </c>
      <c r="U2" s="161"/>
      <c r="V2" s="161"/>
      <c r="W2" s="30">
        <v>1</v>
      </c>
      <c r="X2" s="28">
        <v>2</v>
      </c>
      <c r="Y2" s="29">
        <v>3</v>
      </c>
      <c r="Z2" s="32">
        <v>1</v>
      </c>
      <c r="AA2" s="33">
        <v>2</v>
      </c>
      <c r="AB2" s="33">
        <v>3</v>
      </c>
      <c r="AC2" s="159"/>
      <c r="AE2" s="4" t="s">
        <v>11</v>
      </c>
      <c r="AG2" s="12"/>
      <c r="AH2" s="12"/>
      <c r="AI2" s="5"/>
      <c r="AJ2" s="5"/>
    </row>
    <row r="3" spans="1:36" x14ac:dyDescent="0.3">
      <c r="A3" s="187" t="s">
        <v>18</v>
      </c>
      <c r="B3" s="109" t="s">
        <v>16</v>
      </c>
      <c r="C3" s="137">
        <v>468333333.33332998</v>
      </c>
      <c r="D3" s="149" t="s">
        <v>10</v>
      </c>
      <c r="E3" s="18">
        <v>10</v>
      </c>
      <c r="F3" s="19">
        <v>5</v>
      </c>
      <c r="G3" s="128">
        <v>4000000</v>
      </c>
      <c r="H3" s="128">
        <f>(C3*0.01)/5</f>
        <v>936666.66666665988</v>
      </c>
      <c r="I3" s="131">
        <f>H3/G3</f>
        <v>0.23416666666666497</v>
      </c>
      <c r="J3" s="152">
        <v>10</v>
      </c>
      <c r="K3" s="20" t="s">
        <v>3</v>
      </c>
      <c r="L3" s="20">
        <v>2</v>
      </c>
      <c r="M3" s="20">
        <v>2</v>
      </c>
      <c r="N3" s="20">
        <v>2</v>
      </c>
      <c r="O3" s="20">
        <v>6</v>
      </c>
      <c r="P3" s="20">
        <v>1</v>
      </c>
      <c r="Q3" s="20">
        <v>22</v>
      </c>
      <c r="R3" s="56">
        <f t="shared" ref="R3:R8" si="0">(O3/0.05)*10^L3</f>
        <v>12000</v>
      </c>
      <c r="S3" s="56">
        <f t="shared" ref="S3:S5" si="1">(P3/0.05)*10^M3</f>
        <v>2000</v>
      </c>
      <c r="T3" s="56">
        <f t="shared" ref="T3:T5" si="2">(Q3/0.05)*10^N3</f>
        <v>44000</v>
      </c>
      <c r="U3" s="21">
        <f t="shared" ref="U3:U29" si="3">(((O3/0.05)*10^L3)+((P3/0.05)*10^M3)+((Q3/0.05)*10^N3))/3</f>
        <v>19333.333333333332</v>
      </c>
      <c r="V3" s="174">
        <v>250</v>
      </c>
      <c r="W3" s="86">
        <v>0</v>
      </c>
      <c r="X3" s="86">
        <v>0</v>
      </c>
      <c r="Y3" s="86">
        <v>0</v>
      </c>
      <c r="Z3" s="85">
        <f>W3*4</f>
        <v>0</v>
      </c>
      <c r="AA3" s="86">
        <f t="shared" ref="AA3" si="4">X3*4</f>
        <v>0</v>
      </c>
      <c r="AB3" s="87">
        <f t="shared" ref="AB3" si="5">Y3*4</f>
        <v>0</v>
      </c>
      <c r="AC3" s="173">
        <f t="shared" ref="AC3" si="6">((Y3+W3+X3)/3)*(1000/V3)</f>
        <v>0</v>
      </c>
    </row>
    <row r="4" spans="1:36" x14ac:dyDescent="0.3">
      <c r="A4" s="188"/>
      <c r="B4" s="107"/>
      <c r="C4" s="104"/>
      <c r="D4" s="150"/>
      <c r="E4" s="2"/>
      <c r="F4" s="11"/>
      <c r="G4" s="129"/>
      <c r="H4" s="129"/>
      <c r="I4" s="132"/>
      <c r="J4" s="153"/>
      <c r="K4" s="37" t="s">
        <v>4</v>
      </c>
      <c r="L4" s="37">
        <v>2</v>
      </c>
      <c r="M4" s="37">
        <v>2</v>
      </c>
      <c r="N4" s="37">
        <v>2</v>
      </c>
      <c r="O4" s="37">
        <v>1</v>
      </c>
      <c r="P4" s="37">
        <v>0</v>
      </c>
      <c r="Q4" s="37">
        <v>6</v>
      </c>
      <c r="R4" s="53">
        <f t="shared" si="0"/>
        <v>2000</v>
      </c>
      <c r="S4" s="53">
        <f t="shared" si="1"/>
        <v>0</v>
      </c>
      <c r="T4" s="53">
        <f t="shared" si="2"/>
        <v>12000</v>
      </c>
      <c r="U4" s="10">
        <f t="shared" si="3"/>
        <v>4666.666666666667</v>
      </c>
      <c r="V4" s="96"/>
      <c r="W4" s="83"/>
      <c r="X4" s="83"/>
      <c r="Y4" s="83"/>
      <c r="Z4" s="88"/>
      <c r="AA4" s="83"/>
      <c r="AB4" s="89"/>
      <c r="AC4" s="101"/>
    </row>
    <row r="5" spans="1:36" x14ac:dyDescent="0.3">
      <c r="A5" s="188"/>
      <c r="B5" s="108"/>
      <c r="C5" s="105"/>
      <c r="D5" s="150"/>
      <c r="E5" s="3"/>
      <c r="F5" s="9"/>
      <c r="G5" s="130"/>
      <c r="H5" s="130"/>
      <c r="I5" s="133"/>
      <c r="J5" s="154"/>
      <c r="K5" s="59" t="s">
        <v>5</v>
      </c>
      <c r="L5" s="59">
        <v>2</v>
      </c>
      <c r="M5" s="59">
        <v>2</v>
      </c>
      <c r="N5" s="59">
        <v>2</v>
      </c>
      <c r="O5" s="59">
        <v>2</v>
      </c>
      <c r="P5" s="59">
        <v>1</v>
      </c>
      <c r="Q5" s="59">
        <v>6</v>
      </c>
      <c r="R5" s="54">
        <f t="shared" si="0"/>
        <v>4000</v>
      </c>
      <c r="S5" s="54">
        <f t="shared" si="1"/>
        <v>2000</v>
      </c>
      <c r="T5" s="54">
        <f t="shared" si="2"/>
        <v>12000</v>
      </c>
      <c r="U5" s="7">
        <f t="shared" si="3"/>
        <v>6000</v>
      </c>
      <c r="V5" s="142"/>
      <c r="W5" s="84"/>
      <c r="X5" s="84"/>
      <c r="Y5" s="84"/>
      <c r="Z5" s="90"/>
      <c r="AA5" s="84"/>
      <c r="AB5" s="91"/>
      <c r="AC5" s="138"/>
    </row>
    <row r="6" spans="1:36" x14ac:dyDescent="0.3">
      <c r="A6" s="188"/>
      <c r="B6" s="106" t="s">
        <v>23</v>
      </c>
      <c r="C6" s="103">
        <v>234166666.66666499</v>
      </c>
      <c r="D6" s="150"/>
      <c r="E6" s="2">
        <v>10</v>
      </c>
      <c r="F6" s="11">
        <v>5</v>
      </c>
      <c r="G6" s="129">
        <v>4000000</v>
      </c>
      <c r="H6" s="129">
        <f>H3/2</f>
        <v>468333.33333332994</v>
      </c>
      <c r="I6" s="134">
        <v>2.3400000000000001E-2</v>
      </c>
      <c r="J6" s="155">
        <v>10</v>
      </c>
      <c r="K6" s="37" t="s">
        <v>3</v>
      </c>
      <c r="L6" s="57">
        <v>3</v>
      </c>
      <c r="M6" s="57">
        <v>3</v>
      </c>
      <c r="N6" s="57">
        <v>4</v>
      </c>
      <c r="O6" s="57">
        <v>3</v>
      </c>
      <c r="P6" s="57">
        <v>24</v>
      </c>
      <c r="Q6" s="57">
        <v>23</v>
      </c>
      <c r="R6" s="53">
        <f t="shared" si="0"/>
        <v>60000</v>
      </c>
      <c r="S6" s="53">
        <f t="shared" ref="S6:S8" si="7">(P6/0.05)*10^M6</f>
        <v>480000</v>
      </c>
      <c r="T6" s="53">
        <f t="shared" ref="T6:T8" si="8">(Q6/0.05)*10^N6</f>
        <v>4600000</v>
      </c>
      <c r="U6" s="10">
        <f t="shared" si="3"/>
        <v>1713333.3333333333</v>
      </c>
      <c r="V6" s="95">
        <v>250</v>
      </c>
      <c r="W6" s="82">
        <v>0</v>
      </c>
      <c r="X6" s="82">
        <v>0</v>
      </c>
      <c r="Y6" s="82">
        <v>0</v>
      </c>
      <c r="Z6" s="88">
        <f t="shared" ref="Z6" si="9">W6*4</f>
        <v>0</v>
      </c>
      <c r="AA6" s="82">
        <f t="shared" ref="AA6" si="10">X6*4</f>
        <v>0</v>
      </c>
      <c r="AB6" s="93">
        <f t="shared" ref="AB6" si="11">Y6*4</f>
        <v>0</v>
      </c>
      <c r="AC6" s="100">
        <f t="shared" ref="AC6" si="12">((Y6+W6+X6)/3)*(1000/V6)</f>
        <v>0</v>
      </c>
    </row>
    <row r="7" spans="1:36" x14ac:dyDescent="0.3">
      <c r="A7" s="188"/>
      <c r="B7" s="107"/>
      <c r="C7" s="104"/>
      <c r="D7" s="150"/>
      <c r="E7" s="2"/>
      <c r="F7" s="11"/>
      <c r="G7" s="129"/>
      <c r="H7" s="129"/>
      <c r="I7" s="135"/>
      <c r="J7" s="153"/>
      <c r="K7" s="37" t="s">
        <v>4</v>
      </c>
      <c r="L7" s="37">
        <v>3</v>
      </c>
      <c r="M7" s="37">
        <v>3</v>
      </c>
      <c r="N7" s="37">
        <v>3</v>
      </c>
      <c r="O7" s="37">
        <v>1</v>
      </c>
      <c r="P7" s="37">
        <v>12</v>
      </c>
      <c r="Q7" s="37">
        <v>56</v>
      </c>
      <c r="R7" s="53">
        <f t="shared" si="0"/>
        <v>20000</v>
      </c>
      <c r="S7" s="53">
        <f t="shared" si="7"/>
        <v>240000</v>
      </c>
      <c r="T7" s="53">
        <f t="shared" si="8"/>
        <v>1120000</v>
      </c>
      <c r="U7" s="10">
        <f t="shared" si="3"/>
        <v>460000</v>
      </c>
      <c r="V7" s="96"/>
      <c r="W7" s="83"/>
      <c r="X7" s="83"/>
      <c r="Y7" s="83"/>
      <c r="Z7" s="88"/>
      <c r="AA7" s="83"/>
      <c r="AB7" s="89"/>
      <c r="AC7" s="101"/>
    </row>
    <row r="8" spans="1:36" x14ac:dyDescent="0.3">
      <c r="A8" s="188"/>
      <c r="B8" s="108"/>
      <c r="C8" s="105"/>
      <c r="D8" s="150"/>
      <c r="E8" s="3"/>
      <c r="F8" s="9"/>
      <c r="G8" s="130"/>
      <c r="H8" s="130"/>
      <c r="I8" s="136"/>
      <c r="J8" s="154"/>
      <c r="K8" s="59" t="s">
        <v>5</v>
      </c>
      <c r="L8" s="59">
        <v>3</v>
      </c>
      <c r="M8" s="59">
        <v>3</v>
      </c>
      <c r="N8" s="59">
        <v>4</v>
      </c>
      <c r="O8" s="59">
        <v>0</v>
      </c>
      <c r="P8" s="59">
        <v>3</v>
      </c>
      <c r="Q8" s="59">
        <v>14</v>
      </c>
      <c r="R8" s="54">
        <f t="shared" si="0"/>
        <v>0</v>
      </c>
      <c r="S8" s="54">
        <f t="shared" si="7"/>
        <v>60000</v>
      </c>
      <c r="T8" s="54">
        <f t="shared" si="8"/>
        <v>2800000</v>
      </c>
      <c r="U8" s="7">
        <f t="shared" si="3"/>
        <v>953333.33333333337</v>
      </c>
      <c r="V8" s="142"/>
      <c r="W8" s="84"/>
      <c r="X8" s="84"/>
      <c r="Y8" s="84"/>
      <c r="Z8" s="90"/>
      <c r="AA8" s="84"/>
      <c r="AB8" s="91"/>
      <c r="AC8" s="138"/>
    </row>
    <row r="9" spans="1:36" x14ac:dyDescent="0.3">
      <c r="A9" s="188"/>
      <c r="B9" s="106" t="s">
        <v>24</v>
      </c>
      <c r="C9" s="103">
        <v>117083333.33333249</v>
      </c>
      <c r="D9" s="150"/>
      <c r="E9" s="2">
        <v>10</v>
      </c>
      <c r="F9" s="11">
        <v>5</v>
      </c>
      <c r="G9" s="148">
        <v>4000000</v>
      </c>
      <c r="H9" s="148">
        <f>H6/2</f>
        <v>234166.66666666497</v>
      </c>
      <c r="I9" s="134">
        <f>H9/G9</f>
        <v>5.8541666666666242E-2</v>
      </c>
      <c r="J9" s="117">
        <v>10</v>
      </c>
      <c r="K9" s="37" t="s">
        <v>3</v>
      </c>
      <c r="L9" s="57">
        <v>6</v>
      </c>
      <c r="M9" s="57">
        <v>6</v>
      </c>
      <c r="N9" s="57">
        <v>6</v>
      </c>
      <c r="O9" s="57">
        <v>69</v>
      </c>
      <c r="P9" s="57">
        <v>66</v>
      </c>
      <c r="Q9" s="57">
        <v>44</v>
      </c>
      <c r="R9" s="53">
        <f t="shared" ref="R9:R29" si="13">(O9/0.05)*10^L9</f>
        <v>1380000000</v>
      </c>
      <c r="S9" s="53">
        <f t="shared" ref="S9:S29" si="14">(P9/0.05)*10^M9</f>
        <v>1320000000</v>
      </c>
      <c r="T9" s="53">
        <f t="shared" ref="T9:T29" si="15">(Q9/0.05)*10^N9</f>
        <v>880000000</v>
      </c>
      <c r="U9" s="10">
        <f t="shared" si="3"/>
        <v>1193333333.3333333</v>
      </c>
      <c r="V9" s="96">
        <v>250</v>
      </c>
      <c r="W9" s="82">
        <v>3</v>
      </c>
      <c r="X9" s="82">
        <v>1</v>
      </c>
      <c r="Y9" s="82">
        <v>4</v>
      </c>
      <c r="Z9" s="88">
        <f t="shared" ref="Z9" si="16">W9*4</f>
        <v>12</v>
      </c>
      <c r="AA9" s="82">
        <f t="shared" ref="AA9" si="17">X9*4</f>
        <v>4</v>
      </c>
      <c r="AB9" s="93">
        <f t="shared" ref="AB9" si="18">Y9*4</f>
        <v>16</v>
      </c>
      <c r="AC9" s="100">
        <f t="shared" ref="AC9" si="19">((Y9+W9+X9)/3)*(1000/V9)</f>
        <v>10.666666666666666</v>
      </c>
    </row>
    <row r="10" spans="1:36" x14ac:dyDescent="0.3">
      <c r="A10" s="188"/>
      <c r="B10" s="107"/>
      <c r="C10" s="104"/>
      <c r="D10" s="150"/>
      <c r="E10" s="2"/>
      <c r="F10" s="11"/>
      <c r="G10" s="129"/>
      <c r="H10" s="129"/>
      <c r="I10" s="135"/>
      <c r="J10" s="117"/>
      <c r="K10" s="37" t="s">
        <v>4</v>
      </c>
      <c r="L10" s="37">
        <v>6</v>
      </c>
      <c r="M10" s="37">
        <v>6</v>
      </c>
      <c r="N10" s="37">
        <v>6</v>
      </c>
      <c r="O10" s="37">
        <v>27</v>
      </c>
      <c r="P10" s="37">
        <v>47</v>
      </c>
      <c r="Q10" s="37">
        <v>15</v>
      </c>
      <c r="R10" s="53">
        <f t="shared" si="13"/>
        <v>540000000</v>
      </c>
      <c r="S10" s="53">
        <f t="shared" si="14"/>
        <v>940000000</v>
      </c>
      <c r="T10" s="53">
        <f t="shared" si="15"/>
        <v>300000000</v>
      </c>
      <c r="U10" s="10">
        <f t="shared" si="3"/>
        <v>593333333.33333337</v>
      </c>
      <c r="V10" s="96"/>
      <c r="W10" s="83"/>
      <c r="X10" s="83"/>
      <c r="Y10" s="83"/>
      <c r="Z10" s="88"/>
      <c r="AA10" s="83"/>
      <c r="AB10" s="89"/>
      <c r="AC10" s="101"/>
    </row>
    <row r="11" spans="1:36" x14ac:dyDescent="0.3">
      <c r="A11" s="188"/>
      <c r="B11" s="108"/>
      <c r="C11" s="105"/>
      <c r="D11" s="150"/>
      <c r="E11" s="3"/>
      <c r="F11" s="9"/>
      <c r="G11" s="130"/>
      <c r="H11" s="130"/>
      <c r="I11" s="136"/>
      <c r="J11" s="124"/>
      <c r="K11" s="59" t="s">
        <v>5</v>
      </c>
      <c r="L11" s="59">
        <v>6</v>
      </c>
      <c r="M11" s="59">
        <v>6</v>
      </c>
      <c r="N11" s="59">
        <v>6</v>
      </c>
      <c r="O11" s="59">
        <v>27</v>
      </c>
      <c r="P11" s="59">
        <v>33</v>
      </c>
      <c r="Q11" s="59">
        <v>11</v>
      </c>
      <c r="R11" s="54">
        <f t="shared" si="13"/>
        <v>540000000</v>
      </c>
      <c r="S11" s="54">
        <f t="shared" si="14"/>
        <v>660000000</v>
      </c>
      <c r="T11" s="54">
        <f t="shared" si="15"/>
        <v>220000000</v>
      </c>
      <c r="U11" s="7">
        <f t="shared" si="3"/>
        <v>473333333.33333331</v>
      </c>
      <c r="V11" s="142"/>
      <c r="W11" s="84"/>
      <c r="X11" s="84"/>
      <c r="Y11" s="84"/>
      <c r="Z11" s="90"/>
      <c r="AA11" s="84"/>
      <c r="AB11" s="91"/>
      <c r="AC11" s="138"/>
      <c r="AE11" s="8"/>
    </row>
    <row r="12" spans="1:36" x14ac:dyDescent="0.3">
      <c r="A12" s="188"/>
      <c r="B12" s="106" t="s">
        <v>25</v>
      </c>
      <c r="C12" s="103">
        <v>58541666.666666247</v>
      </c>
      <c r="D12" s="150"/>
      <c r="E12" s="2">
        <v>10</v>
      </c>
      <c r="F12" s="11">
        <v>5</v>
      </c>
      <c r="G12" s="148">
        <v>4000000</v>
      </c>
      <c r="H12" s="148">
        <f>H9/2</f>
        <v>117083.33333333248</v>
      </c>
      <c r="I12" s="134">
        <f>H12/G12</f>
        <v>2.9270833333333121E-2</v>
      </c>
      <c r="J12" s="116">
        <v>10</v>
      </c>
      <c r="K12" s="37" t="s">
        <v>3</v>
      </c>
      <c r="L12" s="57">
        <v>7</v>
      </c>
      <c r="M12" s="57">
        <v>6</v>
      </c>
      <c r="N12" s="57">
        <v>7</v>
      </c>
      <c r="O12" s="57">
        <v>26</v>
      </c>
      <c r="P12" s="57">
        <v>71</v>
      </c>
      <c r="Q12" s="57">
        <v>34</v>
      </c>
      <c r="R12" s="53">
        <f t="shared" si="13"/>
        <v>5200000000</v>
      </c>
      <c r="S12" s="53">
        <f t="shared" si="14"/>
        <v>1420000000</v>
      </c>
      <c r="T12" s="53">
        <f t="shared" si="15"/>
        <v>6800000000</v>
      </c>
      <c r="U12" s="10">
        <f t="shared" si="3"/>
        <v>4473333333.333333</v>
      </c>
      <c r="V12" s="95">
        <v>250</v>
      </c>
      <c r="W12" s="82">
        <v>4</v>
      </c>
      <c r="X12" s="82">
        <v>1</v>
      </c>
      <c r="Y12" s="82">
        <v>4</v>
      </c>
      <c r="Z12" s="88">
        <f t="shared" ref="Z12" si="20">W12*4</f>
        <v>16</v>
      </c>
      <c r="AA12" s="82">
        <f t="shared" ref="AA12" si="21">X12*4</f>
        <v>4</v>
      </c>
      <c r="AB12" s="93">
        <f t="shared" ref="AB12" si="22">Y12*4</f>
        <v>16</v>
      </c>
      <c r="AC12" s="100">
        <f t="shared" ref="AC12" si="23">((Y12+W12+X12)/3)*(1000/V12)</f>
        <v>12</v>
      </c>
    </row>
    <row r="13" spans="1:36" x14ac:dyDescent="0.3">
      <c r="A13" s="188"/>
      <c r="B13" s="107"/>
      <c r="C13" s="104"/>
      <c r="D13" s="150"/>
      <c r="E13" s="2"/>
      <c r="F13" s="11"/>
      <c r="G13" s="129"/>
      <c r="H13" s="129"/>
      <c r="I13" s="135"/>
      <c r="J13" s="117"/>
      <c r="K13" s="37" t="s">
        <v>4</v>
      </c>
      <c r="L13" s="37">
        <v>6</v>
      </c>
      <c r="M13" s="37">
        <v>6</v>
      </c>
      <c r="N13" s="37">
        <v>7</v>
      </c>
      <c r="O13" s="37">
        <v>74</v>
      </c>
      <c r="P13" s="37">
        <v>26</v>
      </c>
      <c r="Q13" s="37">
        <v>14</v>
      </c>
      <c r="R13" s="53">
        <f t="shared" si="13"/>
        <v>1480000000</v>
      </c>
      <c r="S13" s="53">
        <f t="shared" si="14"/>
        <v>520000000</v>
      </c>
      <c r="T13" s="53">
        <f t="shared" si="15"/>
        <v>2800000000</v>
      </c>
      <c r="U13" s="10">
        <f t="shared" si="3"/>
        <v>1600000000</v>
      </c>
      <c r="V13" s="96"/>
      <c r="W13" s="83"/>
      <c r="X13" s="83"/>
      <c r="Y13" s="83"/>
      <c r="Z13" s="88"/>
      <c r="AA13" s="83"/>
      <c r="AB13" s="89"/>
      <c r="AC13" s="101"/>
    </row>
    <row r="14" spans="1:36" x14ac:dyDescent="0.3">
      <c r="A14" s="188"/>
      <c r="B14" s="108"/>
      <c r="C14" s="105"/>
      <c r="D14" s="150"/>
      <c r="E14" s="3"/>
      <c r="F14" s="9"/>
      <c r="G14" s="130"/>
      <c r="H14" s="130"/>
      <c r="I14" s="136"/>
      <c r="J14" s="124"/>
      <c r="K14" s="59" t="s">
        <v>5</v>
      </c>
      <c r="L14" s="59">
        <v>6</v>
      </c>
      <c r="M14" s="59">
        <v>6</v>
      </c>
      <c r="N14" s="59">
        <v>7</v>
      </c>
      <c r="O14" s="59">
        <v>74</v>
      </c>
      <c r="P14" s="59">
        <v>34</v>
      </c>
      <c r="Q14" s="59">
        <v>17</v>
      </c>
      <c r="R14" s="54">
        <f t="shared" si="13"/>
        <v>1480000000</v>
      </c>
      <c r="S14" s="54">
        <f t="shared" si="14"/>
        <v>680000000</v>
      </c>
      <c r="T14" s="54">
        <f t="shared" si="15"/>
        <v>3400000000</v>
      </c>
      <c r="U14" s="7">
        <f t="shared" si="3"/>
        <v>1853333333.3333333</v>
      </c>
      <c r="V14" s="142"/>
      <c r="W14" s="84"/>
      <c r="X14" s="84"/>
      <c r="Y14" s="84"/>
      <c r="Z14" s="90"/>
      <c r="AA14" s="84"/>
      <c r="AB14" s="91"/>
      <c r="AC14" s="138"/>
    </row>
    <row r="15" spans="1:36" x14ac:dyDescent="0.3">
      <c r="A15" s="188"/>
      <c r="B15" s="106" t="s">
        <v>17</v>
      </c>
      <c r="C15" s="103">
        <f>C3/10</f>
        <v>46833333.333333001</v>
      </c>
      <c r="D15" s="150"/>
      <c r="E15" s="2">
        <v>10</v>
      </c>
      <c r="F15" s="11">
        <v>5</v>
      </c>
      <c r="G15" s="148">
        <v>4000000</v>
      </c>
      <c r="H15" s="148">
        <f>H3/10</f>
        <v>93666.666666665988</v>
      </c>
      <c r="I15" s="134">
        <f>H15/G15</f>
        <v>2.3416666666666495E-2</v>
      </c>
      <c r="J15" s="116">
        <v>10</v>
      </c>
      <c r="K15" s="37" t="s">
        <v>3</v>
      </c>
      <c r="L15" s="57">
        <v>6</v>
      </c>
      <c r="M15" s="57">
        <v>6</v>
      </c>
      <c r="N15" s="57">
        <v>6</v>
      </c>
      <c r="O15" s="57">
        <v>78</v>
      </c>
      <c r="P15" s="57">
        <v>67</v>
      </c>
      <c r="Q15" s="57">
        <v>55</v>
      </c>
      <c r="R15" s="53">
        <f t="shared" si="13"/>
        <v>1560000000</v>
      </c>
      <c r="S15" s="53">
        <f t="shared" si="14"/>
        <v>1340000000</v>
      </c>
      <c r="T15" s="53">
        <f t="shared" si="15"/>
        <v>1100000000</v>
      </c>
      <c r="U15" s="10">
        <f t="shared" si="3"/>
        <v>1333333333.3333333</v>
      </c>
      <c r="V15" s="96">
        <v>250</v>
      </c>
      <c r="W15" s="82">
        <v>0</v>
      </c>
      <c r="X15" s="82">
        <v>1</v>
      </c>
      <c r="Y15" s="82">
        <v>2</v>
      </c>
      <c r="Z15" s="88">
        <f t="shared" ref="Z15" si="24">W15*4</f>
        <v>0</v>
      </c>
      <c r="AA15" s="82">
        <f t="shared" ref="AA15" si="25">X15*4</f>
        <v>4</v>
      </c>
      <c r="AB15" s="93">
        <f t="shared" ref="AB15" si="26">Y15*4</f>
        <v>8</v>
      </c>
      <c r="AC15" s="100">
        <f>((Y15+W15+X15)/3)*(1000/V15)</f>
        <v>4</v>
      </c>
    </row>
    <row r="16" spans="1:36" x14ac:dyDescent="0.3">
      <c r="A16" s="188"/>
      <c r="B16" s="107"/>
      <c r="C16" s="104"/>
      <c r="D16" s="150"/>
      <c r="E16" s="2"/>
      <c r="F16" s="11"/>
      <c r="G16" s="129"/>
      <c r="H16" s="129"/>
      <c r="I16" s="135"/>
      <c r="J16" s="117"/>
      <c r="K16" s="37" t="s">
        <v>4</v>
      </c>
      <c r="L16" s="37">
        <v>6</v>
      </c>
      <c r="M16" s="37">
        <v>6</v>
      </c>
      <c r="N16" s="37">
        <v>6</v>
      </c>
      <c r="O16" s="37">
        <v>46</v>
      </c>
      <c r="P16" s="37">
        <v>38</v>
      </c>
      <c r="Q16" s="37">
        <v>32</v>
      </c>
      <c r="R16" s="53">
        <f t="shared" si="13"/>
        <v>920000000</v>
      </c>
      <c r="S16" s="53">
        <f t="shared" si="14"/>
        <v>760000000</v>
      </c>
      <c r="T16" s="53">
        <f t="shared" si="15"/>
        <v>640000000</v>
      </c>
      <c r="U16" s="10">
        <f t="shared" si="3"/>
        <v>773333333.33333337</v>
      </c>
      <c r="V16" s="96"/>
      <c r="W16" s="83"/>
      <c r="X16" s="83"/>
      <c r="Y16" s="83"/>
      <c r="Z16" s="88"/>
      <c r="AA16" s="83"/>
      <c r="AB16" s="89"/>
      <c r="AC16" s="101"/>
    </row>
    <row r="17" spans="1:29" x14ac:dyDescent="0.3">
      <c r="A17" s="188"/>
      <c r="B17" s="108"/>
      <c r="C17" s="105"/>
      <c r="D17" s="150"/>
      <c r="E17" s="3"/>
      <c r="F17" s="9"/>
      <c r="G17" s="130"/>
      <c r="H17" s="130"/>
      <c r="I17" s="136"/>
      <c r="J17" s="124"/>
      <c r="K17" s="59" t="s">
        <v>5</v>
      </c>
      <c r="L17" s="59">
        <v>6</v>
      </c>
      <c r="M17" s="59">
        <v>6</v>
      </c>
      <c r="N17" s="59">
        <v>6</v>
      </c>
      <c r="O17" s="59">
        <v>28</v>
      </c>
      <c r="P17" s="59">
        <v>28</v>
      </c>
      <c r="Q17" s="59">
        <v>33</v>
      </c>
      <c r="R17" s="54">
        <f t="shared" si="13"/>
        <v>560000000</v>
      </c>
      <c r="S17" s="54">
        <f t="shared" si="14"/>
        <v>560000000</v>
      </c>
      <c r="T17" s="54">
        <f t="shared" si="15"/>
        <v>660000000</v>
      </c>
      <c r="U17" s="7">
        <f t="shared" si="3"/>
        <v>593333333.33333337</v>
      </c>
      <c r="V17" s="142"/>
      <c r="W17" s="84"/>
      <c r="X17" s="84"/>
      <c r="Y17" s="84"/>
      <c r="Z17" s="90"/>
      <c r="AA17" s="84"/>
      <c r="AB17" s="91"/>
      <c r="AC17" s="138"/>
    </row>
    <row r="18" spans="1:29" x14ac:dyDescent="0.3">
      <c r="A18" s="188"/>
      <c r="B18" s="106" t="s">
        <v>26</v>
      </c>
      <c r="C18" s="103">
        <f t="shared" ref="C18" si="27">C15/2</f>
        <v>23416666.6666665</v>
      </c>
      <c r="D18" s="150"/>
      <c r="E18" s="2">
        <v>10</v>
      </c>
      <c r="F18" s="11">
        <v>5</v>
      </c>
      <c r="G18" s="148">
        <v>4000000</v>
      </c>
      <c r="H18" s="148">
        <f>H15/2</f>
        <v>46833.333333332994</v>
      </c>
      <c r="I18" s="134">
        <f>I12/2</f>
        <v>1.4635416666666561E-2</v>
      </c>
      <c r="J18" s="116">
        <v>10</v>
      </c>
      <c r="K18" s="37" t="s">
        <v>3</v>
      </c>
      <c r="L18" s="57">
        <v>6</v>
      </c>
      <c r="M18" s="57">
        <v>6</v>
      </c>
      <c r="N18" s="57">
        <v>7</v>
      </c>
      <c r="O18" s="57">
        <v>66</v>
      </c>
      <c r="P18" s="57">
        <v>44</v>
      </c>
      <c r="Q18" s="57">
        <v>8</v>
      </c>
      <c r="R18" s="53">
        <f t="shared" si="13"/>
        <v>1320000000</v>
      </c>
      <c r="S18" s="53">
        <f t="shared" si="14"/>
        <v>880000000</v>
      </c>
      <c r="T18" s="53">
        <f t="shared" si="15"/>
        <v>1600000000</v>
      </c>
      <c r="U18" s="10">
        <f t="shared" si="3"/>
        <v>1266666666.6666667</v>
      </c>
      <c r="V18" s="95">
        <v>250</v>
      </c>
      <c r="W18" s="82">
        <v>0</v>
      </c>
      <c r="X18" s="82">
        <v>2</v>
      </c>
      <c r="Y18" s="82">
        <v>0</v>
      </c>
      <c r="Z18" s="88">
        <f t="shared" ref="Z18" si="28">W18*4</f>
        <v>0</v>
      </c>
      <c r="AA18" s="82">
        <f t="shared" ref="AA18" si="29">X18*4</f>
        <v>8</v>
      </c>
      <c r="AB18" s="93">
        <f t="shared" ref="AB18" si="30">Y18*4</f>
        <v>0</v>
      </c>
      <c r="AC18" s="100">
        <f t="shared" ref="AC18" si="31">((Y18+W18+X18)/3)*(1000/V18)</f>
        <v>2.6666666666666665</v>
      </c>
    </row>
    <row r="19" spans="1:29" x14ac:dyDescent="0.3">
      <c r="A19" s="188"/>
      <c r="B19" s="107"/>
      <c r="C19" s="104"/>
      <c r="D19" s="150"/>
      <c r="E19" s="2"/>
      <c r="F19" s="11"/>
      <c r="G19" s="129"/>
      <c r="H19" s="129"/>
      <c r="I19" s="135"/>
      <c r="J19" s="117"/>
      <c r="K19" s="37" t="s">
        <v>4</v>
      </c>
      <c r="L19" s="37">
        <v>6</v>
      </c>
      <c r="M19" s="37">
        <v>6</v>
      </c>
      <c r="N19" s="37">
        <v>6</v>
      </c>
      <c r="O19" s="37">
        <v>36</v>
      </c>
      <c r="P19" s="37">
        <v>26</v>
      </c>
      <c r="Q19" s="37">
        <v>40</v>
      </c>
      <c r="R19" s="53">
        <f t="shared" si="13"/>
        <v>720000000</v>
      </c>
      <c r="S19" s="53">
        <f t="shared" si="14"/>
        <v>520000000</v>
      </c>
      <c r="T19" s="53">
        <f t="shared" si="15"/>
        <v>800000000</v>
      </c>
      <c r="U19" s="10">
        <f t="shared" si="3"/>
        <v>680000000</v>
      </c>
      <c r="V19" s="96"/>
      <c r="W19" s="83"/>
      <c r="X19" s="83"/>
      <c r="Y19" s="83"/>
      <c r="Z19" s="88"/>
      <c r="AA19" s="83"/>
      <c r="AB19" s="89"/>
      <c r="AC19" s="101"/>
    </row>
    <row r="20" spans="1:29" x14ac:dyDescent="0.3">
      <c r="A20" s="188"/>
      <c r="B20" s="108"/>
      <c r="C20" s="105"/>
      <c r="D20" s="150"/>
      <c r="E20" s="3"/>
      <c r="F20" s="9"/>
      <c r="G20" s="130"/>
      <c r="H20" s="130"/>
      <c r="I20" s="136"/>
      <c r="J20" s="124"/>
      <c r="K20" s="59" t="s">
        <v>5</v>
      </c>
      <c r="L20" s="59">
        <v>6</v>
      </c>
      <c r="M20" s="59">
        <v>6</v>
      </c>
      <c r="N20" s="59">
        <v>6</v>
      </c>
      <c r="O20" s="59">
        <v>19</v>
      </c>
      <c r="P20" s="59">
        <v>20</v>
      </c>
      <c r="Q20" s="59">
        <v>22</v>
      </c>
      <c r="R20" s="54">
        <f t="shared" si="13"/>
        <v>380000000</v>
      </c>
      <c r="S20" s="54">
        <f t="shared" si="14"/>
        <v>400000000</v>
      </c>
      <c r="T20" s="54">
        <f t="shared" si="15"/>
        <v>440000000</v>
      </c>
      <c r="U20" s="7">
        <f t="shared" si="3"/>
        <v>406666666.66666669</v>
      </c>
      <c r="V20" s="142"/>
      <c r="W20" s="84"/>
      <c r="X20" s="84"/>
      <c r="Y20" s="84"/>
      <c r="Z20" s="90"/>
      <c r="AA20" s="84"/>
      <c r="AB20" s="91"/>
      <c r="AC20" s="138"/>
    </row>
    <row r="21" spans="1:29" x14ac:dyDescent="0.3">
      <c r="A21" s="188"/>
      <c r="B21" s="106" t="s">
        <v>27</v>
      </c>
      <c r="C21" s="103">
        <f t="shared" ref="C21" si="32">C18/2</f>
        <v>11708333.33333325</v>
      </c>
      <c r="D21" s="150"/>
      <c r="E21" s="2">
        <v>10</v>
      </c>
      <c r="F21" s="11">
        <v>5</v>
      </c>
      <c r="G21" s="148">
        <v>4000000</v>
      </c>
      <c r="H21" s="148">
        <f>H18/2</f>
        <v>23416.666666666497</v>
      </c>
      <c r="I21" s="139">
        <f>I18/2</f>
        <v>7.3177083333332803E-3</v>
      </c>
      <c r="J21" s="116">
        <v>10</v>
      </c>
      <c r="K21" s="37" t="s">
        <v>3</v>
      </c>
      <c r="L21" s="57">
        <v>6</v>
      </c>
      <c r="M21" s="57">
        <v>6</v>
      </c>
      <c r="N21" s="57">
        <v>7</v>
      </c>
      <c r="O21" s="57">
        <v>73</v>
      </c>
      <c r="P21" s="57">
        <v>66</v>
      </c>
      <c r="Q21" s="57">
        <v>12</v>
      </c>
      <c r="R21" s="53">
        <f t="shared" si="13"/>
        <v>1460000000</v>
      </c>
      <c r="S21" s="53">
        <f t="shared" si="14"/>
        <v>1320000000</v>
      </c>
      <c r="T21" s="53">
        <f t="shared" si="15"/>
        <v>2400000000</v>
      </c>
      <c r="U21" s="10">
        <f t="shared" si="3"/>
        <v>1726666666.6666667</v>
      </c>
      <c r="V21" s="96">
        <v>250</v>
      </c>
      <c r="W21" s="82">
        <v>0</v>
      </c>
      <c r="X21" s="82">
        <v>1</v>
      </c>
      <c r="Y21" s="82">
        <v>0</v>
      </c>
      <c r="Z21" s="88">
        <f t="shared" ref="Z21" si="33">W21*4</f>
        <v>0</v>
      </c>
      <c r="AA21" s="82">
        <f t="shared" ref="AA21" si="34">X21*4</f>
        <v>4</v>
      </c>
      <c r="AB21" s="93">
        <f t="shared" ref="AB21" si="35">Y21*4</f>
        <v>0</v>
      </c>
      <c r="AC21" s="100">
        <f t="shared" ref="AC21" si="36">((Y21+W21+X21)/3)*(1000/V21)</f>
        <v>1.3333333333333333</v>
      </c>
    </row>
    <row r="22" spans="1:29" x14ac:dyDescent="0.3">
      <c r="A22" s="188"/>
      <c r="B22" s="107"/>
      <c r="C22" s="104"/>
      <c r="D22" s="150"/>
      <c r="E22" s="2"/>
      <c r="F22" s="11"/>
      <c r="G22" s="129"/>
      <c r="H22" s="129"/>
      <c r="I22" s="140"/>
      <c r="J22" s="117"/>
      <c r="K22" s="37" t="s">
        <v>4</v>
      </c>
      <c r="L22" s="37">
        <v>6</v>
      </c>
      <c r="M22" s="37">
        <v>6</v>
      </c>
      <c r="N22" s="37">
        <v>6</v>
      </c>
      <c r="O22" s="37">
        <v>46</v>
      </c>
      <c r="P22" s="37">
        <v>23</v>
      </c>
      <c r="Q22" s="37">
        <v>36</v>
      </c>
      <c r="R22" s="53">
        <f t="shared" si="13"/>
        <v>920000000</v>
      </c>
      <c r="S22" s="53">
        <f t="shared" si="14"/>
        <v>460000000</v>
      </c>
      <c r="T22" s="53">
        <f t="shared" si="15"/>
        <v>720000000</v>
      </c>
      <c r="U22" s="10">
        <f t="shared" si="3"/>
        <v>700000000</v>
      </c>
      <c r="V22" s="96"/>
      <c r="W22" s="83"/>
      <c r="X22" s="83"/>
      <c r="Y22" s="83"/>
      <c r="Z22" s="88"/>
      <c r="AA22" s="83"/>
      <c r="AB22" s="89"/>
      <c r="AC22" s="101"/>
    </row>
    <row r="23" spans="1:29" x14ac:dyDescent="0.3">
      <c r="A23" s="188"/>
      <c r="B23" s="108"/>
      <c r="C23" s="105"/>
      <c r="D23" s="150"/>
      <c r="E23" s="3"/>
      <c r="F23" s="9"/>
      <c r="G23" s="130"/>
      <c r="H23" s="130"/>
      <c r="I23" s="141"/>
      <c r="J23" s="124"/>
      <c r="K23" s="59" t="s">
        <v>5</v>
      </c>
      <c r="L23" s="59">
        <v>6</v>
      </c>
      <c r="M23" s="59">
        <v>6</v>
      </c>
      <c r="N23" s="59">
        <v>6</v>
      </c>
      <c r="O23" s="59">
        <v>38</v>
      </c>
      <c r="P23" s="59">
        <v>35</v>
      </c>
      <c r="Q23" s="59">
        <v>27</v>
      </c>
      <c r="R23" s="54">
        <f t="shared" si="13"/>
        <v>760000000</v>
      </c>
      <c r="S23" s="54">
        <f t="shared" si="14"/>
        <v>700000000</v>
      </c>
      <c r="T23" s="54">
        <f t="shared" si="15"/>
        <v>540000000</v>
      </c>
      <c r="U23" s="7">
        <f t="shared" si="3"/>
        <v>666666666.66666663</v>
      </c>
      <c r="V23" s="142"/>
      <c r="W23" s="84"/>
      <c r="X23" s="84"/>
      <c r="Y23" s="84"/>
      <c r="Z23" s="90"/>
      <c r="AA23" s="84"/>
      <c r="AB23" s="91"/>
      <c r="AC23" s="138"/>
    </row>
    <row r="24" spans="1:29" x14ac:dyDescent="0.3">
      <c r="A24" s="188"/>
      <c r="B24" s="106" t="s">
        <v>28</v>
      </c>
      <c r="C24" s="103">
        <f t="shared" ref="C24" si="37">C21/2</f>
        <v>5854166.6666666251</v>
      </c>
      <c r="D24" s="150"/>
      <c r="E24" s="2">
        <v>10</v>
      </c>
      <c r="F24" s="11">
        <v>5</v>
      </c>
      <c r="G24" s="129">
        <v>4000000</v>
      </c>
      <c r="H24" s="129">
        <f>H21/2</f>
        <v>11708.333333333248</v>
      </c>
      <c r="I24" s="139">
        <f>I21/2</f>
        <v>3.6588541666666401E-3</v>
      </c>
      <c r="J24" s="116">
        <v>10</v>
      </c>
      <c r="K24" s="57" t="s">
        <v>3</v>
      </c>
      <c r="L24" s="57">
        <v>7</v>
      </c>
      <c r="M24" s="57">
        <v>7</v>
      </c>
      <c r="N24" s="57">
        <v>6</v>
      </c>
      <c r="O24" s="57">
        <v>13</v>
      </c>
      <c r="P24" s="57">
        <v>14</v>
      </c>
      <c r="Q24" s="57">
        <v>92</v>
      </c>
      <c r="R24" s="53">
        <f t="shared" si="13"/>
        <v>2600000000</v>
      </c>
      <c r="S24" s="53">
        <f t="shared" si="14"/>
        <v>2800000000</v>
      </c>
      <c r="T24" s="53">
        <f t="shared" si="15"/>
        <v>1840000000</v>
      </c>
      <c r="U24" s="10">
        <f t="shared" si="3"/>
        <v>2413333333.3333335</v>
      </c>
      <c r="V24" s="95">
        <v>250</v>
      </c>
      <c r="W24" s="82">
        <v>0</v>
      </c>
      <c r="X24" s="82">
        <v>0</v>
      </c>
      <c r="Y24" s="82">
        <v>1</v>
      </c>
      <c r="Z24" s="88">
        <f t="shared" ref="Z24" si="38">W24*4</f>
        <v>0</v>
      </c>
      <c r="AA24" s="82">
        <f t="shared" ref="AA24" si="39">X24*4</f>
        <v>0</v>
      </c>
      <c r="AB24" s="89">
        <f t="shared" ref="AB24" si="40">Y24*4</f>
        <v>4</v>
      </c>
      <c r="AC24" s="100">
        <f t="shared" ref="AC24" si="41">((Y24+W24+X24)/3)*(1000/V24)</f>
        <v>1.3333333333333333</v>
      </c>
    </row>
    <row r="25" spans="1:29" x14ac:dyDescent="0.3">
      <c r="A25" s="188"/>
      <c r="B25" s="107"/>
      <c r="C25" s="104"/>
      <c r="D25" s="150"/>
      <c r="E25" s="2"/>
      <c r="F25" s="11"/>
      <c r="G25" s="129"/>
      <c r="H25" s="129"/>
      <c r="I25" s="140"/>
      <c r="J25" s="117"/>
      <c r="K25" s="37" t="s">
        <v>4</v>
      </c>
      <c r="L25" s="37">
        <v>6</v>
      </c>
      <c r="M25" s="37">
        <v>6</v>
      </c>
      <c r="N25" s="37">
        <v>6</v>
      </c>
      <c r="O25" s="37">
        <v>40</v>
      </c>
      <c r="P25" s="37">
        <v>83</v>
      </c>
      <c r="Q25" s="37">
        <v>45</v>
      </c>
      <c r="R25" s="53">
        <f t="shared" si="13"/>
        <v>800000000</v>
      </c>
      <c r="S25" s="53">
        <f t="shared" si="14"/>
        <v>1660000000</v>
      </c>
      <c r="T25" s="53">
        <f t="shared" si="15"/>
        <v>900000000</v>
      </c>
      <c r="U25" s="10">
        <f t="shared" si="3"/>
        <v>1120000000</v>
      </c>
      <c r="V25" s="96"/>
      <c r="W25" s="83"/>
      <c r="X25" s="83"/>
      <c r="Y25" s="83"/>
      <c r="Z25" s="88"/>
      <c r="AA25" s="83"/>
      <c r="AB25" s="89"/>
      <c r="AC25" s="101"/>
    </row>
    <row r="26" spans="1:29" ht="15" thickBot="1" x14ac:dyDescent="0.35">
      <c r="A26" s="188"/>
      <c r="B26" s="147"/>
      <c r="C26" s="119"/>
      <c r="D26" s="151"/>
      <c r="E26" s="14"/>
      <c r="F26" s="15"/>
      <c r="G26" s="156"/>
      <c r="H26" s="156"/>
      <c r="I26" s="157"/>
      <c r="J26" s="118"/>
      <c r="K26" s="58" t="s">
        <v>5</v>
      </c>
      <c r="L26" s="58">
        <v>6</v>
      </c>
      <c r="M26" s="58">
        <v>6</v>
      </c>
      <c r="N26" s="58">
        <v>7</v>
      </c>
      <c r="O26" s="58">
        <v>29</v>
      </c>
      <c r="P26" s="58">
        <v>77</v>
      </c>
      <c r="Q26" s="58">
        <v>2</v>
      </c>
      <c r="R26" s="55">
        <f t="shared" si="13"/>
        <v>580000000</v>
      </c>
      <c r="S26" s="55">
        <f t="shared" si="14"/>
        <v>1540000000</v>
      </c>
      <c r="T26" s="55">
        <f t="shared" si="15"/>
        <v>400000000</v>
      </c>
      <c r="U26" s="16">
        <f t="shared" si="3"/>
        <v>840000000</v>
      </c>
      <c r="V26" s="97"/>
      <c r="W26" s="98"/>
      <c r="X26" s="98"/>
      <c r="Y26" s="98"/>
      <c r="Z26" s="94"/>
      <c r="AA26" s="98"/>
      <c r="AB26" s="99"/>
      <c r="AC26" s="102"/>
    </row>
    <row r="27" spans="1:29" x14ac:dyDescent="0.3">
      <c r="A27" s="188"/>
      <c r="B27" s="144" t="s">
        <v>16</v>
      </c>
      <c r="C27" s="104">
        <v>468333333.33332998</v>
      </c>
      <c r="D27" s="184" t="s">
        <v>19</v>
      </c>
      <c r="E27" s="5">
        <v>10</v>
      </c>
      <c r="F27" s="6">
        <v>5</v>
      </c>
      <c r="G27" s="121">
        <f>G24</f>
        <v>4000000</v>
      </c>
      <c r="H27" s="121">
        <v>936666.66666665988</v>
      </c>
      <c r="I27" s="132">
        <f>H27/G27</f>
        <v>0.23416666666666497</v>
      </c>
      <c r="J27" s="117">
        <v>10</v>
      </c>
      <c r="K27" s="37" t="s">
        <v>3</v>
      </c>
      <c r="L27" s="37">
        <v>4</v>
      </c>
      <c r="M27" s="37">
        <v>3</v>
      </c>
      <c r="N27" s="37">
        <v>2</v>
      </c>
      <c r="O27" s="37">
        <v>31</v>
      </c>
      <c r="P27" s="37">
        <v>30</v>
      </c>
      <c r="Q27" s="37">
        <v>2</v>
      </c>
      <c r="R27" s="53">
        <f t="shared" si="13"/>
        <v>6200000</v>
      </c>
      <c r="S27" s="53">
        <f t="shared" si="14"/>
        <v>600000</v>
      </c>
      <c r="T27" s="53">
        <f t="shared" si="15"/>
        <v>4000</v>
      </c>
      <c r="U27" s="10">
        <f t="shared" si="3"/>
        <v>2268000</v>
      </c>
      <c r="V27" s="96">
        <v>250</v>
      </c>
      <c r="W27" s="83">
        <v>0</v>
      </c>
      <c r="X27" s="83">
        <v>0</v>
      </c>
      <c r="Y27" s="87">
        <v>0</v>
      </c>
      <c r="Z27" s="83">
        <f t="shared" ref="Z27" si="42">W27*4</f>
        <v>0</v>
      </c>
      <c r="AA27" s="83">
        <f t="shared" ref="AA27" si="43">X27*4</f>
        <v>0</v>
      </c>
      <c r="AB27" s="87">
        <f t="shared" ref="AB27" si="44">Y27*4</f>
        <v>0</v>
      </c>
      <c r="AC27" s="101">
        <f>((Y27+W27+X27)/3)*(1000/V27)</f>
        <v>0</v>
      </c>
    </row>
    <row r="28" spans="1:29" x14ac:dyDescent="0.3">
      <c r="A28" s="188"/>
      <c r="B28" s="126"/>
      <c r="C28" s="145"/>
      <c r="D28" s="185"/>
      <c r="E28" s="5"/>
      <c r="F28" s="6"/>
      <c r="G28" s="121"/>
      <c r="H28" s="121"/>
      <c r="I28" s="132"/>
      <c r="J28" s="117"/>
      <c r="K28" s="37" t="s">
        <v>4</v>
      </c>
      <c r="L28" s="37">
        <v>2</v>
      </c>
      <c r="M28" s="37">
        <v>2</v>
      </c>
      <c r="N28" s="37">
        <v>2</v>
      </c>
      <c r="O28" s="37">
        <v>18</v>
      </c>
      <c r="P28" s="37">
        <v>6</v>
      </c>
      <c r="Q28" s="37">
        <v>1</v>
      </c>
      <c r="R28" s="53">
        <f t="shared" si="13"/>
        <v>36000</v>
      </c>
      <c r="S28" s="53">
        <f t="shared" si="14"/>
        <v>12000</v>
      </c>
      <c r="T28" s="53">
        <f t="shared" si="15"/>
        <v>2000</v>
      </c>
      <c r="U28" s="10">
        <f t="shared" si="3"/>
        <v>16666.666666666668</v>
      </c>
      <c r="V28" s="96"/>
      <c r="W28" s="83"/>
      <c r="X28" s="83"/>
      <c r="Y28" s="89"/>
      <c r="Z28" s="83"/>
      <c r="AA28" s="83"/>
      <c r="AB28" s="89"/>
      <c r="AC28" s="101"/>
    </row>
    <row r="29" spans="1:29" x14ac:dyDescent="0.3">
      <c r="A29" s="188"/>
      <c r="B29" s="127"/>
      <c r="C29" s="146"/>
      <c r="D29" s="185"/>
      <c r="E29" s="26"/>
      <c r="F29" s="13"/>
      <c r="G29" s="123"/>
      <c r="H29" s="123"/>
      <c r="I29" s="133"/>
      <c r="J29" s="124"/>
      <c r="K29" s="59" t="s">
        <v>5</v>
      </c>
      <c r="L29" s="59">
        <v>4</v>
      </c>
      <c r="M29" s="59">
        <v>2</v>
      </c>
      <c r="N29" s="59">
        <v>2</v>
      </c>
      <c r="O29" s="59">
        <v>17</v>
      </c>
      <c r="P29" s="59">
        <v>24</v>
      </c>
      <c r="Q29" s="59">
        <v>2</v>
      </c>
      <c r="R29" s="54">
        <f t="shared" si="13"/>
        <v>3400000</v>
      </c>
      <c r="S29" s="54">
        <f t="shared" si="14"/>
        <v>48000</v>
      </c>
      <c r="T29" s="54">
        <f t="shared" si="15"/>
        <v>4000</v>
      </c>
      <c r="U29" s="7">
        <f t="shared" si="3"/>
        <v>1150666.6666666667</v>
      </c>
      <c r="V29" s="142"/>
      <c r="W29" s="84"/>
      <c r="X29" s="84"/>
      <c r="Y29" s="91"/>
      <c r="Z29" s="84"/>
      <c r="AA29" s="84"/>
      <c r="AB29" s="91"/>
      <c r="AC29" s="138"/>
    </row>
    <row r="30" spans="1:29" x14ac:dyDescent="0.3">
      <c r="A30" s="188"/>
      <c r="B30" s="125" t="s">
        <v>23</v>
      </c>
      <c r="C30" s="103">
        <v>234166666.66666499</v>
      </c>
      <c r="D30" s="185"/>
      <c r="E30" s="25">
        <v>10</v>
      </c>
      <c r="F30" s="27">
        <v>5</v>
      </c>
      <c r="G30" s="120">
        <f t="shared" ref="G30" si="45">G27</f>
        <v>4000000</v>
      </c>
      <c r="H30" s="120">
        <f>H27/2</f>
        <v>468333.33333332994</v>
      </c>
      <c r="I30" s="113">
        <v>2.3400000000000001E-2</v>
      </c>
      <c r="J30" s="116">
        <v>10</v>
      </c>
      <c r="K30" s="57" t="s">
        <v>3</v>
      </c>
      <c r="L30" s="57">
        <v>4</v>
      </c>
      <c r="M30" s="57">
        <v>5</v>
      </c>
      <c r="N30" s="57">
        <v>3</v>
      </c>
      <c r="O30" s="57">
        <v>26</v>
      </c>
      <c r="P30" s="57">
        <v>57</v>
      </c>
      <c r="Q30" s="57">
        <v>41</v>
      </c>
      <c r="R30" s="53">
        <f t="shared" ref="R30:R47" si="46">(O30/0.05)*10^L30</f>
        <v>5200000</v>
      </c>
      <c r="S30" s="53">
        <f t="shared" ref="S30:S47" si="47">(P30/0.05)*10^M30</f>
        <v>114000000</v>
      </c>
      <c r="T30" s="53">
        <f t="shared" ref="T30:T47" si="48">(Q30/0.05)*10^N30</f>
        <v>820000</v>
      </c>
      <c r="U30" s="10">
        <f t="shared" ref="U30:U47" si="49">(((O30/0.05)*10^L30)+((P30/0.05)*10^M30)+((Q30/0.05)*10^N30))/3</f>
        <v>40006666.666666664</v>
      </c>
      <c r="V30" s="95">
        <v>250</v>
      </c>
      <c r="W30" s="82">
        <v>0</v>
      </c>
      <c r="X30" s="82">
        <v>0</v>
      </c>
      <c r="Y30" s="93">
        <v>0</v>
      </c>
      <c r="Z30" s="83">
        <f t="shared" ref="Z30" si="50">W30*4</f>
        <v>0</v>
      </c>
      <c r="AA30" s="83">
        <f t="shared" ref="AA30" si="51">X30*4</f>
        <v>0</v>
      </c>
      <c r="AB30" s="89">
        <f t="shared" ref="AB30" si="52">Y30*4</f>
        <v>0</v>
      </c>
      <c r="AC30" s="100">
        <f t="shared" ref="AC30" si="53">((Y30+W30+X30)/3)*(1000/V30)</f>
        <v>0</v>
      </c>
    </row>
    <row r="31" spans="1:29" x14ac:dyDescent="0.3">
      <c r="A31" s="188"/>
      <c r="B31" s="126"/>
      <c r="C31" s="104"/>
      <c r="D31" s="185"/>
      <c r="E31" s="5"/>
      <c r="F31" s="6"/>
      <c r="G31" s="121"/>
      <c r="H31" s="121"/>
      <c r="I31" s="114"/>
      <c r="J31" s="117"/>
      <c r="K31" s="37" t="s">
        <v>4</v>
      </c>
      <c r="L31" s="37">
        <v>3</v>
      </c>
      <c r="M31" s="37">
        <v>5</v>
      </c>
      <c r="N31" s="37">
        <v>3</v>
      </c>
      <c r="O31" s="37">
        <v>12</v>
      </c>
      <c r="P31" s="37">
        <v>9</v>
      </c>
      <c r="Q31" s="37">
        <v>6</v>
      </c>
      <c r="R31" s="53">
        <f t="shared" si="46"/>
        <v>240000</v>
      </c>
      <c r="S31" s="53">
        <f t="shared" si="47"/>
        <v>18000000</v>
      </c>
      <c r="T31" s="53">
        <f t="shared" si="48"/>
        <v>120000</v>
      </c>
      <c r="U31" s="10">
        <f t="shared" si="49"/>
        <v>6120000</v>
      </c>
      <c r="V31" s="96"/>
      <c r="W31" s="83"/>
      <c r="X31" s="83"/>
      <c r="Y31" s="89"/>
      <c r="Z31" s="83"/>
      <c r="AA31" s="83"/>
      <c r="AB31" s="89"/>
      <c r="AC31" s="101"/>
    </row>
    <row r="32" spans="1:29" x14ac:dyDescent="0.3">
      <c r="A32" s="188"/>
      <c r="B32" s="127"/>
      <c r="C32" s="105"/>
      <c r="D32" s="185"/>
      <c r="E32" s="26"/>
      <c r="F32" s="13"/>
      <c r="G32" s="123"/>
      <c r="H32" s="123"/>
      <c r="I32" s="143"/>
      <c r="J32" s="124"/>
      <c r="K32" s="59" t="s">
        <v>5</v>
      </c>
      <c r="L32" s="59">
        <v>3</v>
      </c>
      <c r="M32" s="59">
        <v>5</v>
      </c>
      <c r="N32" s="59">
        <v>3</v>
      </c>
      <c r="O32" s="59">
        <v>38</v>
      </c>
      <c r="P32" s="59">
        <v>39</v>
      </c>
      <c r="Q32" s="59">
        <v>37</v>
      </c>
      <c r="R32" s="54">
        <f t="shared" si="46"/>
        <v>760000</v>
      </c>
      <c r="S32" s="54">
        <f t="shared" si="47"/>
        <v>78000000</v>
      </c>
      <c r="T32" s="54">
        <f t="shared" si="48"/>
        <v>740000</v>
      </c>
      <c r="U32" s="7">
        <f t="shared" si="49"/>
        <v>26500000</v>
      </c>
      <c r="V32" s="142"/>
      <c r="W32" s="84"/>
      <c r="X32" s="84"/>
      <c r="Y32" s="91"/>
      <c r="Z32" s="84"/>
      <c r="AA32" s="84"/>
      <c r="AB32" s="91"/>
      <c r="AC32" s="138"/>
    </row>
    <row r="33" spans="1:31" x14ac:dyDescent="0.3">
      <c r="A33" s="188"/>
      <c r="B33" s="125" t="s">
        <v>24</v>
      </c>
      <c r="C33" s="103">
        <v>117083333.33333249</v>
      </c>
      <c r="D33" s="185"/>
      <c r="E33" s="25">
        <v>10</v>
      </c>
      <c r="F33" s="27">
        <v>5</v>
      </c>
      <c r="G33" s="120">
        <f t="shared" ref="G33" si="54">G30</f>
        <v>4000000</v>
      </c>
      <c r="H33" s="120">
        <f>H30/2</f>
        <v>234166.66666666497</v>
      </c>
      <c r="I33" s="110">
        <f>I9</f>
        <v>5.8541666666666242E-2</v>
      </c>
      <c r="J33" s="116">
        <v>10</v>
      </c>
      <c r="K33" s="57" t="s">
        <v>3</v>
      </c>
      <c r="L33" s="57">
        <v>6</v>
      </c>
      <c r="M33" s="57">
        <v>6</v>
      </c>
      <c r="N33" s="57">
        <v>5</v>
      </c>
      <c r="O33" s="57">
        <v>30</v>
      </c>
      <c r="P33" s="57">
        <v>30</v>
      </c>
      <c r="Q33" s="57">
        <v>72</v>
      </c>
      <c r="R33" s="53">
        <f t="shared" si="46"/>
        <v>600000000</v>
      </c>
      <c r="S33" s="53">
        <f t="shared" si="47"/>
        <v>600000000</v>
      </c>
      <c r="T33" s="53">
        <f t="shared" si="48"/>
        <v>144000000</v>
      </c>
      <c r="U33" s="10">
        <f t="shared" si="49"/>
        <v>448000000</v>
      </c>
      <c r="V33" s="96">
        <v>250</v>
      </c>
      <c r="W33" s="82">
        <v>36</v>
      </c>
      <c r="X33" s="82">
        <v>16</v>
      </c>
      <c r="Y33" s="93">
        <v>0</v>
      </c>
      <c r="Z33" s="83">
        <f t="shared" ref="Z33" si="55">W33*4</f>
        <v>144</v>
      </c>
      <c r="AA33" s="83">
        <f t="shared" ref="AA33" si="56">X33*4</f>
        <v>64</v>
      </c>
      <c r="AB33" s="89">
        <f t="shared" ref="AB33" si="57">Y33*4</f>
        <v>0</v>
      </c>
      <c r="AC33" s="100">
        <f t="shared" ref="AC33" si="58">((Y33+W33+X33)/3)*(1000/V33)</f>
        <v>69.333333333333329</v>
      </c>
      <c r="AE33" s="22"/>
    </row>
    <row r="34" spans="1:31" x14ac:dyDescent="0.3">
      <c r="A34" s="188"/>
      <c r="B34" s="126"/>
      <c r="C34" s="104"/>
      <c r="D34" s="185"/>
      <c r="E34" s="5"/>
      <c r="F34" s="6"/>
      <c r="G34" s="121"/>
      <c r="H34" s="121"/>
      <c r="I34" s="111"/>
      <c r="J34" s="117"/>
      <c r="K34" s="37" t="s">
        <v>4</v>
      </c>
      <c r="L34" s="37">
        <v>5</v>
      </c>
      <c r="M34" s="37">
        <v>5</v>
      </c>
      <c r="N34" s="37">
        <v>4</v>
      </c>
      <c r="O34" s="37">
        <v>49</v>
      </c>
      <c r="P34" s="37">
        <v>29</v>
      </c>
      <c r="Q34" s="37">
        <v>120</v>
      </c>
      <c r="R34" s="53">
        <f t="shared" si="46"/>
        <v>98000000</v>
      </c>
      <c r="S34" s="53">
        <f t="shared" si="47"/>
        <v>58000000</v>
      </c>
      <c r="T34" s="53">
        <f t="shared" si="48"/>
        <v>24000000</v>
      </c>
      <c r="U34" s="10">
        <f t="shared" si="49"/>
        <v>60000000</v>
      </c>
      <c r="V34" s="96"/>
      <c r="W34" s="83"/>
      <c r="X34" s="83"/>
      <c r="Y34" s="89"/>
      <c r="Z34" s="83"/>
      <c r="AA34" s="83"/>
      <c r="AB34" s="89"/>
      <c r="AC34" s="101"/>
      <c r="AE34" s="22"/>
    </row>
    <row r="35" spans="1:31" x14ac:dyDescent="0.3">
      <c r="A35" s="188"/>
      <c r="B35" s="127"/>
      <c r="C35" s="105"/>
      <c r="D35" s="185"/>
      <c r="E35" s="26"/>
      <c r="F35" s="13"/>
      <c r="G35" s="123"/>
      <c r="H35" s="123"/>
      <c r="I35" s="112"/>
      <c r="J35" s="124"/>
      <c r="K35" s="59" t="s">
        <v>5</v>
      </c>
      <c r="L35" s="59">
        <v>6</v>
      </c>
      <c r="M35" s="59">
        <v>6</v>
      </c>
      <c r="N35" s="59">
        <v>5</v>
      </c>
      <c r="O35" s="59">
        <v>31</v>
      </c>
      <c r="P35" s="59">
        <v>25</v>
      </c>
      <c r="Q35" s="59">
        <v>52</v>
      </c>
      <c r="R35" s="54">
        <f t="shared" si="46"/>
        <v>620000000</v>
      </c>
      <c r="S35" s="54">
        <f t="shared" si="47"/>
        <v>500000000</v>
      </c>
      <c r="T35" s="54">
        <f t="shared" si="48"/>
        <v>104000000</v>
      </c>
      <c r="U35" s="7">
        <f t="shared" si="49"/>
        <v>408000000</v>
      </c>
      <c r="V35" s="142"/>
      <c r="W35" s="84"/>
      <c r="X35" s="84"/>
      <c r="Y35" s="91"/>
      <c r="Z35" s="84"/>
      <c r="AA35" s="84"/>
      <c r="AB35" s="91"/>
      <c r="AC35" s="138"/>
      <c r="AE35" s="22"/>
    </row>
    <row r="36" spans="1:31" x14ac:dyDescent="0.3">
      <c r="A36" s="188"/>
      <c r="B36" s="125" t="s">
        <v>25</v>
      </c>
      <c r="C36" s="103">
        <v>58541666.666666247</v>
      </c>
      <c r="D36" s="185"/>
      <c r="E36" s="25">
        <v>10</v>
      </c>
      <c r="F36" s="27">
        <v>5</v>
      </c>
      <c r="G36" s="120">
        <f t="shared" ref="G36" si="59">G33</f>
        <v>4000000</v>
      </c>
      <c r="H36" s="120">
        <f>H33/2</f>
        <v>117083.33333333248</v>
      </c>
      <c r="I36" s="113">
        <f>I12</f>
        <v>2.9270833333333121E-2</v>
      </c>
      <c r="J36" s="116">
        <v>10</v>
      </c>
      <c r="K36" s="57" t="s">
        <v>3</v>
      </c>
      <c r="L36" s="57">
        <v>6</v>
      </c>
      <c r="M36" s="57">
        <v>6</v>
      </c>
      <c r="N36" s="57">
        <v>6</v>
      </c>
      <c r="O36" s="57">
        <v>55</v>
      </c>
      <c r="P36" s="57">
        <v>51</v>
      </c>
      <c r="Q36" s="57">
        <v>71</v>
      </c>
      <c r="R36" s="53">
        <f t="shared" si="46"/>
        <v>1100000000</v>
      </c>
      <c r="S36" s="53">
        <f t="shared" si="47"/>
        <v>1020000000</v>
      </c>
      <c r="T36" s="53">
        <f t="shared" si="48"/>
        <v>1420000000</v>
      </c>
      <c r="U36" s="10">
        <f t="shared" si="49"/>
        <v>1180000000</v>
      </c>
      <c r="V36" s="95">
        <v>250</v>
      </c>
      <c r="W36" s="82">
        <v>41</v>
      </c>
      <c r="X36" s="82">
        <v>21</v>
      </c>
      <c r="Y36" s="93">
        <v>67</v>
      </c>
      <c r="Z36" s="83">
        <f t="shared" ref="Z36" si="60">W36*4</f>
        <v>164</v>
      </c>
      <c r="AA36" s="83">
        <f t="shared" ref="AA36" si="61">X36*4</f>
        <v>84</v>
      </c>
      <c r="AB36" s="89">
        <f t="shared" ref="AB36" si="62">Y36*4</f>
        <v>268</v>
      </c>
      <c r="AC36" s="100">
        <f t="shared" ref="AC36" si="63">((Y36+W36+X36)/3)*(1000/V36)</f>
        <v>172</v>
      </c>
      <c r="AE36" s="22"/>
    </row>
    <row r="37" spans="1:31" x14ac:dyDescent="0.3">
      <c r="A37" s="188"/>
      <c r="B37" s="126"/>
      <c r="C37" s="104"/>
      <c r="D37" s="185"/>
      <c r="E37" s="5"/>
      <c r="F37" s="6"/>
      <c r="G37" s="121"/>
      <c r="H37" s="121"/>
      <c r="I37" s="114"/>
      <c r="J37" s="117"/>
      <c r="K37" s="37" t="s">
        <v>4</v>
      </c>
      <c r="L37" s="37">
        <v>5</v>
      </c>
      <c r="M37" s="37">
        <v>5</v>
      </c>
      <c r="N37" s="37">
        <v>5</v>
      </c>
      <c r="O37" s="37">
        <v>79</v>
      </c>
      <c r="P37" s="37">
        <v>74</v>
      </c>
      <c r="Q37" s="37">
        <v>134</v>
      </c>
      <c r="R37" s="53">
        <f t="shared" si="46"/>
        <v>158000000</v>
      </c>
      <c r="S37" s="53">
        <f t="shared" si="47"/>
        <v>148000000</v>
      </c>
      <c r="T37" s="53">
        <f t="shared" si="48"/>
        <v>268000000</v>
      </c>
      <c r="U37" s="10">
        <f t="shared" si="49"/>
        <v>191333333.33333334</v>
      </c>
      <c r="V37" s="96"/>
      <c r="W37" s="83"/>
      <c r="X37" s="83"/>
      <c r="Y37" s="89"/>
      <c r="Z37" s="83"/>
      <c r="AA37" s="83"/>
      <c r="AB37" s="89"/>
      <c r="AC37" s="101"/>
      <c r="AE37" s="22"/>
    </row>
    <row r="38" spans="1:31" x14ac:dyDescent="0.3">
      <c r="A38" s="188"/>
      <c r="B38" s="127"/>
      <c r="C38" s="105"/>
      <c r="D38" s="185"/>
      <c r="E38" s="26"/>
      <c r="F38" s="13"/>
      <c r="G38" s="123"/>
      <c r="H38" s="123"/>
      <c r="I38" s="143"/>
      <c r="J38" s="124"/>
      <c r="K38" s="59" t="s">
        <v>5</v>
      </c>
      <c r="L38" s="59">
        <v>6</v>
      </c>
      <c r="M38" s="59">
        <v>6</v>
      </c>
      <c r="N38" s="59">
        <v>6</v>
      </c>
      <c r="O38" s="59">
        <v>43</v>
      </c>
      <c r="P38" s="59">
        <v>32</v>
      </c>
      <c r="Q38" s="59">
        <v>75</v>
      </c>
      <c r="R38" s="54">
        <f t="shared" si="46"/>
        <v>860000000</v>
      </c>
      <c r="S38" s="54">
        <f t="shared" si="47"/>
        <v>640000000</v>
      </c>
      <c r="T38" s="54">
        <f t="shared" si="48"/>
        <v>1500000000</v>
      </c>
      <c r="U38" s="7">
        <f t="shared" si="49"/>
        <v>1000000000</v>
      </c>
      <c r="V38" s="142"/>
      <c r="W38" s="84"/>
      <c r="X38" s="84"/>
      <c r="Y38" s="91"/>
      <c r="Z38" s="84"/>
      <c r="AA38" s="84"/>
      <c r="AB38" s="91"/>
      <c r="AC38" s="138"/>
      <c r="AE38" s="22"/>
    </row>
    <row r="39" spans="1:31" x14ac:dyDescent="0.3">
      <c r="A39" s="188"/>
      <c r="B39" s="125" t="s">
        <v>17</v>
      </c>
      <c r="C39" s="103">
        <v>46833333.333333001</v>
      </c>
      <c r="D39" s="185"/>
      <c r="E39" s="25">
        <v>10</v>
      </c>
      <c r="F39" s="27">
        <v>5</v>
      </c>
      <c r="G39" s="120">
        <f t="shared" ref="G39" si="64">G36</f>
        <v>4000000</v>
      </c>
      <c r="H39" s="120">
        <f>H27/10</f>
        <v>93666.666666665988</v>
      </c>
      <c r="I39" s="139">
        <f>H39/G39</f>
        <v>2.3416666666666495E-2</v>
      </c>
      <c r="J39" s="116">
        <v>10</v>
      </c>
      <c r="K39" s="57" t="s">
        <v>3</v>
      </c>
      <c r="L39" s="57">
        <v>6</v>
      </c>
      <c r="M39" s="57">
        <v>6</v>
      </c>
      <c r="N39" s="57">
        <v>6</v>
      </c>
      <c r="O39" s="57">
        <v>58</v>
      </c>
      <c r="P39" s="57">
        <v>69</v>
      </c>
      <c r="Q39" s="57">
        <v>44</v>
      </c>
      <c r="R39" s="53">
        <f t="shared" si="46"/>
        <v>1160000000</v>
      </c>
      <c r="S39" s="53">
        <f t="shared" si="47"/>
        <v>1380000000</v>
      </c>
      <c r="T39" s="53">
        <f t="shared" si="48"/>
        <v>880000000</v>
      </c>
      <c r="U39" s="10">
        <f t="shared" si="49"/>
        <v>1140000000</v>
      </c>
      <c r="V39" s="96">
        <v>250</v>
      </c>
      <c r="W39" s="82">
        <v>30</v>
      </c>
      <c r="X39" s="82">
        <v>15</v>
      </c>
      <c r="Y39" s="93">
        <v>6</v>
      </c>
      <c r="Z39" s="83">
        <f t="shared" ref="Z39" si="65">W39*4</f>
        <v>120</v>
      </c>
      <c r="AA39" s="83">
        <f t="shared" ref="AA39" si="66">X39*4</f>
        <v>60</v>
      </c>
      <c r="AB39" s="89">
        <f t="shared" ref="AB39" si="67">Y39*4</f>
        <v>24</v>
      </c>
      <c r="AC39" s="100">
        <f t="shared" ref="AC39" si="68">((Y39+W39+X39)/3)*(1000/V39)</f>
        <v>68</v>
      </c>
      <c r="AE39" s="22"/>
    </row>
    <row r="40" spans="1:31" x14ac:dyDescent="0.3">
      <c r="A40" s="188"/>
      <c r="B40" s="126"/>
      <c r="C40" s="104"/>
      <c r="D40" s="185"/>
      <c r="E40" s="5"/>
      <c r="F40" s="6"/>
      <c r="G40" s="121"/>
      <c r="H40" s="121"/>
      <c r="I40" s="140"/>
      <c r="J40" s="117"/>
      <c r="K40" s="37" t="s">
        <v>4</v>
      </c>
      <c r="L40" s="37">
        <v>6</v>
      </c>
      <c r="M40" s="37">
        <v>5</v>
      </c>
      <c r="N40" s="37">
        <v>6</v>
      </c>
      <c r="O40" s="37">
        <v>12</v>
      </c>
      <c r="P40" s="37">
        <v>85</v>
      </c>
      <c r="Q40" s="37">
        <v>20</v>
      </c>
      <c r="R40" s="53">
        <f t="shared" si="46"/>
        <v>240000000</v>
      </c>
      <c r="S40" s="53">
        <f t="shared" si="47"/>
        <v>170000000</v>
      </c>
      <c r="T40" s="53">
        <f t="shared" si="48"/>
        <v>400000000</v>
      </c>
      <c r="U40" s="10">
        <f t="shared" si="49"/>
        <v>270000000</v>
      </c>
      <c r="V40" s="96"/>
      <c r="W40" s="83"/>
      <c r="X40" s="83"/>
      <c r="Y40" s="89"/>
      <c r="Z40" s="83"/>
      <c r="AA40" s="83"/>
      <c r="AB40" s="89"/>
      <c r="AC40" s="101"/>
      <c r="AE40" s="22"/>
    </row>
    <row r="41" spans="1:31" x14ac:dyDescent="0.3">
      <c r="A41" s="188"/>
      <c r="B41" s="127"/>
      <c r="C41" s="105"/>
      <c r="D41" s="185"/>
      <c r="E41" s="26"/>
      <c r="F41" s="13"/>
      <c r="G41" s="123"/>
      <c r="H41" s="123"/>
      <c r="I41" s="141"/>
      <c r="J41" s="124"/>
      <c r="K41" s="59" t="s">
        <v>5</v>
      </c>
      <c r="L41" s="59">
        <v>6</v>
      </c>
      <c r="M41" s="59">
        <v>6</v>
      </c>
      <c r="N41" s="59">
        <v>6</v>
      </c>
      <c r="O41" s="59">
        <v>51</v>
      </c>
      <c r="P41" s="59">
        <v>59</v>
      </c>
      <c r="Q41" s="59">
        <v>32</v>
      </c>
      <c r="R41" s="54">
        <f t="shared" si="46"/>
        <v>1020000000</v>
      </c>
      <c r="S41" s="54">
        <f t="shared" si="47"/>
        <v>1180000000</v>
      </c>
      <c r="T41" s="54">
        <f t="shared" si="48"/>
        <v>640000000</v>
      </c>
      <c r="U41" s="7">
        <f t="shared" si="49"/>
        <v>946666666.66666663</v>
      </c>
      <c r="V41" s="142"/>
      <c r="W41" s="84"/>
      <c r="X41" s="84"/>
      <c r="Y41" s="91"/>
      <c r="Z41" s="84"/>
      <c r="AA41" s="84"/>
      <c r="AB41" s="91"/>
      <c r="AC41" s="138"/>
      <c r="AE41" s="22"/>
    </row>
    <row r="42" spans="1:31" x14ac:dyDescent="0.3">
      <c r="A42" s="188"/>
      <c r="B42" s="125" t="s">
        <v>26</v>
      </c>
      <c r="C42" s="103">
        <v>23416666.6666665</v>
      </c>
      <c r="D42" s="185"/>
      <c r="E42" s="25">
        <v>10</v>
      </c>
      <c r="F42" s="27">
        <v>5</v>
      </c>
      <c r="G42" s="120">
        <f t="shared" ref="G42" si="69">G39</f>
        <v>4000000</v>
      </c>
      <c r="H42" s="120">
        <v>58541.666666666242</v>
      </c>
      <c r="I42" s="139">
        <f>I18</f>
        <v>1.4635416666666561E-2</v>
      </c>
      <c r="J42" s="116">
        <v>10</v>
      </c>
      <c r="K42" s="57" t="s">
        <v>3</v>
      </c>
      <c r="L42" s="57">
        <v>6</v>
      </c>
      <c r="M42" s="57">
        <v>6</v>
      </c>
      <c r="N42" s="57">
        <v>6</v>
      </c>
      <c r="O42" s="57">
        <v>65</v>
      </c>
      <c r="P42" s="57">
        <v>60</v>
      </c>
      <c r="Q42" s="57">
        <v>65</v>
      </c>
      <c r="R42" s="53">
        <f>(O42/0.05)*10^L42</f>
        <v>1300000000</v>
      </c>
      <c r="S42" s="53">
        <f t="shared" si="47"/>
        <v>1200000000</v>
      </c>
      <c r="T42" s="53">
        <f t="shared" si="48"/>
        <v>1300000000</v>
      </c>
      <c r="U42" s="10">
        <f>(((O42/0.05)*10^L42)+((P42/0.05)*10^M42)+((Q42/0.05)*10^N42))/3</f>
        <v>1266666666.6666667</v>
      </c>
      <c r="V42" s="95">
        <v>250</v>
      </c>
      <c r="W42" s="82">
        <v>10</v>
      </c>
      <c r="X42" s="82">
        <v>3</v>
      </c>
      <c r="Y42" s="93">
        <v>11</v>
      </c>
      <c r="Z42" s="83">
        <f t="shared" ref="Z42" si="70">W42*4</f>
        <v>40</v>
      </c>
      <c r="AA42" s="83">
        <f t="shared" ref="AA42" si="71">X42*4</f>
        <v>12</v>
      </c>
      <c r="AB42" s="89">
        <f t="shared" ref="AB42" si="72">Y42*4</f>
        <v>44</v>
      </c>
      <c r="AC42" s="100">
        <f t="shared" ref="AC42" si="73">((Y42+W42+X42)/3)*(1000/V42)</f>
        <v>32</v>
      </c>
      <c r="AE42" s="22"/>
    </row>
    <row r="43" spans="1:31" x14ac:dyDescent="0.3">
      <c r="A43" s="188"/>
      <c r="B43" s="126"/>
      <c r="C43" s="104"/>
      <c r="D43" s="185"/>
      <c r="E43" s="5"/>
      <c r="F43" s="6"/>
      <c r="G43" s="121"/>
      <c r="H43" s="121"/>
      <c r="I43" s="140"/>
      <c r="J43" s="117"/>
      <c r="K43" s="37" t="s">
        <v>4</v>
      </c>
      <c r="L43" s="37">
        <v>6</v>
      </c>
      <c r="M43" s="37">
        <v>6</v>
      </c>
      <c r="N43" s="37">
        <v>6</v>
      </c>
      <c r="O43" s="37">
        <v>5</v>
      </c>
      <c r="P43" s="37">
        <v>8</v>
      </c>
      <c r="Q43" s="37">
        <v>12</v>
      </c>
      <c r="R43" s="53">
        <f>(O43/0.05)*10^L43</f>
        <v>100000000</v>
      </c>
      <c r="S43" s="53">
        <f t="shared" si="47"/>
        <v>160000000</v>
      </c>
      <c r="T43" s="53">
        <f t="shared" si="48"/>
        <v>240000000</v>
      </c>
      <c r="U43" s="10">
        <f>(((O43/0.05)*10^L43)+((P43/0.05)*10^M43)+((Q43/0.05)*10^N43))/3</f>
        <v>166666666.66666666</v>
      </c>
      <c r="V43" s="96"/>
      <c r="W43" s="83"/>
      <c r="X43" s="83"/>
      <c r="Y43" s="89"/>
      <c r="Z43" s="83"/>
      <c r="AA43" s="83"/>
      <c r="AB43" s="89"/>
      <c r="AC43" s="101"/>
      <c r="AE43" s="22"/>
    </row>
    <row r="44" spans="1:31" x14ac:dyDescent="0.3">
      <c r="A44" s="188"/>
      <c r="B44" s="127"/>
      <c r="C44" s="105"/>
      <c r="D44" s="185"/>
      <c r="E44" s="26"/>
      <c r="F44" s="13"/>
      <c r="G44" s="123"/>
      <c r="H44" s="123"/>
      <c r="I44" s="141"/>
      <c r="J44" s="124"/>
      <c r="K44" s="59" t="s">
        <v>5</v>
      </c>
      <c r="L44" s="59">
        <v>6</v>
      </c>
      <c r="M44" s="59">
        <v>6</v>
      </c>
      <c r="N44" s="59">
        <v>6</v>
      </c>
      <c r="O44" s="59">
        <v>26</v>
      </c>
      <c r="P44" s="59">
        <v>52</v>
      </c>
      <c r="Q44" s="59">
        <v>63</v>
      </c>
      <c r="R44" s="54">
        <f t="shared" si="46"/>
        <v>520000000</v>
      </c>
      <c r="S44" s="54">
        <f t="shared" si="47"/>
        <v>1040000000</v>
      </c>
      <c r="T44" s="54">
        <f t="shared" si="48"/>
        <v>1260000000</v>
      </c>
      <c r="U44" s="7">
        <f t="shared" si="49"/>
        <v>940000000</v>
      </c>
      <c r="V44" s="142"/>
      <c r="W44" s="84"/>
      <c r="X44" s="84"/>
      <c r="Y44" s="91"/>
      <c r="Z44" s="84"/>
      <c r="AA44" s="84"/>
      <c r="AB44" s="91"/>
      <c r="AC44" s="138"/>
      <c r="AE44" s="22"/>
    </row>
    <row r="45" spans="1:31" x14ac:dyDescent="0.3">
      <c r="A45" s="188"/>
      <c r="B45" s="125" t="s">
        <v>27</v>
      </c>
      <c r="C45" s="103">
        <v>11708333.33333325</v>
      </c>
      <c r="D45" s="185"/>
      <c r="E45" s="25">
        <v>10</v>
      </c>
      <c r="F45" s="27">
        <v>5</v>
      </c>
      <c r="G45" s="120">
        <f t="shared" ref="G45" si="74">G42</f>
        <v>4000000</v>
      </c>
      <c r="H45" s="120">
        <v>29270.833333333121</v>
      </c>
      <c r="I45" s="139">
        <f>I21</f>
        <v>7.3177083333332803E-3</v>
      </c>
      <c r="J45" s="116">
        <v>10</v>
      </c>
      <c r="K45" s="57" t="s">
        <v>3</v>
      </c>
      <c r="L45" s="57">
        <v>6</v>
      </c>
      <c r="M45" s="67">
        <v>6</v>
      </c>
      <c r="N45" s="67">
        <v>6</v>
      </c>
      <c r="O45" s="57">
        <v>77</v>
      </c>
      <c r="P45" s="57">
        <v>72</v>
      </c>
      <c r="Q45" s="57">
        <v>87</v>
      </c>
      <c r="R45" s="53">
        <f t="shared" si="46"/>
        <v>1540000000</v>
      </c>
      <c r="S45" s="53">
        <f t="shared" si="47"/>
        <v>1440000000</v>
      </c>
      <c r="T45" s="53">
        <f t="shared" si="48"/>
        <v>1740000000</v>
      </c>
      <c r="U45" s="10">
        <f t="shared" si="49"/>
        <v>1573333333.3333333</v>
      </c>
      <c r="V45" s="96">
        <v>250</v>
      </c>
      <c r="W45" s="82">
        <v>4</v>
      </c>
      <c r="X45" s="82">
        <v>6</v>
      </c>
      <c r="Y45" s="93">
        <v>7</v>
      </c>
      <c r="Z45" s="83">
        <f t="shared" ref="Z45" si="75">W45*4</f>
        <v>16</v>
      </c>
      <c r="AA45" s="83">
        <f t="shared" ref="AA45" si="76">X45*4</f>
        <v>24</v>
      </c>
      <c r="AB45" s="89">
        <f t="shared" ref="AB45" si="77">Y45*4</f>
        <v>28</v>
      </c>
      <c r="AC45" s="100">
        <f t="shared" ref="AC45" si="78">((Y45+W45+X45)/3)*(1000/V45)</f>
        <v>22.666666666666668</v>
      </c>
      <c r="AE45" s="22"/>
    </row>
    <row r="46" spans="1:31" x14ac:dyDescent="0.3">
      <c r="A46" s="188"/>
      <c r="B46" s="126"/>
      <c r="C46" s="104"/>
      <c r="D46" s="185"/>
      <c r="E46" s="5"/>
      <c r="F46" s="6"/>
      <c r="G46" s="121"/>
      <c r="H46" s="121"/>
      <c r="I46" s="140"/>
      <c r="J46" s="117"/>
      <c r="K46" s="37" t="s">
        <v>4</v>
      </c>
      <c r="L46" s="37">
        <v>6</v>
      </c>
      <c r="M46" s="37">
        <v>6</v>
      </c>
      <c r="N46" s="37">
        <v>6</v>
      </c>
      <c r="O46" s="37">
        <v>8</v>
      </c>
      <c r="P46" s="37">
        <v>11</v>
      </c>
      <c r="Q46" s="37">
        <v>12</v>
      </c>
      <c r="R46" s="53">
        <f t="shared" si="46"/>
        <v>160000000</v>
      </c>
      <c r="S46" s="53">
        <f t="shared" si="47"/>
        <v>220000000</v>
      </c>
      <c r="T46" s="53">
        <f t="shared" si="48"/>
        <v>240000000</v>
      </c>
      <c r="U46" s="10">
        <f t="shared" si="49"/>
        <v>206666666.66666666</v>
      </c>
      <c r="V46" s="96"/>
      <c r="W46" s="83"/>
      <c r="X46" s="83"/>
      <c r="Y46" s="89"/>
      <c r="Z46" s="83"/>
      <c r="AA46" s="83"/>
      <c r="AB46" s="89"/>
      <c r="AC46" s="101"/>
      <c r="AE46" s="22"/>
    </row>
    <row r="47" spans="1:31" x14ac:dyDescent="0.3">
      <c r="A47" s="188"/>
      <c r="B47" s="127"/>
      <c r="C47" s="105"/>
      <c r="D47" s="185"/>
      <c r="E47" s="26"/>
      <c r="F47" s="13"/>
      <c r="G47" s="123"/>
      <c r="H47" s="123"/>
      <c r="I47" s="141"/>
      <c r="J47" s="124"/>
      <c r="K47" s="59" t="s">
        <v>5</v>
      </c>
      <c r="L47" s="59">
        <v>6</v>
      </c>
      <c r="M47" s="59">
        <v>6</v>
      </c>
      <c r="N47" s="59">
        <v>6</v>
      </c>
      <c r="O47" s="59">
        <v>53</v>
      </c>
      <c r="P47" s="59">
        <v>46</v>
      </c>
      <c r="Q47" s="59">
        <v>65</v>
      </c>
      <c r="R47" s="54">
        <f t="shared" si="46"/>
        <v>1060000000</v>
      </c>
      <c r="S47" s="54">
        <f t="shared" si="47"/>
        <v>920000000</v>
      </c>
      <c r="T47" s="54">
        <f t="shared" si="48"/>
        <v>1300000000</v>
      </c>
      <c r="U47" s="7">
        <f t="shared" si="49"/>
        <v>1093333333.3333333</v>
      </c>
      <c r="V47" s="142"/>
      <c r="W47" s="84"/>
      <c r="X47" s="84"/>
      <c r="Y47" s="91"/>
      <c r="Z47" s="84"/>
      <c r="AA47" s="84"/>
      <c r="AB47" s="91"/>
      <c r="AC47" s="138"/>
      <c r="AE47" s="22"/>
    </row>
    <row r="48" spans="1:31" x14ac:dyDescent="0.3">
      <c r="A48" s="188"/>
      <c r="B48" s="125" t="s">
        <v>28</v>
      </c>
      <c r="C48" s="103">
        <v>5854166.6666666251</v>
      </c>
      <c r="D48" s="185"/>
      <c r="E48" s="25">
        <v>10</v>
      </c>
      <c r="F48" s="27">
        <v>5</v>
      </c>
      <c r="G48" s="120">
        <f>G45</f>
        <v>4000000</v>
      </c>
      <c r="H48" s="103">
        <v>14635.416666666561</v>
      </c>
      <c r="I48" s="113">
        <f>I24</f>
        <v>3.6588541666666401E-3</v>
      </c>
      <c r="J48" s="116">
        <v>10</v>
      </c>
      <c r="K48" s="60" t="s">
        <v>3</v>
      </c>
      <c r="L48" s="60">
        <v>6</v>
      </c>
      <c r="M48" s="60">
        <v>7</v>
      </c>
      <c r="N48" s="60">
        <v>6</v>
      </c>
      <c r="O48" s="60">
        <v>70</v>
      </c>
      <c r="P48" s="60">
        <v>6</v>
      </c>
      <c r="Q48" s="60">
        <v>66</v>
      </c>
      <c r="R48" s="65">
        <f t="shared" ref="R48:R50" si="79">(O48/0.05)*10^L48</f>
        <v>1400000000</v>
      </c>
      <c r="S48" s="65">
        <f t="shared" ref="S48:S50" si="80">(P48/0.05)*10^M48</f>
        <v>1200000000</v>
      </c>
      <c r="T48" s="65">
        <f t="shared" ref="T48:T50" si="81">(Q48/0.05)*10^N48</f>
        <v>1320000000</v>
      </c>
      <c r="U48" s="23">
        <f t="shared" ref="U48:U50" si="82">(((O48/0.05)*10^L48)+((P48/0.05)*10^M48)+((Q48/0.05)*10^N48))/3</f>
        <v>1306666666.6666667</v>
      </c>
      <c r="V48" s="95">
        <v>250</v>
      </c>
      <c r="W48" s="82">
        <v>0</v>
      </c>
      <c r="X48" s="82">
        <v>2</v>
      </c>
      <c r="Y48" s="93">
        <v>1</v>
      </c>
      <c r="Z48" s="82">
        <f t="shared" ref="Z48" si="83">W48*4</f>
        <v>0</v>
      </c>
      <c r="AA48" s="82">
        <f t="shared" ref="AA48" si="84">X48*4</f>
        <v>8</v>
      </c>
      <c r="AB48" s="93">
        <f t="shared" ref="AB48" si="85">Y48*4</f>
        <v>4</v>
      </c>
      <c r="AC48" s="100">
        <f t="shared" ref="AC48" si="86">((Y48+W48+X48)/3)*(1000/V48)</f>
        <v>4</v>
      </c>
      <c r="AE48" s="22"/>
    </row>
    <row r="49" spans="1:31" x14ac:dyDescent="0.3">
      <c r="A49" s="188"/>
      <c r="B49" s="126"/>
      <c r="C49" s="104"/>
      <c r="D49" s="185"/>
      <c r="E49" s="5"/>
      <c r="F49" s="6"/>
      <c r="G49" s="121"/>
      <c r="H49" s="104"/>
      <c r="I49" s="114"/>
      <c r="J49" s="117"/>
      <c r="K49" s="37" t="s">
        <v>4</v>
      </c>
      <c r="L49" s="37">
        <v>6</v>
      </c>
      <c r="M49" s="37">
        <v>6</v>
      </c>
      <c r="N49" s="37">
        <v>6</v>
      </c>
      <c r="O49" s="37">
        <v>13</v>
      </c>
      <c r="P49" s="37">
        <v>13</v>
      </c>
      <c r="Q49" s="37">
        <v>16</v>
      </c>
      <c r="R49" s="62">
        <f t="shared" si="79"/>
        <v>260000000</v>
      </c>
      <c r="S49" s="62">
        <f t="shared" si="80"/>
        <v>260000000</v>
      </c>
      <c r="T49" s="62">
        <f t="shared" si="81"/>
        <v>320000000</v>
      </c>
      <c r="U49" s="10">
        <f t="shared" si="82"/>
        <v>280000000</v>
      </c>
      <c r="V49" s="96"/>
      <c r="W49" s="83"/>
      <c r="X49" s="83"/>
      <c r="Y49" s="89"/>
      <c r="Z49" s="83"/>
      <c r="AA49" s="83"/>
      <c r="AB49" s="89"/>
      <c r="AC49" s="101"/>
      <c r="AE49" s="22"/>
    </row>
    <row r="50" spans="1:31" ht="15" thickBot="1" x14ac:dyDescent="0.35">
      <c r="A50" s="188"/>
      <c r="B50" s="190"/>
      <c r="C50" s="105"/>
      <c r="D50" s="185"/>
      <c r="E50" s="26"/>
      <c r="F50" s="13"/>
      <c r="G50" s="122"/>
      <c r="H50" s="119"/>
      <c r="I50" s="115"/>
      <c r="J50" s="118"/>
      <c r="K50" s="61" t="s">
        <v>5</v>
      </c>
      <c r="L50" s="61">
        <v>6</v>
      </c>
      <c r="M50" s="61">
        <v>6</v>
      </c>
      <c r="N50" s="61">
        <v>6</v>
      </c>
      <c r="O50" s="61">
        <v>38</v>
      </c>
      <c r="P50" s="61">
        <v>35</v>
      </c>
      <c r="Q50" s="61">
        <v>42</v>
      </c>
      <c r="R50" s="64">
        <f t="shared" si="79"/>
        <v>760000000</v>
      </c>
      <c r="S50" s="64">
        <f t="shared" si="80"/>
        <v>700000000</v>
      </c>
      <c r="T50" s="64">
        <f t="shared" si="81"/>
        <v>840000000</v>
      </c>
      <c r="U50" s="16">
        <f t="shared" si="82"/>
        <v>766666666.66666663</v>
      </c>
      <c r="V50" s="97"/>
      <c r="W50" s="98"/>
      <c r="X50" s="98"/>
      <c r="Y50" s="99"/>
      <c r="Z50" s="98"/>
      <c r="AA50" s="98"/>
      <c r="AB50" s="99"/>
      <c r="AC50" s="102"/>
      <c r="AE50" s="22"/>
    </row>
    <row r="51" spans="1:31" x14ac:dyDescent="0.3">
      <c r="A51" s="188"/>
      <c r="B51" s="126" t="s">
        <v>17</v>
      </c>
      <c r="C51" s="2"/>
      <c r="D51" s="185"/>
      <c r="G51" s="121">
        <f>G48</f>
        <v>4000000</v>
      </c>
      <c r="H51" s="104">
        <f>H39</f>
        <v>93666.666666665988</v>
      </c>
      <c r="I51" s="114">
        <f>I39</f>
        <v>2.3416666666666495E-2</v>
      </c>
      <c r="J51" s="117">
        <v>11</v>
      </c>
      <c r="K51" s="37" t="s">
        <v>3</v>
      </c>
      <c r="L51" s="37">
        <v>6</v>
      </c>
      <c r="M51" s="37"/>
      <c r="N51" s="37"/>
      <c r="O51" s="37">
        <v>55</v>
      </c>
      <c r="P51" s="37"/>
      <c r="Q51" s="37"/>
      <c r="R51" s="62">
        <f t="shared" ref="R51:R53" si="87">(O51/0.05)*10^L51</f>
        <v>1100000000</v>
      </c>
      <c r="S51" s="62">
        <f t="shared" ref="S51:S53" si="88">(P51/0.05)*10^M51</f>
        <v>0</v>
      </c>
      <c r="T51" s="62">
        <f t="shared" ref="T51:T53" si="89">(Q51/0.05)*10^N51</f>
        <v>0</v>
      </c>
      <c r="U51" s="10">
        <f t="shared" ref="U51:U56" si="90">(((O51/0.05)*10^L51))</f>
        <v>1100000000</v>
      </c>
      <c r="V51" s="96">
        <v>250</v>
      </c>
      <c r="W51" s="85">
        <v>2</v>
      </c>
      <c r="X51" s="86"/>
      <c r="Y51" s="87"/>
      <c r="Z51" s="85">
        <f t="shared" ref="Z51" si="91">W51*4</f>
        <v>8</v>
      </c>
      <c r="AA51" s="86"/>
      <c r="AB51" s="87"/>
      <c r="AC51" s="101">
        <f>((W51)*(1000/V51))</f>
        <v>8</v>
      </c>
      <c r="AE51" t="s">
        <v>61</v>
      </c>
    </row>
    <row r="52" spans="1:31" x14ac:dyDescent="0.3">
      <c r="A52" s="188"/>
      <c r="B52" s="126"/>
      <c r="C52" s="2"/>
      <c r="D52" s="185"/>
      <c r="G52" s="121"/>
      <c r="H52" s="104"/>
      <c r="I52" s="114"/>
      <c r="J52" s="117"/>
      <c r="K52" s="37" t="s">
        <v>4</v>
      </c>
      <c r="L52" s="37">
        <v>5</v>
      </c>
      <c r="M52" s="37"/>
      <c r="N52" s="37"/>
      <c r="O52" s="37">
        <v>84</v>
      </c>
      <c r="P52" s="37"/>
      <c r="Q52" s="37"/>
      <c r="R52" s="62">
        <f t="shared" si="87"/>
        <v>168000000</v>
      </c>
      <c r="S52" s="62">
        <f t="shared" si="88"/>
        <v>0</v>
      </c>
      <c r="T52" s="62">
        <f t="shared" si="89"/>
        <v>0</v>
      </c>
      <c r="U52" s="10">
        <f t="shared" si="90"/>
        <v>168000000</v>
      </c>
      <c r="V52" s="96"/>
      <c r="W52" s="88"/>
      <c r="X52" s="83"/>
      <c r="Y52" s="89"/>
      <c r="Z52" s="88"/>
      <c r="AA52" s="83"/>
      <c r="AB52" s="89"/>
      <c r="AC52" s="101"/>
    </row>
    <row r="53" spans="1:31" x14ac:dyDescent="0.3">
      <c r="A53" s="188"/>
      <c r="B53" s="127"/>
      <c r="C53" s="3"/>
      <c r="D53" s="185"/>
      <c r="G53" s="123"/>
      <c r="H53" s="105"/>
      <c r="I53" s="143"/>
      <c r="J53" s="124"/>
      <c r="K53" s="66" t="s">
        <v>5</v>
      </c>
      <c r="L53" s="66">
        <v>6</v>
      </c>
      <c r="M53" s="66"/>
      <c r="N53" s="66"/>
      <c r="O53" s="66">
        <v>33</v>
      </c>
      <c r="P53" s="66"/>
      <c r="Q53" s="66"/>
      <c r="R53" s="63">
        <f t="shared" si="87"/>
        <v>660000000</v>
      </c>
      <c r="S53" s="63">
        <f t="shared" si="88"/>
        <v>0</v>
      </c>
      <c r="T53" s="63">
        <f t="shared" si="89"/>
        <v>0</v>
      </c>
      <c r="U53" s="7">
        <f t="shared" si="90"/>
        <v>660000000</v>
      </c>
      <c r="V53" s="142"/>
      <c r="W53" s="90"/>
      <c r="X53" s="84"/>
      <c r="Y53" s="91"/>
      <c r="Z53" s="90"/>
      <c r="AA53" s="84"/>
      <c r="AB53" s="91"/>
      <c r="AC53" s="138"/>
    </row>
    <row r="54" spans="1:31" x14ac:dyDescent="0.3">
      <c r="A54" s="188"/>
      <c r="B54" s="126" t="s">
        <v>17</v>
      </c>
      <c r="D54" s="185"/>
      <c r="G54" s="121">
        <f>G51</f>
        <v>4000000</v>
      </c>
      <c r="H54" s="104">
        <f>H51</f>
        <v>93666.666666665988</v>
      </c>
      <c r="I54" s="114">
        <f>I51</f>
        <v>2.3416666666666495E-2</v>
      </c>
      <c r="J54" s="117">
        <v>12</v>
      </c>
      <c r="K54" s="37" t="s">
        <v>3</v>
      </c>
      <c r="L54" s="37">
        <v>6</v>
      </c>
      <c r="M54" s="37"/>
      <c r="N54" s="37"/>
      <c r="O54" s="37">
        <v>21</v>
      </c>
      <c r="P54" s="37"/>
      <c r="Q54" s="37"/>
      <c r="R54" s="62">
        <f t="shared" ref="R54:R56" si="92">(O54/0.05)*10^L54</f>
        <v>420000000</v>
      </c>
      <c r="S54" s="62">
        <f t="shared" ref="S54:S56" si="93">(P54/0.05)*10^M54</f>
        <v>0</v>
      </c>
      <c r="T54" s="62">
        <f t="shared" ref="T54:T56" si="94">(Q54/0.05)*10^N54</f>
        <v>0</v>
      </c>
      <c r="U54" s="10">
        <f t="shared" si="90"/>
        <v>420000000</v>
      </c>
      <c r="V54" s="96">
        <v>250</v>
      </c>
      <c r="W54" s="92">
        <v>4</v>
      </c>
      <c r="X54" s="82"/>
      <c r="Y54" s="93"/>
      <c r="Z54" s="92">
        <f t="shared" ref="Z54" si="95">W54*4</f>
        <v>16</v>
      </c>
      <c r="AA54" s="82"/>
      <c r="AB54" s="93"/>
      <c r="AC54" s="101">
        <f>((W54)*(1000/V54))</f>
        <v>16</v>
      </c>
      <c r="AE54" t="s">
        <v>62</v>
      </c>
    </row>
    <row r="55" spans="1:31" x14ac:dyDescent="0.3">
      <c r="A55" s="188"/>
      <c r="B55" s="126"/>
      <c r="D55" s="185"/>
      <c r="G55" s="121"/>
      <c r="H55" s="104"/>
      <c r="I55" s="114"/>
      <c r="J55" s="117"/>
      <c r="K55" s="37" t="s">
        <v>4</v>
      </c>
      <c r="L55" s="37">
        <v>5</v>
      </c>
      <c r="M55" s="37"/>
      <c r="N55" s="37"/>
      <c r="O55" s="37">
        <v>29</v>
      </c>
      <c r="P55" s="37"/>
      <c r="Q55" s="37"/>
      <c r="R55" s="62">
        <f t="shared" si="92"/>
        <v>58000000</v>
      </c>
      <c r="S55" s="62">
        <f t="shared" si="93"/>
        <v>0</v>
      </c>
      <c r="T55" s="62">
        <f t="shared" si="94"/>
        <v>0</v>
      </c>
      <c r="U55" s="10">
        <f t="shared" si="90"/>
        <v>58000000</v>
      </c>
      <c r="V55" s="96"/>
      <c r="W55" s="88"/>
      <c r="X55" s="83"/>
      <c r="Y55" s="89"/>
      <c r="Z55" s="88"/>
      <c r="AA55" s="83"/>
      <c r="AB55" s="89"/>
      <c r="AC55" s="101"/>
    </row>
    <row r="56" spans="1:31" x14ac:dyDescent="0.3">
      <c r="A56" s="189"/>
      <c r="B56" s="127"/>
      <c r="D56" s="186"/>
      <c r="G56" s="123"/>
      <c r="H56" s="105"/>
      <c r="I56" s="143"/>
      <c r="J56" s="124"/>
      <c r="K56" s="66" t="s">
        <v>5</v>
      </c>
      <c r="L56" s="66">
        <v>6</v>
      </c>
      <c r="M56" s="66"/>
      <c r="N56" s="66"/>
      <c r="O56" s="66">
        <v>16</v>
      </c>
      <c r="P56" s="66"/>
      <c r="Q56" s="66"/>
      <c r="R56" s="63">
        <f t="shared" si="92"/>
        <v>320000000</v>
      </c>
      <c r="S56" s="63">
        <f t="shared" si="93"/>
        <v>0</v>
      </c>
      <c r="T56" s="63">
        <f t="shared" si="94"/>
        <v>0</v>
      </c>
      <c r="U56" s="7">
        <f t="shared" si="90"/>
        <v>320000000</v>
      </c>
      <c r="V56" s="142"/>
      <c r="W56" s="90"/>
      <c r="X56" s="84"/>
      <c r="Y56" s="91"/>
      <c r="Z56" s="90"/>
      <c r="AA56" s="84"/>
      <c r="AB56" s="91"/>
      <c r="AC56" s="138"/>
    </row>
    <row r="58" spans="1:31" x14ac:dyDescent="0.3">
      <c r="A58" t="s">
        <v>63</v>
      </c>
    </row>
    <row r="59" spans="1:31" x14ac:dyDescent="0.3">
      <c r="A59" s="193" t="s">
        <v>54</v>
      </c>
      <c r="B59" s="125" t="s">
        <v>17</v>
      </c>
      <c r="C59" s="1"/>
      <c r="D59" s="196" t="s">
        <v>19</v>
      </c>
      <c r="E59" s="1"/>
      <c r="F59" s="1"/>
      <c r="G59" s="120">
        <v>4000000</v>
      </c>
      <c r="H59" s="103">
        <v>9366.6666666665988</v>
      </c>
      <c r="I59" s="113">
        <v>2.3416666666666495E-2</v>
      </c>
      <c r="J59" s="116">
        <v>11</v>
      </c>
      <c r="K59" s="60" t="s">
        <v>3</v>
      </c>
      <c r="L59" s="168">
        <v>4</v>
      </c>
      <c r="M59" s="169"/>
      <c r="N59" s="170"/>
      <c r="O59" s="168">
        <v>20</v>
      </c>
      <c r="P59" s="169"/>
      <c r="Q59" s="169"/>
      <c r="R59" s="77"/>
      <c r="S59" s="75"/>
      <c r="T59" s="76"/>
      <c r="U59" s="72">
        <f>(O59/0.05)*10^L59</f>
        <v>4000000</v>
      </c>
      <c r="V59" s="95">
        <v>250</v>
      </c>
      <c r="W59" s="92">
        <v>0</v>
      </c>
      <c r="X59" s="82"/>
      <c r="Y59" s="93"/>
      <c r="Z59" s="82"/>
      <c r="AA59" s="82"/>
      <c r="AB59" s="93"/>
      <c r="AC59" s="100">
        <v>0</v>
      </c>
    </row>
    <row r="60" spans="1:31" x14ac:dyDescent="0.3">
      <c r="A60" s="194"/>
      <c r="B60" s="126"/>
      <c r="C60" s="2"/>
      <c r="D60" s="185"/>
      <c r="E60" s="2"/>
      <c r="F60" s="2"/>
      <c r="G60" s="121"/>
      <c r="H60" s="104"/>
      <c r="I60" s="114"/>
      <c r="J60" s="117"/>
      <c r="K60" s="37" t="s">
        <v>4</v>
      </c>
      <c r="L60" s="197">
        <v>3</v>
      </c>
      <c r="M60" s="198"/>
      <c r="N60" s="199"/>
      <c r="O60" s="197">
        <v>55</v>
      </c>
      <c r="P60" s="198"/>
      <c r="Q60" s="198"/>
      <c r="R60" s="77"/>
      <c r="S60" s="75"/>
      <c r="T60" s="76"/>
      <c r="U60" s="73">
        <f>(O60/0.05)*10^L60</f>
        <v>1100000</v>
      </c>
      <c r="V60" s="96"/>
      <c r="W60" s="88"/>
      <c r="X60" s="83"/>
      <c r="Y60" s="89"/>
      <c r="Z60" s="83"/>
      <c r="AA60" s="83"/>
      <c r="AB60" s="89"/>
      <c r="AC60" s="101"/>
    </row>
    <row r="61" spans="1:31" x14ac:dyDescent="0.3">
      <c r="A61" s="194"/>
      <c r="B61" s="127"/>
      <c r="C61" s="2"/>
      <c r="D61" s="185"/>
      <c r="E61" s="2"/>
      <c r="F61" s="2"/>
      <c r="G61" s="123"/>
      <c r="H61" s="105"/>
      <c r="I61" s="143"/>
      <c r="J61" s="124"/>
      <c r="K61" s="66" t="s">
        <v>5</v>
      </c>
      <c r="L61" s="191">
        <v>3</v>
      </c>
      <c r="M61" s="192"/>
      <c r="N61" s="200"/>
      <c r="O61" s="191">
        <v>91</v>
      </c>
      <c r="P61" s="192"/>
      <c r="Q61" s="192"/>
      <c r="R61" s="77"/>
      <c r="S61" s="75"/>
      <c r="T61" s="76"/>
      <c r="U61" s="74">
        <f>(O61/0.05)*10^L61</f>
        <v>1820000</v>
      </c>
      <c r="V61" s="142"/>
      <c r="W61" s="90"/>
      <c r="X61" s="84"/>
      <c r="Y61" s="91"/>
      <c r="Z61" s="84"/>
      <c r="AA61" s="84"/>
      <c r="AB61" s="91"/>
      <c r="AC61" s="138"/>
    </row>
    <row r="62" spans="1:31" x14ac:dyDescent="0.3">
      <c r="A62" s="194"/>
      <c r="B62" s="126" t="s">
        <v>17</v>
      </c>
      <c r="C62" s="2"/>
      <c r="D62" s="185"/>
      <c r="E62" s="2"/>
      <c r="F62" s="2"/>
      <c r="G62" s="121">
        <v>4000000</v>
      </c>
      <c r="H62" s="104">
        <v>9366.6666666665988</v>
      </c>
      <c r="I62" s="114">
        <v>2.3416666666666495E-2</v>
      </c>
      <c r="J62" s="117">
        <v>12</v>
      </c>
      <c r="K62" s="37" t="s">
        <v>3</v>
      </c>
      <c r="L62" s="168">
        <v>4</v>
      </c>
      <c r="M62" s="169"/>
      <c r="N62" s="170"/>
      <c r="O62" s="168">
        <v>20</v>
      </c>
      <c r="P62" s="169"/>
      <c r="Q62" s="169"/>
      <c r="R62" s="77"/>
      <c r="S62" s="75"/>
      <c r="T62" s="76"/>
      <c r="U62" s="72">
        <f t="shared" ref="U62:U67" si="96">(O62/0.05)*10^L62</f>
        <v>4000000</v>
      </c>
      <c r="V62" s="96">
        <v>250</v>
      </c>
      <c r="W62" s="92">
        <v>0</v>
      </c>
      <c r="X62" s="82"/>
      <c r="Y62" s="93"/>
      <c r="Z62" s="83"/>
      <c r="AA62" s="83"/>
      <c r="AB62" s="89"/>
      <c r="AC62" s="101">
        <v>0</v>
      </c>
      <c r="AE62" t="s">
        <v>61</v>
      </c>
    </row>
    <row r="63" spans="1:31" x14ac:dyDescent="0.3">
      <c r="A63" s="194"/>
      <c r="B63" s="126"/>
      <c r="C63" s="2"/>
      <c r="D63" s="185"/>
      <c r="E63" s="2"/>
      <c r="F63" s="2"/>
      <c r="G63" s="121"/>
      <c r="H63" s="104"/>
      <c r="I63" s="114"/>
      <c r="J63" s="117"/>
      <c r="K63" s="37" t="s">
        <v>4</v>
      </c>
      <c r="L63" s="197">
        <v>3</v>
      </c>
      <c r="M63" s="198"/>
      <c r="N63" s="199"/>
      <c r="O63" s="197">
        <v>65</v>
      </c>
      <c r="P63" s="198"/>
      <c r="Q63" s="198"/>
      <c r="R63" s="77"/>
      <c r="S63" s="75"/>
      <c r="T63" s="76"/>
      <c r="U63" s="73">
        <f t="shared" si="96"/>
        <v>1300000</v>
      </c>
      <c r="V63" s="96"/>
      <c r="W63" s="88"/>
      <c r="X63" s="83"/>
      <c r="Y63" s="89"/>
      <c r="Z63" s="83"/>
      <c r="AA63" s="83"/>
      <c r="AB63" s="89"/>
      <c r="AC63" s="101"/>
    </row>
    <row r="64" spans="1:31" x14ac:dyDescent="0.3">
      <c r="A64" s="194"/>
      <c r="B64" s="127"/>
      <c r="C64" s="2"/>
      <c r="D64" s="185"/>
      <c r="E64" s="2"/>
      <c r="F64" s="2"/>
      <c r="G64" s="123"/>
      <c r="H64" s="105"/>
      <c r="I64" s="143"/>
      <c r="J64" s="124"/>
      <c r="K64" s="66" t="s">
        <v>5</v>
      </c>
      <c r="L64" s="191">
        <v>3</v>
      </c>
      <c r="M64" s="192"/>
      <c r="N64" s="200"/>
      <c r="O64" s="191">
        <v>99</v>
      </c>
      <c r="P64" s="192"/>
      <c r="Q64" s="192"/>
      <c r="R64" s="77"/>
      <c r="S64" s="75"/>
      <c r="T64" s="76"/>
      <c r="U64" s="74">
        <f t="shared" si="96"/>
        <v>1980000</v>
      </c>
      <c r="V64" s="142"/>
      <c r="W64" s="90"/>
      <c r="X64" s="84"/>
      <c r="Y64" s="91"/>
      <c r="Z64" s="84"/>
      <c r="AA64" s="84"/>
      <c r="AB64" s="91"/>
      <c r="AC64" s="138"/>
    </row>
    <row r="65" spans="1:31" x14ac:dyDescent="0.3">
      <c r="A65" s="194"/>
      <c r="B65" s="126" t="s">
        <v>17</v>
      </c>
      <c r="C65" s="2"/>
      <c r="D65" s="185"/>
      <c r="E65" s="2"/>
      <c r="F65" s="2"/>
      <c r="G65" s="121">
        <v>4000000</v>
      </c>
      <c r="H65" s="104">
        <v>9366.6666666665988</v>
      </c>
      <c r="I65" s="114">
        <v>2.3416666666666495E-2</v>
      </c>
      <c r="J65" s="117">
        <v>12</v>
      </c>
      <c r="K65" s="37" t="s">
        <v>3</v>
      </c>
      <c r="L65" s="168">
        <v>4</v>
      </c>
      <c r="M65" s="169"/>
      <c r="N65" s="170"/>
      <c r="O65" s="168">
        <v>19</v>
      </c>
      <c r="P65" s="169"/>
      <c r="Q65" s="169"/>
      <c r="R65" s="77"/>
      <c r="S65" s="75"/>
      <c r="T65" s="76"/>
      <c r="U65" s="72">
        <f t="shared" si="96"/>
        <v>3800000</v>
      </c>
      <c r="V65" s="96">
        <v>250</v>
      </c>
      <c r="W65" s="92">
        <v>0</v>
      </c>
      <c r="X65" s="82"/>
      <c r="Y65" s="93"/>
      <c r="Z65" s="83"/>
      <c r="AA65" s="83"/>
      <c r="AB65" s="89"/>
      <c r="AC65" s="101">
        <v>0</v>
      </c>
      <c r="AE65" t="s">
        <v>62</v>
      </c>
    </row>
    <row r="66" spans="1:31" x14ac:dyDescent="0.3">
      <c r="A66" s="194"/>
      <c r="B66" s="126"/>
      <c r="C66" s="2"/>
      <c r="D66" s="185"/>
      <c r="E66" s="2"/>
      <c r="F66" s="2"/>
      <c r="G66" s="121"/>
      <c r="H66" s="104"/>
      <c r="I66" s="114"/>
      <c r="J66" s="117"/>
      <c r="K66" s="37" t="s">
        <v>4</v>
      </c>
      <c r="L66" s="197">
        <v>3</v>
      </c>
      <c r="M66" s="198"/>
      <c r="N66" s="199"/>
      <c r="O66" s="197">
        <v>53</v>
      </c>
      <c r="P66" s="198"/>
      <c r="Q66" s="198"/>
      <c r="R66" s="77"/>
      <c r="S66" s="75"/>
      <c r="T66" s="76"/>
      <c r="U66" s="73">
        <f t="shared" si="96"/>
        <v>1060000</v>
      </c>
      <c r="V66" s="96"/>
      <c r="W66" s="88"/>
      <c r="X66" s="83"/>
      <c r="Y66" s="89"/>
      <c r="Z66" s="83"/>
      <c r="AA66" s="83"/>
      <c r="AB66" s="89"/>
      <c r="AC66" s="101"/>
    </row>
    <row r="67" spans="1:31" x14ac:dyDescent="0.3">
      <c r="A67" s="195"/>
      <c r="B67" s="127"/>
      <c r="C67" s="3"/>
      <c r="D67" s="186"/>
      <c r="E67" s="3"/>
      <c r="F67" s="3"/>
      <c r="G67" s="123"/>
      <c r="H67" s="105"/>
      <c r="I67" s="143"/>
      <c r="J67" s="124"/>
      <c r="K67" s="66" t="s">
        <v>5</v>
      </c>
      <c r="L67" s="191">
        <v>3</v>
      </c>
      <c r="M67" s="192"/>
      <c r="N67" s="200"/>
      <c r="O67" s="191">
        <v>112</v>
      </c>
      <c r="P67" s="192"/>
      <c r="Q67" s="192"/>
      <c r="R67" s="77"/>
      <c r="S67" s="75"/>
      <c r="T67" s="76"/>
      <c r="U67" s="74">
        <f t="shared" si="96"/>
        <v>2240000</v>
      </c>
      <c r="V67" s="142"/>
      <c r="W67" s="90"/>
      <c r="X67" s="84"/>
      <c r="Y67" s="91"/>
      <c r="Z67" s="84"/>
      <c r="AA67" s="84"/>
      <c r="AB67" s="91"/>
      <c r="AC67" s="138"/>
    </row>
  </sheetData>
  <mergeCells count="317">
    <mergeCell ref="O65:Q65"/>
    <mergeCell ref="L66:N66"/>
    <mergeCell ref="O66:Q66"/>
    <mergeCell ref="L67:N67"/>
    <mergeCell ref="O67:Q67"/>
    <mergeCell ref="V65:V67"/>
    <mergeCell ref="Z65:Z67"/>
    <mergeCell ref="AA65:AA67"/>
    <mergeCell ref="AB65:AB67"/>
    <mergeCell ref="L65:N65"/>
    <mergeCell ref="AC65:AC67"/>
    <mergeCell ref="A59:A67"/>
    <mergeCell ref="D59:D67"/>
    <mergeCell ref="L59:N59"/>
    <mergeCell ref="L60:N60"/>
    <mergeCell ref="L61:N61"/>
    <mergeCell ref="O59:Q59"/>
    <mergeCell ref="O60:Q60"/>
    <mergeCell ref="O61:Q61"/>
    <mergeCell ref="W59:Y61"/>
    <mergeCell ref="W62:Y64"/>
    <mergeCell ref="W65:Y67"/>
    <mergeCell ref="L62:N62"/>
    <mergeCell ref="O62:Q62"/>
    <mergeCell ref="L63:N63"/>
    <mergeCell ref="O63:Q63"/>
    <mergeCell ref="L64:N64"/>
    <mergeCell ref="B59:B61"/>
    <mergeCell ref="B62:B64"/>
    <mergeCell ref="B65:B67"/>
    <mergeCell ref="G65:G67"/>
    <mergeCell ref="H65:H67"/>
    <mergeCell ref="I65:I67"/>
    <mergeCell ref="J65:J67"/>
    <mergeCell ref="G62:G64"/>
    <mergeCell ref="H62:H64"/>
    <mergeCell ref="I62:I64"/>
    <mergeCell ref="J62:J64"/>
    <mergeCell ref="V62:V64"/>
    <mergeCell ref="Z62:Z64"/>
    <mergeCell ref="AA62:AA64"/>
    <mergeCell ref="AB62:AB64"/>
    <mergeCell ref="AC62:AC64"/>
    <mergeCell ref="O64:Q64"/>
    <mergeCell ref="AC51:AC53"/>
    <mergeCell ref="G54:G56"/>
    <mergeCell ref="H54:H56"/>
    <mergeCell ref="I54:I56"/>
    <mergeCell ref="J54:J56"/>
    <mergeCell ref="V54:V56"/>
    <mergeCell ref="AC54:AC56"/>
    <mergeCell ref="AA59:AA61"/>
    <mergeCell ref="AB59:AB61"/>
    <mergeCell ref="AC59:AC61"/>
    <mergeCell ref="G59:G61"/>
    <mergeCell ref="H59:H61"/>
    <mergeCell ref="I59:I61"/>
    <mergeCell ref="J59:J61"/>
    <mergeCell ref="V59:V61"/>
    <mergeCell ref="Z59:Z61"/>
    <mergeCell ref="B54:B56"/>
    <mergeCell ref="D27:D56"/>
    <mergeCell ref="A3:A56"/>
    <mergeCell ref="B51:B53"/>
    <mergeCell ref="G51:G53"/>
    <mergeCell ref="H51:H53"/>
    <mergeCell ref="I51:I53"/>
    <mergeCell ref="J51:J53"/>
    <mergeCell ref="V51:V53"/>
    <mergeCell ref="V9:V11"/>
    <mergeCell ref="V12:V14"/>
    <mergeCell ref="B33:B35"/>
    <mergeCell ref="B36:B38"/>
    <mergeCell ref="B39:B41"/>
    <mergeCell ref="B42:B44"/>
    <mergeCell ref="B45:B47"/>
    <mergeCell ref="B48:B50"/>
    <mergeCell ref="C36:C38"/>
    <mergeCell ref="C33:C35"/>
    <mergeCell ref="C24:C26"/>
    <mergeCell ref="C15:C17"/>
    <mergeCell ref="C12:C14"/>
    <mergeCell ref="C9:C11"/>
    <mergeCell ref="C45:C47"/>
    <mergeCell ref="AA24:AA26"/>
    <mergeCell ref="AB24:AB26"/>
    <mergeCell ref="AC21:AC23"/>
    <mergeCell ref="AC15:AC17"/>
    <mergeCell ref="AC24:AC26"/>
    <mergeCell ref="V24:V26"/>
    <mergeCell ref="X21:X23"/>
    <mergeCell ref="Y21:Y23"/>
    <mergeCell ref="W24:W26"/>
    <mergeCell ref="X24:X26"/>
    <mergeCell ref="Y24:Y26"/>
    <mergeCell ref="V18:V20"/>
    <mergeCell ref="V15:V17"/>
    <mergeCell ref="AC18:AC20"/>
    <mergeCell ref="V21:V23"/>
    <mergeCell ref="Z18:Z20"/>
    <mergeCell ref="AA18:AA20"/>
    <mergeCell ref="AB18:AB20"/>
    <mergeCell ref="Z21:Z23"/>
    <mergeCell ref="W18:W20"/>
    <mergeCell ref="X18:X20"/>
    <mergeCell ref="AC9:AC11"/>
    <mergeCell ref="Z9:Z11"/>
    <mergeCell ref="AA9:AA11"/>
    <mergeCell ref="AB9:AB11"/>
    <mergeCell ref="Z12:Z14"/>
    <mergeCell ref="AA12:AA14"/>
    <mergeCell ref="AB12:AB14"/>
    <mergeCell ref="Z15:Z17"/>
    <mergeCell ref="AA15:AA17"/>
    <mergeCell ref="AB15:AB17"/>
    <mergeCell ref="A1:A2"/>
    <mergeCell ref="B1:B2"/>
    <mergeCell ref="K1:K2"/>
    <mergeCell ref="F1:F2"/>
    <mergeCell ref="E1:E2"/>
    <mergeCell ref="D1:D2"/>
    <mergeCell ref="C1:C2"/>
    <mergeCell ref="I1:I2"/>
    <mergeCell ref="G1:G2"/>
    <mergeCell ref="H1:H2"/>
    <mergeCell ref="J1:J2"/>
    <mergeCell ref="AC1:AC2"/>
    <mergeCell ref="V1:V2"/>
    <mergeCell ref="L1:N1"/>
    <mergeCell ref="O1:Q1"/>
    <mergeCell ref="W1:Y1"/>
    <mergeCell ref="R1:T1"/>
    <mergeCell ref="Z1:AB1"/>
    <mergeCell ref="AC3:AC5"/>
    <mergeCell ref="V3:V5"/>
    <mergeCell ref="X3:X5"/>
    <mergeCell ref="W3:W5"/>
    <mergeCell ref="Z3:Z5"/>
    <mergeCell ref="AA3:AA5"/>
    <mergeCell ref="AB3:AB5"/>
    <mergeCell ref="Y3:Y5"/>
    <mergeCell ref="U1:U2"/>
    <mergeCell ref="Z6:Z8"/>
    <mergeCell ref="AA6:AA8"/>
    <mergeCell ref="AB6:AB8"/>
    <mergeCell ref="W6:W8"/>
    <mergeCell ref="J12:J14"/>
    <mergeCell ref="J15:J17"/>
    <mergeCell ref="J18:J20"/>
    <mergeCell ref="J21:J23"/>
    <mergeCell ref="G24:G26"/>
    <mergeCell ref="H24:H26"/>
    <mergeCell ref="I24:I26"/>
    <mergeCell ref="G15:G17"/>
    <mergeCell ref="H15:H17"/>
    <mergeCell ref="G21:G23"/>
    <mergeCell ref="J24:J26"/>
    <mergeCell ref="H21:H23"/>
    <mergeCell ref="I21:I23"/>
    <mergeCell ref="H12:H14"/>
    <mergeCell ref="I12:I14"/>
    <mergeCell ref="X6:X8"/>
    <mergeCell ref="Y6:Y8"/>
    <mergeCell ref="W9:W11"/>
    <mergeCell ref="X9:X11"/>
    <mergeCell ref="Y9:Y11"/>
    <mergeCell ref="AC6:AC8"/>
    <mergeCell ref="AC12:AC14"/>
    <mergeCell ref="V6:V8"/>
    <mergeCell ref="J27:J29"/>
    <mergeCell ref="I27:I29"/>
    <mergeCell ref="C27:C29"/>
    <mergeCell ref="B24:B26"/>
    <mergeCell ref="B21:B23"/>
    <mergeCell ref="G6:G8"/>
    <mergeCell ref="H6:H8"/>
    <mergeCell ref="I6:I8"/>
    <mergeCell ref="G18:G20"/>
    <mergeCell ref="H18:H20"/>
    <mergeCell ref="I18:I20"/>
    <mergeCell ref="G9:G11"/>
    <mergeCell ref="H9:H11"/>
    <mergeCell ref="I9:I11"/>
    <mergeCell ref="G12:G14"/>
    <mergeCell ref="D3:D26"/>
    <mergeCell ref="J3:J5"/>
    <mergeCell ref="J6:J8"/>
    <mergeCell ref="J9:J11"/>
    <mergeCell ref="B12:B14"/>
    <mergeCell ref="B9:B11"/>
    <mergeCell ref="V27:V29"/>
    <mergeCell ref="W27:W29"/>
    <mergeCell ref="X27:X29"/>
    <mergeCell ref="Y27:Y29"/>
    <mergeCell ref="AC27:AC29"/>
    <mergeCell ref="B27:B29"/>
    <mergeCell ref="Z27:Z29"/>
    <mergeCell ref="AA27:AA29"/>
    <mergeCell ref="AB27:AB29"/>
    <mergeCell ref="AC30:AC32"/>
    <mergeCell ref="G33:G35"/>
    <mergeCell ref="H33:H35"/>
    <mergeCell ref="I36:I38"/>
    <mergeCell ref="J33:J35"/>
    <mergeCell ref="V33:V35"/>
    <mergeCell ref="W33:W35"/>
    <mergeCell ref="X33:X35"/>
    <mergeCell ref="Y33:Y35"/>
    <mergeCell ref="Z33:Z35"/>
    <mergeCell ref="AA33:AA35"/>
    <mergeCell ref="AB33:AB35"/>
    <mergeCell ref="AC33:AC35"/>
    <mergeCell ref="G30:G32"/>
    <mergeCell ref="H30:H32"/>
    <mergeCell ref="I30:I32"/>
    <mergeCell ref="J30:J32"/>
    <mergeCell ref="V30:V32"/>
    <mergeCell ref="W30:W32"/>
    <mergeCell ref="X30:X32"/>
    <mergeCell ref="Y30:Y32"/>
    <mergeCell ref="AC36:AC38"/>
    <mergeCell ref="AA39:AA41"/>
    <mergeCell ref="AB39:AB41"/>
    <mergeCell ref="AC39:AC41"/>
    <mergeCell ref="G36:G38"/>
    <mergeCell ref="H36:H38"/>
    <mergeCell ref="J36:J38"/>
    <mergeCell ref="V36:V38"/>
    <mergeCell ref="W36:W38"/>
    <mergeCell ref="X36:X38"/>
    <mergeCell ref="Y36:Y38"/>
    <mergeCell ref="G39:G41"/>
    <mergeCell ref="H39:H41"/>
    <mergeCell ref="I39:I41"/>
    <mergeCell ref="J39:J41"/>
    <mergeCell ref="V39:V41"/>
    <mergeCell ref="W39:W41"/>
    <mergeCell ref="X39:X41"/>
    <mergeCell ref="Y39:Y41"/>
    <mergeCell ref="Z39:Z41"/>
    <mergeCell ref="AC42:AC44"/>
    <mergeCell ref="G45:G47"/>
    <mergeCell ref="H45:H47"/>
    <mergeCell ref="I45:I47"/>
    <mergeCell ref="J45:J47"/>
    <mergeCell ref="V45:V47"/>
    <mergeCell ref="W45:W47"/>
    <mergeCell ref="X45:X47"/>
    <mergeCell ref="Y45:Y47"/>
    <mergeCell ref="Z45:Z47"/>
    <mergeCell ref="AA45:AA47"/>
    <mergeCell ref="AB45:AB47"/>
    <mergeCell ref="AC45:AC47"/>
    <mergeCell ref="G42:G44"/>
    <mergeCell ref="H42:H44"/>
    <mergeCell ref="I42:I44"/>
    <mergeCell ref="V42:V44"/>
    <mergeCell ref="W42:W44"/>
    <mergeCell ref="X42:X44"/>
    <mergeCell ref="Y42:Y44"/>
    <mergeCell ref="C39:C41"/>
    <mergeCell ref="C42:C44"/>
    <mergeCell ref="B6:B8"/>
    <mergeCell ref="B3:B5"/>
    <mergeCell ref="I33:I35"/>
    <mergeCell ref="I48:I50"/>
    <mergeCell ref="J48:J50"/>
    <mergeCell ref="H48:H50"/>
    <mergeCell ref="G48:G50"/>
    <mergeCell ref="H27:H29"/>
    <mergeCell ref="G27:G29"/>
    <mergeCell ref="J42:J44"/>
    <mergeCell ref="B30:B32"/>
    <mergeCell ref="C30:C32"/>
    <mergeCell ref="G3:G5"/>
    <mergeCell ref="H3:H5"/>
    <mergeCell ref="I3:I5"/>
    <mergeCell ref="I15:I17"/>
    <mergeCell ref="B18:B20"/>
    <mergeCell ref="B15:B17"/>
    <mergeCell ref="C3:C5"/>
    <mergeCell ref="C6:C8"/>
    <mergeCell ref="C21:C23"/>
    <mergeCell ref="C18:C20"/>
    <mergeCell ref="V48:V50"/>
    <mergeCell ref="W48:W50"/>
    <mergeCell ref="X48:X50"/>
    <mergeCell ref="Y48:Y50"/>
    <mergeCell ref="Z48:Z50"/>
    <mergeCell ref="AA48:AA50"/>
    <mergeCell ref="AB48:AB50"/>
    <mergeCell ref="AC48:AC50"/>
    <mergeCell ref="C48:C50"/>
    <mergeCell ref="W12:W14"/>
    <mergeCell ref="X12:X14"/>
    <mergeCell ref="Y12:Y14"/>
    <mergeCell ref="W15:W17"/>
    <mergeCell ref="X15:X17"/>
    <mergeCell ref="Y15:Y17"/>
    <mergeCell ref="W51:Y53"/>
    <mergeCell ref="W54:Y56"/>
    <mergeCell ref="Z54:AB56"/>
    <mergeCell ref="Z51:AB53"/>
    <mergeCell ref="Z42:Z44"/>
    <mergeCell ref="AA42:AA44"/>
    <mergeCell ref="AB42:AB44"/>
    <mergeCell ref="Z36:Z38"/>
    <mergeCell ref="AA36:AA38"/>
    <mergeCell ref="AB36:AB38"/>
    <mergeCell ref="Z30:Z32"/>
    <mergeCell ref="AA30:AA32"/>
    <mergeCell ref="AB30:AB32"/>
    <mergeCell ref="Y18:Y20"/>
    <mergeCell ref="W21:W23"/>
    <mergeCell ref="AA21:AA23"/>
    <mergeCell ref="AB21:AB23"/>
    <mergeCell ref="Z24:Z26"/>
  </mergeCells>
  <phoneticPr fontId="2" type="noConversion"/>
  <conditionalFormatting sqref="U3:U56">
    <cfRule type="colorScale" priority="9">
      <colorScale>
        <cfvo type="min"/>
        <cfvo type="max"/>
        <color rgb="FFFCFCFF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9:U67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9" workbookViewId="0">
      <selection activeCell="K15" activeCellId="1" sqref="K24:K25 K15"/>
    </sheetView>
  </sheetViews>
  <sheetFormatPr defaultRowHeight="14.4" x14ac:dyDescent="0.3"/>
  <cols>
    <col min="1" max="1" width="27.21875" bestFit="1" customWidth="1"/>
    <col min="2" max="5" width="9.44140625" customWidth="1"/>
    <col min="6" max="10" width="8.77734375" customWidth="1"/>
    <col min="11" max="11" width="12.5546875" bestFit="1" customWidth="1"/>
  </cols>
  <sheetData>
    <row r="1" spans="1:14" x14ac:dyDescent="0.3">
      <c r="A1" s="198" t="s">
        <v>34</v>
      </c>
      <c r="B1" s="162" t="s">
        <v>8</v>
      </c>
      <c r="C1" s="163"/>
      <c r="D1" s="164"/>
      <c r="E1" s="162" t="s">
        <v>35</v>
      </c>
      <c r="F1" s="163"/>
      <c r="G1" s="164"/>
      <c r="H1" s="169" t="s">
        <v>37</v>
      </c>
      <c r="I1" s="169"/>
      <c r="J1" s="170"/>
      <c r="K1" s="176" t="s">
        <v>36</v>
      </c>
    </row>
    <row r="2" spans="1:14" x14ac:dyDescent="0.3">
      <c r="A2" s="192"/>
      <c r="B2" s="34">
        <v>1</v>
      </c>
      <c r="C2" s="35">
        <v>2</v>
      </c>
      <c r="D2" s="36">
        <v>3</v>
      </c>
      <c r="E2" s="45">
        <v>1</v>
      </c>
      <c r="F2" s="1">
        <v>2</v>
      </c>
      <c r="G2" s="46">
        <v>3</v>
      </c>
      <c r="H2" s="5">
        <v>1</v>
      </c>
      <c r="I2" s="5">
        <v>2</v>
      </c>
      <c r="J2" s="5">
        <v>3</v>
      </c>
      <c r="K2" s="201"/>
    </row>
    <row r="3" spans="1:14" x14ac:dyDescent="0.3">
      <c r="A3" s="47" t="s">
        <v>38</v>
      </c>
      <c r="B3" s="41">
        <v>9</v>
      </c>
      <c r="C3" s="42">
        <v>8</v>
      </c>
      <c r="D3" s="42">
        <v>8</v>
      </c>
      <c r="E3" s="41">
        <v>13</v>
      </c>
      <c r="F3" s="1">
        <v>266</v>
      </c>
      <c r="G3" s="46">
        <v>84</v>
      </c>
      <c r="H3" s="49">
        <f t="shared" ref="H3:J4" si="0">E3*10^(1+B3)</f>
        <v>130000000000</v>
      </c>
      <c r="I3" s="49">
        <f t="shared" si="0"/>
        <v>266000000000</v>
      </c>
      <c r="J3" s="49">
        <f t="shared" si="0"/>
        <v>84000000000</v>
      </c>
      <c r="K3" s="23">
        <f>SUM(H3:J3)/3</f>
        <v>160000000000</v>
      </c>
      <c r="M3" s="40" t="s">
        <v>56</v>
      </c>
    </row>
    <row r="4" spans="1:14" x14ac:dyDescent="0.3">
      <c r="A4" s="47" t="s">
        <v>39</v>
      </c>
      <c r="B4" s="43">
        <v>8</v>
      </c>
      <c r="C4" s="39">
        <v>8</v>
      </c>
      <c r="D4" s="39">
        <v>8</v>
      </c>
      <c r="E4" s="43">
        <v>400</v>
      </c>
      <c r="F4" s="51">
        <v>570</v>
      </c>
      <c r="G4" s="11">
        <v>4</v>
      </c>
      <c r="H4" s="50">
        <f t="shared" si="0"/>
        <v>400000000000</v>
      </c>
      <c r="I4" s="50">
        <f t="shared" si="0"/>
        <v>570000000000</v>
      </c>
      <c r="J4" s="50">
        <f t="shared" si="0"/>
        <v>4000000000</v>
      </c>
      <c r="K4" s="10">
        <f>SUM(H4:J4)/3</f>
        <v>324666666666.66669</v>
      </c>
      <c r="M4" s="40" t="s">
        <v>56</v>
      </c>
    </row>
    <row r="5" spans="1:14" x14ac:dyDescent="0.3">
      <c r="A5" s="47" t="s">
        <v>40</v>
      </c>
      <c r="B5" s="43"/>
      <c r="C5" s="39"/>
      <c r="D5" s="39"/>
      <c r="E5" s="43"/>
      <c r="F5" s="2"/>
      <c r="G5" s="11"/>
      <c r="H5" s="50"/>
      <c r="I5" s="50"/>
      <c r="J5" s="50"/>
      <c r="K5" s="10"/>
      <c r="M5" s="40" t="s">
        <v>55</v>
      </c>
      <c r="N5" t="s">
        <v>69</v>
      </c>
    </row>
    <row r="6" spans="1:14" x14ac:dyDescent="0.3">
      <c r="A6" s="47" t="s">
        <v>41</v>
      </c>
      <c r="B6" s="43">
        <v>4</v>
      </c>
      <c r="C6" s="39">
        <v>4</v>
      </c>
      <c r="D6" s="39">
        <v>4</v>
      </c>
      <c r="E6" s="43">
        <v>11</v>
      </c>
      <c r="F6" s="51">
        <v>35</v>
      </c>
      <c r="G6" s="11">
        <v>52</v>
      </c>
      <c r="H6" s="50">
        <f t="shared" ref="H6:J10" si="1">E6*10^(1+B6)</f>
        <v>1100000</v>
      </c>
      <c r="I6" s="50">
        <f t="shared" si="1"/>
        <v>3500000</v>
      </c>
      <c r="J6" s="50">
        <f t="shared" si="1"/>
        <v>5200000</v>
      </c>
      <c r="K6" s="10">
        <f t="shared" ref="K6:K9" si="2">SUM(H6:J6)/3</f>
        <v>3266666.6666666665</v>
      </c>
      <c r="M6" s="40" t="s">
        <v>57</v>
      </c>
    </row>
    <row r="7" spans="1:14" x14ac:dyDescent="0.3">
      <c r="A7" s="47" t="s">
        <v>42</v>
      </c>
      <c r="B7" s="43">
        <v>4</v>
      </c>
      <c r="C7" s="39">
        <v>4</v>
      </c>
      <c r="D7" s="39">
        <v>4</v>
      </c>
      <c r="E7" s="43">
        <v>5</v>
      </c>
      <c r="F7" s="51">
        <v>13</v>
      </c>
      <c r="G7" s="11">
        <v>13</v>
      </c>
      <c r="H7" s="50">
        <f t="shared" si="1"/>
        <v>500000</v>
      </c>
      <c r="I7" s="50">
        <f t="shared" si="1"/>
        <v>1300000</v>
      </c>
      <c r="J7" s="50">
        <f t="shared" si="1"/>
        <v>1300000</v>
      </c>
      <c r="K7" s="10">
        <f t="shared" si="2"/>
        <v>1033333.3333333334</v>
      </c>
      <c r="M7" s="40" t="s">
        <v>58</v>
      </c>
    </row>
    <row r="8" spans="1:14" x14ac:dyDescent="0.3">
      <c r="A8" s="47" t="s">
        <v>43</v>
      </c>
      <c r="B8" s="43">
        <v>3</v>
      </c>
      <c r="C8" s="39">
        <v>3</v>
      </c>
      <c r="D8" s="39">
        <v>3</v>
      </c>
      <c r="E8" s="43">
        <v>37</v>
      </c>
      <c r="F8" s="51">
        <v>31</v>
      </c>
      <c r="G8" s="11">
        <v>21</v>
      </c>
      <c r="H8" s="50">
        <f t="shared" si="1"/>
        <v>370000</v>
      </c>
      <c r="I8" s="50">
        <f t="shared" si="1"/>
        <v>310000</v>
      </c>
      <c r="J8" s="50">
        <f t="shared" si="1"/>
        <v>210000</v>
      </c>
      <c r="K8" s="10">
        <f t="shared" si="2"/>
        <v>296666.66666666669</v>
      </c>
      <c r="M8" s="40" t="s">
        <v>60</v>
      </c>
    </row>
    <row r="9" spans="1:14" x14ac:dyDescent="0.3">
      <c r="A9" s="47" t="s">
        <v>44</v>
      </c>
      <c r="B9" s="43">
        <v>3</v>
      </c>
      <c r="C9" s="39">
        <v>3</v>
      </c>
      <c r="D9" s="39">
        <v>3</v>
      </c>
      <c r="E9" s="43">
        <v>25</v>
      </c>
      <c r="F9" s="51">
        <v>17</v>
      </c>
      <c r="G9" s="11">
        <v>12</v>
      </c>
      <c r="H9" s="50">
        <f t="shared" si="1"/>
        <v>250000</v>
      </c>
      <c r="I9" s="50">
        <f t="shared" si="1"/>
        <v>170000</v>
      </c>
      <c r="J9" s="50">
        <f t="shared" si="1"/>
        <v>120000</v>
      </c>
      <c r="K9" s="10">
        <f t="shared" si="2"/>
        <v>180000</v>
      </c>
      <c r="M9" s="40" t="s">
        <v>59</v>
      </c>
    </row>
    <row r="10" spans="1:14" x14ac:dyDescent="0.3">
      <c r="A10" s="48" t="s">
        <v>45</v>
      </c>
      <c r="B10" s="44">
        <v>3</v>
      </c>
      <c r="C10" s="38">
        <v>3</v>
      </c>
      <c r="D10" s="38">
        <v>3</v>
      </c>
      <c r="E10" s="44">
        <v>19</v>
      </c>
      <c r="F10" s="3">
        <v>6</v>
      </c>
      <c r="G10" s="9">
        <v>19</v>
      </c>
      <c r="H10" s="52">
        <f t="shared" si="1"/>
        <v>190000</v>
      </c>
      <c r="I10" s="52">
        <f t="shared" si="1"/>
        <v>60000</v>
      </c>
      <c r="J10" s="52">
        <f t="shared" si="1"/>
        <v>190000</v>
      </c>
      <c r="K10" s="7">
        <f>SUM(H10:J10)/3</f>
        <v>146666.66666666666</v>
      </c>
      <c r="M10" s="40" t="s">
        <v>59</v>
      </c>
    </row>
    <row r="11" spans="1:14" x14ac:dyDescent="0.3">
      <c r="A11" s="47" t="s">
        <v>46</v>
      </c>
      <c r="B11" s="43">
        <v>9</v>
      </c>
      <c r="C11" s="39">
        <v>8</v>
      </c>
      <c r="D11" s="39">
        <v>8</v>
      </c>
      <c r="E11" s="43">
        <v>10</v>
      </c>
      <c r="F11" s="51">
        <v>13</v>
      </c>
      <c r="G11" s="11">
        <v>85</v>
      </c>
      <c r="H11" s="50">
        <f t="shared" ref="H11:J12" si="3">E11*10^(1+B11)</f>
        <v>100000000000</v>
      </c>
      <c r="I11" s="50">
        <f t="shared" si="3"/>
        <v>13000000000</v>
      </c>
      <c r="J11" s="50">
        <f t="shared" si="3"/>
        <v>85000000000</v>
      </c>
      <c r="K11" s="10">
        <f>SUM(H11:J11)/3</f>
        <v>66000000000</v>
      </c>
      <c r="M11" s="40" t="s">
        <v>56</v>
      </c>
    </row>
    <row r="12" spans="1:14" x14ac:dyDescent="0.3">
      <c r="A12" s="47" t="s">
        <v>47</v>
      </c>
      <c r="B12" s="43">
        <v>8</v>
      </c>
      <c r="C12" s="39">
        <v>8</v>
      </c>
      <c r="D12" s="39">
        <v>8</v>
      </c>
      <c r="E12" s="43">
        <v>70</v>
      </c>
      <c r="F12" s="51">
        <v>53</v>
      </c>
      <c r="G12" s="11">
        <v>90</v>
      </c>
      <c r="H12" s="50">
        <f t="shared" si="3"/>
        <v>70000000000</v>
      </c>
      <c r="I12" s="50">
        <f t="shared" si="3"/>
        <v>53000000000</v>
      </c>
      <c r="J12" s="50">
        <f t="shared" si="3"/>
        <v>90000000000</v>
      </c>
      <c r="K12" s="10">
        <f>SUM(H12:J12)/3</f>
        <v>71000000000</v>
      </c>
      <c r="M12" s="40" t="s">
        <v>56</v>
      </c>
    </row>
    <row r="13" spans="1:14" x14ac:dyDescent="0.3">
      <c r="A13" s="47" t="s">
        <v>48</v>
      </c>
      <c r="B13" s="43">
        <v>7</v>
      </c>
      <c r="C13" s="39">
        <v>7</v>
      </c>
      <c r="D13" s="39">
        <v>7</v>
      </c>
      <c r="E13" s="43">
        <v>1</v>
      </c>
      <c r="F13" s="51">
        <v>1</v>
      </c>
      <c r="G13" s="11">
        <v>5</v>
      </c>
      <c r="H13" s="50">
        <f t="shared" ref="H13:J18" si="4">E13*10^(1+B13)</f>
        <v>100000000</v>
      </c>
      <c r="I13" s="50">
        <f t="shared" si="4"/>
        <v>100000000</v>
      </c>
      <c r="J13" s="50">
        <f t="shared" si="4"/>
        <v>500000000</v>
      </c>
      <c r="K13" s="10">
        <f t="shared" ref="K13:K18" si="5">SUM(H13:J13)/3</f>
        <v>233333333.33333334</v>
      </c>
      <c r="M13" s="40" t="s">
        <v>55</v>
      </c>
    </row>
    <row r="14" spans="1:14" x14ac:dyDescent="0.3">
      <c r="A14" s="47" t="s">
        <v>49</v>
      </c>
      <c r="B14" s="43">
        <v>4</v>
      </c>
      <c r="C14" s="39">
        <v>4</v>
      </c>
      <c r="D14" s="39">
        <v>4</v>
      </c>
      <c r="E14" s="43">
        <v>32</v>
      </c>
      <c r="F14" s="51">
        <v>16</v>
      </c>
      <c r="G14" s="11">
        <v>53</v>
      </c>
      <c r="H14" s="50">
        <f t="shared" si="4"/>
        <v>3200000</v>
      </c>
      <c r="I14" s="50">
        <f t="shared" si="4"/>
        <v>1600000</v>
      </c>
      <c r="J14" s="50">
        <f t="shared" si="4"/>
        <v>5300000</v>
      </c>
      <c r="K14" s="10">
        <f t="shared" si="5"/>
        <v>3366666.6666666665</v>
      </c>
      <c r="M14" s="40" t="s">
        <v>58</v>
      </c>
    </row>
    <row r="15" spans="1:14" x14ac:dyDescent="0.3">
      <c r="A15" s="47" t="s">
        <v>50</v>
      </c>
      <c r="B15" s="43">
        <v>4</v>
      </c>
      <c r="C15" s="39">
        <v>4</v>
      </c>
      <c r="D15" s="39">
        <v>4</v>
      </c>
      <c r="E15" s="43">
        <v>16</v>
      </c>
      <c r="F15" s="51">
        <v>14</v>
      </c>
      <c r="G15" s="11">
        <v>35</v>
      </c>
      <c r="H15" s="50">
        <f t="shared" si="4"/>
        <v>1600000</v>
      </c>
      <c r="I15" s="50">
        <f t="shared" si="4"/>
        <v>1400000</v>
      </c>
      <c r="J15" s="50">
        <f t="shared" si="4"/>
        <v>3500000</v>
      </c>
      <c r="K15" s="10">
        <f t="shared" si="5"/>
        <v>2166666.6666666665</v>
      </c>
      <c r="M15" s="40" t="s">
        <v>60</v>
      </c>
    </row>
    <row r="16" spans="1:14" x14ac:dyDescent="0.3">
      <c r="A16" s="47" t="s">
        <v>51</v>
      </c>
      <c r="B16" s="43">
        <v>4</v>
      </c>
      <c r="C16" s="39">
        <v>3</v>
      </c>
      <c r="D16" s="39">
        <v>3</v>
      </c>
      <c r="E16" s="43">
        <v>15</v>
      </c>
      <c r="F16" s="51">
        <v>63</v>
      </c>
      <c r="G16" s="11">
        <v>81</v>
      </c>
      <c r="H16" s="50">
        <f t="shared" si="4"/>
        <v>1500000</v>
      </c>
      <c r="I16" s="50">
        <f t="shared" si="4"/>
        <v>630000</v>
      </c>
      <c r="J16" s="50">
        <f t="shared" si="4"/>
        <v>810000</v>
      </c>
      <c r="K16" s="10">
        <f t="shared" si="5"/>
        <v>980000</v>
      </c>
      <c r="M16" s="40" t="s">
        <v>60</v>
      </c>
    </row>
    <row r="17" spans="1:13" x14ac:dyDescent="0.3">
      <c r="A17" s="47" t="s">
        <v>52</v>
      </c>
      <c r="B17" s="43">
        <v>3</v>
      </c>
      <c r="C17" s="39">
        <v>3</v>
      </c>
      <c r="D17" s="39">
        <v>3</v>
      </c>
      <c r="E17" s="43">
        <v>18</v>
      </c>
      <c r="F17" s="51">
        <v>16</v>
      </c>
      <c r="G17" s="11">
        <v>17</v>
      </c>
      <c r="H17" s="50">
        <f t="shared" si="4"/>
        <v>180000</v>
      </c>
      <c r="I17" s="50">
        <f t="shared" si="4"/>
        <v>160000</v>
      </c>
      <c r="J17" s="50">
        <f t="shared" si="4"/>
        <v>170000</v>
      </c>
      <c r="K17" s="10">
        <f t="shared" si="5"/>
        <v>170000</v>
      </c>
      <c r="M17" s="40" t="s">
        <v>59</v>
      </c>
    </row>
    <row r="18" spans="1:13" x14ac:dyDescent="0.3">
      <c r="A18" s="68" t="s">
        <v>53</v>
      </c>
      <c r="B18" s="44">
        <v>3</v>
      </c>
      <c r="C18" s="38">
        <v>3</v>
      </c>
      <c r="D18" s="38">
        <v>3</v>
      </c>
      <c r="E18" s="44">
        <v>4</v>
      </c>
      <c r="F18" s="3">
        <v>19</v>
      </c>
      <c r="G18" s="9">
        <v>21</v>
      </c>
      <c r="H18" s="52">
        <f t="shared" si="4"/>
        <v>40000</v>
      </c>
      <c r="I18" s="52">
        <f t="shared" si="4"/>
        <v>190000</v>
      </c>
      <c r="J18" s="52">
        <f t="shared" si="4"/>
        <v>210000</v>
      </c>
      <c r="K18" s="7">
        <f t="shared" si="5"/>
        <v>146666.66666666666</v>
      </c>
      <c r="M18" s="40" t="s">
        <v>59</v>
      </c>
    </row>
    <row r="19" spans="1:13" x14ac:dyDescent="0.3">
      <c r="A19" s="69" t="s">
        <v>63</v>
      </c>
      <c r="M19" s="40"/>
    </row>
    <row r="20" spans="1:13" x14ac:dyDescent="0.3">
      <c r="A20" s="70" t="s">
        <v>50</v>
      </c>
      <c r="B20" s="202">
        <v>1</v>
      </c>
      <c r="C20" s="203"/>
      <c r="D20" s="203"/>
      <c r="E20" s="202">
        <v>476</v>
      </c>
      <c r="F20" s="203"/>
      <c r="G20" s="203"/>
      <c r="H20" s="79"/>
      <c r="I20" s="50"/>
      <c r="J20" s="73"/>
      <c r="K20" s="72">
        <f>(E20*10)*10^B20</f>
        <v>47600</v>
      </c>
      <c r="M20" s="40" t="s">
        <v>67</v>
      </c>
    </row>
    <row r="21" spans="1:13" x14ac:dyDescent="0.3">
      <c r="A21" s="71" t="s">
        <v>65</v>
      </c>
      <c r="B21" s="206">
        <v>1</v>
      </c>
      <c r="C21" s="207"/>
      <c r="D21" s="207"/>
      <c r="E21" s="206">
        <v>423</v>
      </c>
      <c r="F21" s="207"/>
      <c r="G21" s="207"/>
      <c r="H21" s="79"/>
      <c r="I21" s="50"/>
      <c r="J21" s="73"/>
      <c r="K21" s="73">
        <f t="shared" ref="K21:K22" si="6">(E21*10)*10^B21</f>
        <v>42300</v>
      </c>
      <c r="M21" s="40" t="s">
        <v>67</v>
      </c>
    </row>
    <row r="22" spans="1:13" x14ac:dyDescent="0.3">
      <c r="A22" s="71" t="s">
        <v>66</v>
      </c>
      <c r="B22" s="204">
        <v>1</v>
      </c>
      <c r="C22" s="205"/>
      <c r="D22" s="205"/>
      <c r="E22" s="204">
        <v>320</v>
      </c>
      <c r="F22" s="205"/>
      <c r="G22" s="205"/>
      <c r="H22" s="79"/>
      <c r="I22" s="50"/>
      <c r="J22" s="73"/>
      <c r="K22" s="74">
        <f t="shared" si="6"/>
        <v>32000</v>
      </c>
      <c r="M22" s="40" t="s">
        <v>67</v>
      </c>
    </row>
    <row r="23" spans="1:13" x14ac:dyDescent="0.3">
      <c r="A23" s="1" t="s">
        <v>64</v>
      </c>
      <c r="H23" s="2"/>
      <c r="I23" s="2"/>
      <c r="J23" s="2"/>
    </row>
    <row r="24" spans="1:13" x14ac:dyDescent="0.3">
      <c r="A24" s="78" t="s">
        <v>65</v>
      </c>
      <c r="B24" s="202">
        <v>3</v>
      </c>
      <c r="C24" s="203"/>
      <c r="D24" s="203"/>
      <c r="E24" s="202">
        <v>72</v>
      </c>
      <c r="F24" s="203"/>
      <c r="G24" s="203"/>
      <c r="H24" s="79"/>
      <c r="I24" s="50"/>
      <c r="J24" s="73"/>
      <c r="K24" s="72">
        <f t="shared" ref="K24:K25" si="7">(E24*10)*10^B24</f>
        <v>720000</v>
      </c>
      <c r="M24" s="40" t="s">
        <v>68</v>
      </c>
    </row>
    <row r="25" spans="1:13" x14ac:dyDescent="0.3">
      <c r="A25" s="47" t="s">
        <v>66</v>
      </c>
      <c r="B25" s="204">
        <v>3</v>
      </c>
      <c r="C25" s="205"/>
      <c r="D25" s="205"/>
      <c r="E25" s="204">
        <v>29</v>
      </c>
      <c r="F25" s="205"/>
      <c r="G25" s="205"/>
      <c r="H25" s="79"/>
      <c r="I25" s="50"/>
      <c r="J25" s="73"/>
      <c r="K25" s="74">
        <f t="shared" si="7"/>
        <v>290000</v>
      </c>
      <c r="M25" s="40" t="s">
        <v>68</v>
      </c>
    </row>
    <row r="26" spans="1:13" x14ac:dyDescent="0.3">
      <c r="A26" s="1"/>
    </row>
    <row r="30" spans="1:13" x14ac:dyDescent="0.3">
      <c r="F30" s="81"/>
    </row>
    <row r="31" spans="1:13" x14ac:dyDescent="0.3">
      <c r="E31" s="80">
        <f>K20/'CFU assay'!U59</f>
        <v>1.1900000000000001E-2</v>
      </c>
    </row>
    <row r="32" spans="1:13" x14ac:dyDescent="0.3">
      <c r="E32" s="80">
        <f>K21/'CFU assay'!U62</f>
        <v>1.0574999999999999E-2</v>
      </c>
    </row>
    <row r="33" spans="5:5" x14ac:dyDescent="0.3">
      <c r="E33" s="80">
        <f>K22/'CFU assay'!U65</f>
        <v>8.4210526315789472E-3</v>
      </c>
    </row>
    <row r="52" spans="2:2" x14ac:dyDescent="0.3">
      <c r="B52">
        <v>9</v>
      </c>
    </row>
    <row r="53" spans="2:2" x14ac:dyDescent="0.3">
      <c r="B53">
        <v>8</v>
      </c>
    </row>
  </sheetData>
  <mergeCells count="15">
    <mergeCell ref="B24:D24"/>
    <mergeCell ref="E24:G24"/>
    <mergeCell ref="B25:D25"/>
    <mergeCell ref="E25:G25"/>
    <mergeCell ref="B20:D20"/>
    <mergeCell ref="E20:G20"/>
    <mergeCell ref="B21:D21"/>
    <mergeCell ref="B22:D22"/>
    <mergeCell ref="E21:G21"/>
    <mergeCell ref="E22:G22"/>
    <mergeCell ref="B1:D1"/>
    <mergeCell ref="A1:A2"/>
    <mergeCell ref="E1:G1"/>
    <mergeCell ref="K1:K2"/>
    <mergeCell ref="H1:J1"/>
  </mergeCells>
  <phoneticPr fontId="2" type="noConversion"/>
  <pageMargins left="0.7" right="0.7" top="0.75" bottom="0.75" header="0.3" footer="0.3"/>
  <ignoredErrors>
    <ignoredError sqref="M20 M21:M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CFU assay</vt:lpstr>
      <vt:lpstr>PFU assay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Quentin Leclerc</cp:lastModifiedBy>
  <dcterms:created xsi:type="dcterms:W3CDTF">2020-10-29T13:19:36Z</dcterms:created>
  <dcterms:modified xsi:type="dcterms:W3CDTF">2021-02-15T16:03:49Z</dcterms:modified>
</cp:coreProperties>
</file>