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U assay" sheetId="1" r:id="rId4"/>
    <sheet state="visible" name="PFU assay" sheetId="2" r:id="rId5"/>
  </sheets>
  <definedNames/>
  <calcPr/>
</workbook>
</file>

<file path=xl/sharedStrings.xml><?xml version="1.0" encoding="utf-8"?>
<sst xmlns="http://schemas.openxmlformats.org/spreadsheetml/2006/main" count="181" uniqueCount="77">
  <si>
    <t>Phage</t>
  </si>
  <si>
    <t>Lysate dilution</t>
  </si>
  <si>
    <t>~PFU/mL</t>
  </si>
  <si>
    <t>Strains</t>
  </si>
  <si>
    <t>Lysate vol./uL</t>
  </si>
  <si>
    <t>Pre-culture vol./uL</t>
  </si>
  <si>
    <t>Co-culture CFU/mL</t>
  </si>
  <si>
    <t>Co-culture PFU/mL</t>
  </si>
  <si>
    <t>MOI of co-culture (T=0h)</t>
  </si>
  <si>
    <t>Co-culture [CaCl2] / mM</t>
  </si>
  <si>
    <t>Plate</t>
  </si>
  <si>
    <t>Dilution</t>
  </si>
  <si>
    <t>CFU</t>
  </si>
  <si>
    <t>CFU/mL</t>
  </si>
  <si>
    <t>Mean CFU/mL</t>
  </si>
  <si>
    <t>Co-culture vol./uL</t>
  </si>
  <si>
    <t>DRP</t>
  </si>
  <si>
    <t>DRP/mL</t>
  </si>
  <si>
    <t>Mean DRP/mL</t>
  </si>
  <si>
    <r>
      <rPr>
        <rFont val="Calibri"/>
        <color theme="1"/>
        <sz val="11.0"/>
      </rPr>
      <t>J</t>
    </r>
    <r>
      <rPr>
        <rFont val="Calibri"/>
        <color theme="1"/>
        <sz val="11.0"/>
      </rPr>
      <t>φ</t>
    </r>
  </si>
  <si>
    <t>1</t>
  </si>
  <si>
    <t>201KT/327</t>
  </si>
  <si>
    <t>B</t>
  </si>
  <si>
    <t>E</t>
  </si>
  <si>
    <t>2-5</t>
  </si>
  <si>
    <t>T</t>
  </si>
  <si>
    <t>1/2.5</t>
  </si>
  <si>
    <t>3-6</t>
  </si>
  <si>
    <t>1/5</t>
  </si>
  <si>
    <t>4-7</t>
  </si>
  <si>
    <t>1/10</t>
  </si>
  <si>
    <t>6-7</t>
  </si>
  <si>
    <t>1/20</t>
  </si>
  <si>
    <t>1/40</t>
  </si>
  <si>
    <t>1/80</t>
  </si>
  <si>
    <t>1/160</t>
  </si>
  <si>
    <t>1/320</t>
  </si>
  <si>
    <t>1/640</t>
  </si>
  <si>
    <t>1/1280</t>
  </si>
  <si>
    <t>201KT/1085</t>
  </si>
  <si>
    <t>BET plates</t>
  </si>
  <si>
    <t>ET plates</t>
  </si>
  <si>
    <t>plates</t>
  </si>
  <si>
    <t>mL of BHIA</t>
  </si>
  <si>
    <t>mL per bottle</t>
  </si>
  <si>
    <t>Conditions</t>
  </si>
  <si>
    <t>PFU</t>
  </si>
  <si>
    <t>PFU/mL</t>
  </si>
  <si>
    <t>Mean PFU/mL</t>
  </si>
  <si>
    <t xml:space="preserve">total plates </t>
  </si>
  <si>
    <t>327     1</t>
  </si>
  <si>
    <t>8-9</t>
  </si>
  <si>
    <t>327     1/2.5</t>
  </si>
  <si>
    <t>7-8</t>
  </si>
  <si>
    <t>327     1/5</t>
  </si>
  <si>
    <t>5-6</t>
  </si>
  <si>
    <t>total phage bot</t>
  </si>
  <si>
    <t>327     1/10</t>
  </si>
  <si>
    <t>4-6</t>
  </si>
  <si>
    <t>327     1/20</t>
  </si>
  <si>
    <t>327     1/40</t>
  </si>
  <si>
    <t>total phage top</t>
  </si>
  <si>
    <t>327     1/80</t>
  </si>
  <si>
    <t>3-4</t>
  </si>
  <si>
    <t>327     1/160</t>
  </si>
  <si>
    <t>327     1/320</t>
  </si>
  <si>
    <t>327     1/640</t>
  </si>
  <si>
    <t>327     1/1280</t>
  </si>
  <si>
    <t>2-3</t>
  </si>
  <si>
    <t>1085   1/20</t>
  </si>
  <si>
    <t>1085   1/40</t>
  </si>
  <si>
    <t>1085   1/80</t>
  </si>
  <si>
    <t>1085   1/160</t>
  </si>
  <si>
    <t>1085   1/320</t>
  </si>
  <si>
    <t>1085   1/640</t>
  </si>
  <si>
    <t>1085   1/1280</t>
  </si>
  <si>
    <t>can't 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</si>
</sst>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"/>
    <numFmt numFmtId="166" formatCode="0.00000"/>
  </numFmts>
  <fonts count="6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  <font>
      <sz val="11.0"/>
      <color rgb="FF000000"/>
      <name val="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26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2" fillId="2" fontId="1" numFmtId="0" xfId="0" applyAlignment="1" applyBorder="1" applyFill="1" applyFont="1">
      <alignment horizontal="center" shrinkToFit="0" wrapText="1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5" fillId="0" fontId="1" numFmtId="0" xfId="0" applyAlignment="1" applyBorder="1" applyFont="1">
      <alignment horizontal="center" shrinkToFit="0" wrapText="1"/>
    </xf>
    <xf borderId="7" fillId="0" fontId="2" numFmtId="0" xfId="0" applyBorder="1" applyFont="1"/>
    <xf borderId="3" fillId="0" fontId="2" numFmtId="0" xfId="0" applyBorder="1" applyFont="1"/>
    <xf borderId="1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9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 vertical="center"/>
    </xf>
    <xf borderId="15" fillId="0" fontId="1" numFmtId="49" xfId="0" applyAlignment="1" applyBorder="1" applyFont="1" applyNumberFormat="1">
      <alignment horizontal="center"/>
    </xf>
    <xf borderId="14" fillId="0" fontId="1" numFmtId="11" xfId="0" applyAlignment="1" applyBorder="1" applyFont="1" applyNumberFormat="1">
      <alignment horizontal="center"/>
    </xf>
    <xf borderId="15" fillId="0" fontId="1" numFmtId="0" xfId="0" applyAlignment="1" applyBorder="1" applyFont="1">
      <alignment horizontal="center" vertical="center"/>
    </xf>
    <xf borderId="16" fillId="0" fontId="1" numFmtId="0" xfId="0" applyBorder="1" applyFont="1"/>
    <xf borderId="14" fillId="0" fontId="1" numFmtId="0" xfId="0" applyBorder="1" applyFont="1"/>
    <xf borderId="17" fillId="0" fontId="1" numFmtId="11" xfId="0" applyAlignment="1" applyBorder="1" applyFont="1" applyNumberFormat="1">
      <alignment horizontal="center"/>
    </xf>
    <xf borderId="17" fillId="3" fontId="1" numFmtId="164" xfId="0" applyAlignment="1" applyBorder="1" applyFill="1" applyFont="1" applyNumberFormat="1">
      <alignment horizontal="center"/>
    </xf>
    <xf borderId="17" fillId="0" fontId="1" numFmtId="0" xfId="0" applyAlignment="1" applyBorder="1" applyFont="1">
      <alignment horizontal="center"/>
    </xf>
    <xf borderId="17" fillId="0" fontId="1" numFmtId="11" xfId="0" applyBorder="1" applyFont="1" applyNumberFormat="1"/>
    <xf borderId="17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0" fillId="0" fontId="1" numFmtId="49" xfId="0" applyFont="1" applyNumberFormat="1"/>
    <xf borderId="0" fillId="0" fontId="1" numFmtId="11" xfId="0" applyAlignment="1" applyFont="1" applyNumberFormat="1">
      <alignment horizontal="center"/>
    </xf>
    <xf borderId="18" fillId="0" fontId="2" numFmtId="0" xfId="0" applyBorder="1" applyFont="1"/>
    <xf borderId="19" fillId="0" fontId="2" numFmtId="0" xfId="0" applyBorder="1" applyFont="1"/>
    <xf borderId="0" fillId="0" fontId="1" numFmtId="0" xfId="0" applyFont="1"/>
    <xf borderId="18" fillId="0" fontId="1" numFmtId="0" xfId="0" applyBorder="1" applyFont="1"/>
    <xf borderId="20" fillId="0" fontId="2" numFmtId="0" xfId="0" applyBorder="1" applyFont="1"/>
    <xf borderId="20" fillId="0" fontId="1" numFmtId="0" xfId="0" applyAlignment="1" applyBorder="1" applyFont="1">
      <alignment horizontal="center"/>
    </xf>
    <xf borderId="20" fillId="0" fontId="1" numFmtId="11" xfId="0" applyAlignment="1" applyBorder="1" applyFont="1" applyNumberFormat="1">
      <alignment horizontal="center"/>
    </xf>
    <xf borderId="20" fillId="0" fontId="1" numFmtId="11" xfId="0" applyBorder="1" applyFont="1" applyNumberFormat="1"/>
    <xf borderId="0" fillId="0" fontId="3" numFmtId="0" xfId="0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Border="1" applyFont="1"/>
    <xf borderId="22" fillId="0" fontId="1" numFmtId="0" xfId="0" applyBorder="1" applyFont="1"/>
    <xf borderId="24" fillId="0" fontId="2" numFmtId="0" xfId="0" applyBorder="1" applyFont="1"/>
    <xf borderId="24" fillId="0" fontId="1" numFmtId="0" xfId="0" applyAlignment="1" applyBorder="1" applyFont="1">
      <alignment horizontal="center"/>
    </xf>
    <xf borderId="24" fillId="0" fontId="1" numFmtId="11" xfId="0" applyAlignment="1" applyBorder="1" applyFont="1" applyNumberFormat="1">
      <alignment horizontal="center"/>
    </xf>
    <xf borderId="24" fillId="0" fontId="1" numFmtId="11" xfId="0" applyBorder="1" applyFont="1" applyNumberFormat="1"/>
    <xf borderId="23" fillId="0" fontId="2" numFmtId="0" xfId="0" applyBorder="1" applyFont="1"/>
    <xf borderId="19" fillId="0" fontId="1" numFmtId="49" xfId="0" applyAlignment="1" applyBorder="1" applyFont="1" applyNumberFormat="1">
      <alignment horizontal="center"/>
    </xf>
    <xf borderId="18" fillId="0" fontId="1" numFmtId="11" xfId="0" applyAlignment="1" applyBorder="1" applyFont="1" applyNumberFormat="1">
      <alignment horizontal="center"/>
    </xf>
    <xf borderId="25" fillId="3" fontId="1" numFmtId="164" xfId="0" applyAlignment="1" applyBorder="1" applyFont="1" applyNumberFormat="1">
      <alignment horizontal="center"/>
    </xf>
    <xf borderId="20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/>
    </xf>
    <xf borderId="4" fillId="0" fontId="1" numFmtId="49" xfId="0" applyAlignment="1" applyBorder="1" applyFont="1" applyNumberFormat="1">
      <alignment horizontal="center"/>
    </xf>
    <xf borderId="1" fillId="0" fontId="1" numFmtId="11" xfId="0" applyAlignment="1" applyBorder="1" applyFont="1" applyNumberFormat="1">
      <alignment horizontal="center"/>
    </xf>
    <xf borderId="2" fillId="3" fontId="1" numFmtId="165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11" xfId="0" applyAlignment="1" applyBorder="1" applyFont="1" applyNumberFormat="1">
      <alignment horizontal="center"/>
    </xf>
    <xf borderId="20" fillId="0" fontId="1" numFmtId="1" xfId="0" applyAlignment="1" applyBorder="1" applyFont="1" applyNumberFormat="1">
      <alignment horizontal="center"/>
    </xf>
    <xf borderId="2" fillId="0" fontId="1" numFmtId="1" xfId="0" applyAlignment="1" applyBorder="1" applyFont="1" applyNumberFormat="1">
      <alignment horizontal="center"/>
    </xf>
    <xf borderId="2" fillId="3" fontId="1" numFmtId="166" xfId="0" applyAlignment="1" applyBorder="1" applyFont="1" applyNumberFormat="1">
      <alignment horizontal="center"/>
    </xf>
    <xf borderId="10" fillId="0" fontId="1" numFmtId="0" xfId="0" applyBorder="1" applyFont="1"/>
    <xf borderId="8" fillId="0" fontId="1" numFmtId="0" xfId="0" applyBorder="1" applyFont="1"/>
    <xf borderId="9" fillId="0" fontId="1" numFmtId="11" xfId="0" applyAlignment="1" applyBorder="1" applyFont="1" applyNumberFormat="1">
      <alignment horizontal="center"/>
    </xf>
    <xf borderId="9" fillId="0" fontId="1" numFmtId="11" xfId="0" applyBorder="1" applyFont="1" applyNumberFormat="1"/>
    <xf borderId="20" fillId="0" fontId="1" numFmtId="49" xfId="0" applyAlignment="1" applyBorder="1" applyFont="1" applyNumberFormat="1">
      <alignment horizontal="center"/>
    </xf>
    <xf borderId="2" fillId="0" fontId="1" numFmtId="49" xfId="0" applyAlignment="1" applyBorder="1" applyFont="1" applyNumberFormat="1">
      <alignment horizontal="center"/>
    </xf>
    <xf borderId="3" fillId="0" fontId="1" numFmtId="0" xfId="0" applyBorder="1" applyFont="1"/>
    <xf borderId="1" fillId="0" fontId="1" numFmtId="0" xfId="0" applyBorder="1" applyFont="1"/>
    <xf borderId="2" fillId="3" fontId="1" numFmtId="164" xfId="0" applyAlignment="1" applyBorder="1" applyFont="1" applyNumberFormat="1">
      <alignment horizontal="center"/>
    </xf>
    <xf borderId="2" fillId="0" fontId="1" numFmtId="11" xfId="0" applyBorder="1" applyFont="1" applyNumberFormat="1"/>
    <xf borderId="0" fillId="0" fontId="1" numFmtId="0" xfId="0" applyAlignment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4" fillId="0" fontId="1" numFmtId="0" xfId="0" applyBorder="1" applyFont="1"/>
    <xf borderId="0" fillId="0" fontId="1" numFmtId="49" xfId="0" applyAlignment="1" applyFont="1" applyNumberFormat="1">
      <alignment horizontal="right"/>
    </xf>
    <xf borderId="20" fillId="0" fontId="1" numFmtId="49" xfId="0" applyAlignment="1" applyBorder="1" applyFont="1" applyNumberFormat="1">
      <alignment horizontal="left" vertical="center"/>
    </xf>
    <xf borderId="4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3" fillId="0" fontId="1" numFmtId="11" xfId="0" applyBorder="1" applyFont="1" applyNumberFormat="1"/>
    <xf borderId="0" fillId="0" fontId="1" numFmtId="0" xfId="0" applyAlignment="1" applyFont="1">
      <alignment horizontal="right"/>
    </xf>
    <xf borderId="19" fillId="0" fontId="4" numFmtId="0" xfId="0" applyAlignment="1" applyBorder="1" applyFont="1">
      <alignment horizontal="right" readingOrder="0" shrinkToFit="0" wrapText="0"/>
    </xf>
    <xf borderId="0" fillId="0" fontId="4" numFmtId="0" xfId="0" applyAlignment="1" applyFont="1">
      <alignment horizontal="right" readingOrder="0" shrinkToFit="0" wrapText="0"/>
    </xf>
    <xf borderId="19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8" fillId="0" fontId="5" numFmtId="0" xfId="0" applyAlignment="1" applyBorder="1" applyFont="1">
      <alignment readingOrder="0"/>
    </xf>
    <xf borderId="0" fillId="0" fontId="1" numFmtId="11" xfId="0" applyFont="1" applyNumberFormat="1"/>
    <xf borderId="0" fillId="0" fontId="4" numFmtId="0" xfId="0" applyAlignment="1" applyFont="1">
      <alignment horizontal="right" readingOrder="0" shrinkToFit="0" vertical="bottom" wrapText="0"/>
    </xf>
    <xf borderId="19" fillId="0" fontId="1" numFmtId="11" xfId="0" applyBorder="1" applyFont="1" applyNumberFormat="1"/>
    <xf borderId="18" fillId="0" fontId="1" numFmtId="11" xfId="0" applyBorder="1" applyFont="1" applyNumberFormat="1"/>
    <xf borderId="18" fillId="0" fontId="1" numFmtId="49" xfId="0" applyAlignment="1" applyBorder="1" applyFont="1" applyNumberFormat="1">
      <alignment horizontal="left" vertical="center"/>
    </xf>
    <xf borderId="22" fillId="0" fontId="1" numFmtId="49" xfId="0" applyAlignment="1" applyBorder="1" applyFont="1" applyNumberFormat="1">
      <alignment horizontal="left" vertical="center"/>
    </xf>
    <xf borderId="23" fillId="0" fontId="4" numFmtId="0" xfId="0" applyAlignment="1" applyBorder="1" applyFont="1">
      <alignment horizontal="right" readingOrder="0" shrinkToFit="0" wrapText="0"/>
    </xf>
    <xf borderId="21" fillId="0" fontId="4" numFmtId="0" xfId="0" applyAlignment="1" applyBorder="1" applyFont="1">
      <alignment horizontal="right" readingOrder="0" shrinkToFit="0" wrapText="0"/>
    </xf>
    <xf borderId="23" fillId="0" fontId="4" numFmtId="0" xfId="0" applyAlignment="1" applyBorder="1" applyFont="1">
      <alignment horizontal="right" readingOrder="0" shrinkToFit="0" vertical="bottom" wrapText="0"/>
    </xf>
    <xf borderId="23" fillId="0" fontId="1" numFmtId="11" xfId="0" applyBorder="1" applyFont="1" applyNumberFormat="1"/>
    <xf borderId="0" fillId="0" fontId="1" numFmtId="49" xfId="0" applyAlignment="1" applyFont="1" applyNumberFormat="1">
      <alignment shrinkToFit="0" vertical="center" wrapText="1"/>
    </xf>
    <xf borderId="19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8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88"/>
    <col customWidth="1" hidden="1" min="3" max="3" width="14.88"/>
    <col customWidth="1" min="4" max="4" width="10.75"/>
    <col customWidth="1" hidden="1" min="5" max="5" width="8.38"/>
    <col customWidth="1" hidden="1" min="6" max="8" width="10.88"/>
    <col customWidth="1" min="9" max="9" width="10.88"/>
    <col customWidth="1" hidden="1" min="10" max="10" width="10.88"/>
    <col customWidth="1" min="11" max="12" width="10.13"/>
    <col customWidth="1" min="13" max="13" width="13.88"/>
    <col customWidth="1" min="14" max="14" width="12.25"/>
    <col customWidth="1" min="15" max="15" width="13.88"/>
    <col customWidth="1" min="16" max="17" width="14.38"/>
    <col customWidth="1" min="18" max="18" width="15.0"/>
    <col customWidth="1" min="19" max="19" width="13.25"/>
    <col customWidth="1" min="20" max="20" width="13.88"/>
    <col customWidth="1" min="21" max="21" width="12.75"/>
    <col customWidth="1" min="22" max="38" width="7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2" t="s">
        <v>10</v>
      </c>
      <c r="L1" s="8" t="s">
        <v>11</v>
      </c>
      <c r="M1" s="9"/>
      <c r="N1" s="9"/>
      <c r="O1" s="8" t="s">
        <v>12</v>
      </c>
      <c r="P1" s="9"/>
      <c r="Q1" s="9"/>
      <c r="R1" s="8" t="s">
        <v>13</v>
      </c>
      <c r="S1" s="9"/>
      <c r="T1" s="9"/>
      <c r="U1" s="6" t="s">
        <v>14</v>
      </c>
      <c r="V1" s="6" t="s">
        <v>15</v>
      </c>
      <c r="W1" s="10" t="s">
        <v>16</v>
      </c>
      <c r="X1" s="9"/>
      <c r="Y1" s="11"/>
      <c r="Z1" s="4" t="s">
        <v>17</v>
      </c>
      <c r="AA1" s="12"/>
      <c r="AB1" s="13"/>
      <c r="AC1" s="5" t="s">
        <v>18</v>
      </c>
    </row>
    <row r="2" ht="34.5" customHeight="1">
      <c r="A2" s="14"/>
      <c r="B2" s="15"/>
      <c r="C2" s="14"/>
      <c r="D2" s="16"/>
      <c r="E2" s="17"/>
      <c r="F2" s="14"/>
      <c r="G2" s="15"/>
      <c r="H2" s="15"/>
      <c r="I2" s="15"/>
      <c r="J2" s="15"/>
      <c r="K2" s="15"/>
      <c r="L2" s="18">
        <v>1.0</v>
      </c>
      <c r="M2" s="18">
        <v>2.0</v>
      </c>
      <c r="N2" s="18">
        <v>3.0</v>
      </c>
      <c r="O2" s="18">
        <v>1.0</v>
      </c>
      <c r="P2" s="18">
        <v>2.0</v>
      </c>
      <c r="Q2" s="18">
        <v>3.0</v>
      </c>
      <c r="R2" s="18">
        <v>1.0</v>
      </c>
      <c r="S2" s="18">
        <v>2.0</v>
      </c>
      <c r="T2" s="18">
        <v>3.0</v>
      </c>
      <c r="U2" s="15"/>
      <c r="V2" s="15"/>
      <c r="W2" s="19">
        <v>1.0</v>
      </c>
      <c r="X2" s="20">
        <v>2.0</v>
      </c>
      <c r="Y2" s="21">
        <v>3.0</v>
      </c>
      <c r="Z2" s="22">
        <v>1.0</v>
      </c>
      <c r="AA2" s="23">
        <v>2.0</v>
      </c>
      <c r="AB2" s="23">
        <v>3.0</v>
      </c>
      <c r="AC2" s="14"/>
    </row>
    <row r="3">
      <c r="A3" s="24" t="s">
        <v>19</v>
      </c>
      <c r="B3" s="25" t="s">
        <v>20</v>
      </c>
      <c r="C3" s="26">
        <f>C6*2.5</f>
        <v>4683333333</v>
      </c>
      <c r="D3" s="27" t="s">
        <v>21</v>
      </c>
      <c r="E3" s="28">
        <v>10.0</v>
      </c>
      <c r="F3" s="29">
        <v>5.0</v>
      </c>
      <c r="G3" s="30">
        <v>4000000.0</v>
      </c>
      <c r="H3" s="30">
        <f>(C3*0.01)/5</f>
        <v>9366666.667</v>
      </c>
      <c r="I3" s="31">
        <f>H3/G3</f>
        <v>2.341666667</v>
      </c>
      <c r="J3" s="32">
        <v>10.0</v>
      </c>
      <c r="K3" s="32" t="s">
        <v>22</v>
      </c>
      <c r="L3" s="32">
        <v>3.0</v>
      </c>
      <c r="M3" s="32">
        <v>2.0</v>
      </c>
      <c r="N3" s="32">
        <v>4.0</v>
      </c>
      <c r="O3" s="32">
        <v>7.0</v>
      </c>
      <c r="P3" s="32">
        <v>207.0</v>
      </c>
      <c r="Q3" s="32">
        <v>80.0</v>
      </c>
      <c r="R3" s="30">
        <f t="shared" ref="R3:T3" si="1">(O3/0.05)*10^L3</f>
        <v>140000</v>
      </c>
      <c r="S3" s="30">
        <f t="shared" si="1"/>
        <v>414000</v>
      </c>
      <c r="T3" s="30">
        <f t="shared" si="1"/>
        <v>16000000</v>
      </c>
      <c r="U3" s="33">
        <f t="shared" ref="U3:U13" si="4">(((O3/0.05)*10^L3)+((P3/0.05)*10^M3)+((Q3/0.05)*10^N3))/3</f>
        <v>5518000</v>
      </c>
      <c r="V3" s="34">
        <v>250.0</v>
      </c>
      <c r="W3" s="35">
        <v>0.0</v>
      </c>
      <c r="X3" s="35">
        <v>0.0</v>
      </c>
      <c r="Y3" s="35">
        <v>0.0</v>
      </c>
      <c r="Z3" s="27">
        <f t="shared" ref="Z3:AB3" si="2">W3*4</f>
        <v>0</v>
      </c>
      <c r="AA3" s="35">
        <f t="shared" si="2"/>
        <v>0</v>
      </c>
      <c r="AB3" s="24">
        <f t="shared" si="2"/>
        <v>0</v>
      </c>
      <c r="AC3" s="24">
        <f>((Y3+W3+X3)/3)*(1000/V3)</f>
        <v>0</v>
      </c>
      <c r="AD3" s="36"/>
      <c r="AH3" s="37"/>
      <c r="AI3" s="37"/>
      <c r="AJ3" s="37"/>
      <c r="AK3" s="37"/>
      <c r="AL3" s="37"/>
    </row>
    <row r="4">
      <c r="A4" s="38"/>
      <c r="B4" s="39"/>
      <c r="C4" s="38"/>
      <c r="D4" s="39"/>
      <c r="E4" s="40"/>
      <c r="F4" s="41"/>
      <c r="G4" s="42"/>
      <c r="H4" s="42"/>
      <c r="I4" s="42"/>
      <c r="J4" s="42"/>
      <c r="K4" s="43" t="s">
        <v>23</v>
      </c>
      <c r="L4" s="43">
        <v>3.0</v>
      </c>
      <c r="M4" s="43">
        <v>2.0</v>
      </c>
      <c r="N4" s="43">
        <v>4.0</v>
      </c>
      <c r="O4" s="43">
        <v>5.0</v>
      </c>
      <c r="P4" s="43">
        <v>111.0</v>
      </c>
      <c r="Q4" s="43">
        <v>63.0</v>
      </c>
      <c r="R4" s="44">
        <f t="shared" ref="R4:T4" si="3">(O4/0.05)*10^L4</f>
        <v>100000</v>
      </c>
      <c r="S4" s="44">
        <f t="shared" si="3"/>
        <v>222000</v>
      </c>
      <c r="T4" s="44">
        <f t="shared" si="3"/>
        <v>12600000</v>
      </c>
      <c r="U4" s="45">
        <f t="shared" si="4"/>
        <v>4307333.333</v>
      </c>
      <c r="V4" s="42"/>
      <c r="Z4" s="39"/>
      <c r="AB4" s="38"/>
      <c r="AC4" s="38"/>
      <c r="AD4" s="36" t="s">
        <v>24</v>
      </c>
      <c r="AE4" s="46">
        <v>3.0</v>
      </c>
      <c r="AH4" s="37"/>
      <c r="AI4" s="37"/>
      <c r="AJ4" s="37"/>
      <c r="AK4" s="37"/>
      <c r="AL4" s="37"/>
    </row>
    <row r="5">
      <c r="A5" s="38"/>
      <c r="B5" s="47"/>
      <c r="C5" s="48"/>
      <c r="D5" s="39"/>
      <c r="E5" s="49"/>
      <c r="F5" s="50"/>
      <c r="G5" s="51"/>
      <c r="H5" s="51"/>
      <c r="I5" s="51"/>
      <c r="J5" s="51"/>
      <c r="K5" s="52" t="s">
        <v>25</v>
      </c>
      <c r="L5" s="52">
        <v>3.0</v>
      </c>
      <c r="M5" s="52">
        <v>2.0</v>
      </c>
      <c r="N5" s="52">
        <v>4.0</v>
      </c>
      <c r="O5" s="52">
        <v>2.0</v>
      </c>
      <c r="P5" s="52">
        <v>115.0</v>
      </c>
      <c r="Q5" s="52">
        <v>25.0</v>
      </c>
      <c r="R5" s="53">
        <f t="shared" ref="R5:T5" si="5">(O5/0.05)*10^L5</f>
        <v>40000</v>
      </c>
      <c r="S5" s="53">
        <f t="shared" si="5"/>
        <v>230000</v>
      </c>
      <c r="T5" s="53">
        <f t="shared" si="5"/>
        <v>5000000</v>
      </c>
      <c r="U5" s="54">
        <f t="shared" si="4"/>
        <v>1756666.667</v>
      </c>
      <c r="V5" s="51"/>
      <c r="W5" s="55"/>
      <c r="X5" s="55"/>
      <c r="Y5" s="55"/>
      <c r="Z5" s="47"/>
      <c r="AA5" s="55"/>
      <c r="AB5" s="48"/>
      <c r="AC5" s="48"/>
      <c r="AD5" s="36"/>
      <c r="AH5" s="37"/>
      <c r="AI5" s="37"/>
      <c r="AJ5" s="37"/>
      <c r="AK5" s="37"/>
      <c r="AL5" s="37"/>
    </row>
    <row r="6">
      <c r="A6" s="38"/>
      <c r="B6" s="56" t="s">
        <v>26</v>
      </c>
      <c r="C6" s="57">
        <f>C9*2</f>
        <v>1873333333</v>
      </c>
      <c r="D6" s="39"/>
      <c r="E6" s="40">
        <v>10.0</v>
      </c>
      <c r="F6" s="41">
        <v>5.0</v>
      </c>
      <c r="G6" s="44">
        <v>4000000.0</v>
      </c>
      <c r="H6" s="44">
        <f>(C6*0.01)/5</f>
        <v>3746666.667</v>
      </c>
      <c r="I6" s="58">
        <f>H6/G6</f>
        <v>0.9366666667</v>
      </c>
      <c r="J6" s="43">
        <v>10.0</v>
      </c>
      <c r="K6" s="43" t="s">
        <v>22</v>
      </c>
      <c r="L6" s="43">
        <v>6.0</v>
      </c>
      <c r="M6" s="43">
        <v>6.0</v>
      </c>
      <c r="N6" s="43">
        <v>6.0</v>
      </c>
      <c r="O6" s="43">
        <v>30.0</v>
      </c>
      <c r="P6" s="43">
        <v>37.0</v>
      </c>
      <c r="Q6" s="43">
        <v>31.0</v>
      </c>
      <c r="R6" s="44">
        <f t="shared" ref="R6:T6" si="6">(O6/0.05)*10^L6</f>
        <v>600000000</v>
      </c>
      <c r="S6" s="44">
        <f t="shared" si="6"/>
        <v>740000000</v>
      </c>
      <c r="T6" s="44">
        <f t="shared" si="6"/>
        <v>620000000</v>
      </c>
      <c r="U6" s="45">
        <f t="shared" si="4"/>
        <v>653333333.3</v>
      </c>
      <c r="V6" s="59">
        <v>250.0</v>
      </c>
      <c r="W6" s="60">
        <v>0.0</v>
      </c>
      <c r="X6" s="60">
        <v>6.0</v>
      </c>
      <c r="Y6" s="60">
        <v>6.0</v>
      </c>
      <c r="Z6" s="61">
        <f t="shared" ref="Z6:AB6" si="7">W6*4</f>
        <v>0</v>
      </c>
      <c r="AA6" s="60">
        <f t="shared" si="7"/>
        <v>24</v>
      </c>
      <c r="AB6" s="62">
        <f t="shared" si="7"/>
        <v>24</v>
      </c>
      <c r="AC6" s="62">
        <f>((Y6+W6+X6)/3)*(1000/V6)</f>
        <v>16</v>
      </c>
      <c r="AD6" s="36" t="s">
        <v>27</v>
      </c>
      <c r="AH6" s="37"/>
      <c r="AI6" s="37"/>
      <c r="AJ6" s="37"/>
      <c r="AK6" s="37"/>
      <c r="AL6" s="37"/>
    </row>
    <row r="7">
      <c r="A7" s="38"/>
      <c r="B7" s="39"/>
      <c r="C7" s="38"/>
      <c r="D7" s="39"/>
      <c r="E7" s="40"/>
      <c r="F7" s="41"/>
      <c r="G7" s="42"/>
      <c r="H7" s="42"/>
      <c r="I7" s="42"/>
      <c r="J7" s="42"/>
      <c r="K7" s="43" t="s">
        <v>23</v>
      </c>
      <c r="L7" s="43">
        <v>5.0</v>
      </c>
      <c r="M7" s="43">
        <v>5.0</v>
      </c>
      <c r="N7" s="43">
        <v>5.0</v>
      </c>
      <c r="O7" s="43">
        <v>129.0</v>
      </c>
      <c r="P7" s="43">
        <v>179.0</v>
      </c>
      <c r="Q7" s="43">
        <v>152.0</v>
      </c>
      <c r="R7" s="44">
        <f t="shared" ref="R7:T7" si="8">(O7/0.05)*10^L7</f>
        <v>258000000</v>
      </c>
      <c r="S7" s="44">
        <f t="shared" si="8"/>
        <v>358000000</v>
      </c>
      <c r="T7" s="44">
        <f t="shared" si="8"/>
        <v>304000000</v>
      </c>
      <c r="U7" s="45">
        <f t="shared" si="4"/>
        <v>306666666.7</v>
      </c>
      <c r="V7" s="42"/>
      <c r="Z7" s="39"/>
      <c r="AB7" s="38"/>
      <c r="AC7" s="38"/>
      <c r="AD7" s="36" t="s">
        <v>24</v>
      </c>
      <c r="AE7" s="46">
        <v>3.0</v>
      </c>
      <c r="AH7" s="37"/>
      <c r="AI7" s="37"/>
      <c r="AJ7" s="37"/>
      <c r="AK7" s="37"/>
      <c r="AL7" s="37"/>
    </row>
    <row r="8">
      <c r="A8" s="38"/>
      <c r="B8" s="47"/>
      <c r="C8" s="48"/>
      <c r="D8" s="39"/>
      <c r="E8" s="49"/>
      <c r="F8" s="50"/>
      <c r="G8" s="51"/>
      <c r="H8" s="51"/>
      <c r="I8" s="51"/>
      <c r="J8" s="51"/>
      <c r="K8" s="52" t="s">
        <v>25</v>
      </c>
      <c r="L8" s="52">
        <v>5.0</v>
      </c>
      <c r="M8" s="52">
        <v>5.0</v>
      </c>
      <c r="N8" s="52">
        <v>5.0</v>
      </c>
      <c r="O8" s="52">
        <v>106.0</v>
      </c>
      <c r="P8" s="52">
        <v>129.0</v>
      </c>
      <c r="Q8" s="52">
        <v>120.0</v>
      </c>
      <c r="R8" s="53">
        <f t="shared" ref="R8:T8" si="9">(O8/0.05)*10^L8</f>
        <v>212000000</v>
      </c>
      <c r="S8" s="53">
        <f t="shared" si="9"/>
        <v>258000000</v>
      </c>
      <c r="T8" s="53">
        <f t="shared" si="9"/>
        <v>240000000</v>
      </c>
      <c r="U8" s="54">
        <f t="shared" si="4"/>
        <v>236666666.7</v>
      </c>
      <c r="V8" s="51"/>
      <c r="W8" s="55"/>
      <c r="X8" s="55"/>
      <c r="Y8" s="55"/>
      <c r="Z8" s="47"/>
      <c r="AA8" s="55"/>
      <c r="AB8" s="48"/>
      <c r="AC8" s="48"/>
      <c r="AD8" s="36" t="s">
        <v>24</v>
      </c>
      <c r="AH8" s="37"/>
      <c r="AI8" s="37"/>
      <c r="AJ8" s="37"/>
      <c r="AK8" s="37"/>
      <c r="AL8" s="37"/>
    </row>
    <row r="9">
      <c r="A9" s="38"/>
      <c r="B9" s="56" t="s">
        <v>28</v>
      </c>
      <c r="C9" s="57">
        <f>C12*2</f>
        <v>936666666.7</v>
      </c>
      <c r="D9" s="39"/>
      <c r="E9" s="40">
        <v>10.0</v>
      </c>
      <c r="F9" s="41">
        <v>5.0</v>
      </c>
      <c r="G9" s="44">
        <v>4000000.0</v>
      </c>
      <c r="H9" s="44">
        <f>(C9*0.01)/5</f>
        <v>1873333.333</v>
      </c>
      <c r="I9" s="58">
        <f>H9/G9</f>
        <v>0.4683333333</v>
      </c>
      <c r="J9" s="43">
        <v>10.0</v>
      </c>
      <c r="K9" s="43" t="s">
        <v>22</v>
      </c>
      <c r="L9" s="43">
        <v>6.0</v>
      </c>
      <c r="M9" s="43">
        <v>6.0</v>
      </c>
      <c r="N9" s="43">
        <v>6.0</v>
      </c>
      <c r="O9" s="43">
        <v>81.0</v>
      </c>
      <c r="P9" s="43">
        <v>74.0</v>
      </c>
      <c r="Q9" s="43">
        <v>76.0</v>
      </c>
      <c r="R9" s="44">
        <f t="shared" ref="R9:T9" si="10">(O9/0.05)*10^L9</f>
        <v>1620000000</v>
      </c>
      <c r="S9" s="44">
        <f t="shared" si="10"/>
        <v>1480000000</v>
      </c>
      <c r="T9" s="44">
        <f t="shared" si="10"/>
        <v>1520000000</v>
      </c>
      <c r="U9" s="45">
        <f t="shared" si="4"/>
        <v>1540000000</v>
      </c>
      <c r="V9" s="59">
        <v>250.0</v>
      </c>
      <c r="W9" s="60">
        <v>7.0</v>
      </c>
      <c r="X9" s="60">
        <v>8.0</v>
      </c>
      <c r="Y9" s="60">
        <v>5.0</v>
      </c>
      <c r="Z9" s="61">
        <f t="shared" ref="Z9:AB9" si="11">W9*4</f>
        <v>28</v>
      </c>
      <c r="AA9" s="60">
        <f t="shared" si="11"/>
        <v>32</v>
      </c>
      <c r="AB9" s="62">
        <f t="shared" si="11"/>
        <v>20</v>
      </c>
      <c r="AC9" s="62">
        <f>((Y9+W9+X9)/3)*(1000/V9)</f>
        <v>26.66666667</v>
      </c>
      <c r="AD9" s="36"/>
      <c r="AH9" s="37"/>
      <c r="AI9" s="37"/>
      <c r="AJ9" s="37"/>
      <c r="AK9" s="37"/>
      <c r="AL9" s="37"/>
    </row>
    <row r="10">
      <c r="A10" s="38"/>
      <c r="B10" s="39"/>
      <c r="C10" s="38"/>
      <c r="D10" s="39"/>
      <c r="E10" s="40"/>
      <c r="F10" s="41"/>
      <c r="G10" s="42"/>
      <c r="H10" s="42"/>
      <c r="I10" s="42"/>
      <c r="J10" s="42"/>
      <c r="K10" s="43" t="s">
        <v>23</v>
      </c>
      <c r="L10" s="43">
        <v>6.0</v>
      </c>
      <c r="M10" s="43">
        <v>6.0</v>
      </c>
      <c r="N10" s="43">
        <v>6.0</v>
      </c>
      <c r="O10" s="43">
        <v>33.0</v>
      </c>
      <c r="P10" s="43">
        <v>43.0</v>
      </c>
      <c r="Q10" s="43">
        <v>54.0</v>
      </c>
      <c r="R10" s="44">
        <f t="shared" ref="R10:T10" si="12">(O10/0.05)*10^L10</f>
        <v>660000000</v>
      </c>
      <c r="S10" s="44">
        <f t="shared" si="12"/>
        <v>860000000</v>
      </c>
      <c r="T10" s="44">
        <f t="shared" si="12"/>
        <v>1080000000</v>
      </c>
      <c r="U10" s="45">
        <f t="shared" si="4"/>
        <v>866666666.7</v>
      </c>
      <c r="V10" s="42"/>
      <c r="Z10" s="39"/>
      <c r="AB10" s="38"/>
      <c r="AC10" s="38"/>
      <c r="AD10" s="36" t="s">
        <v>29</v>
      </c>
      <c r="AE10" s="46">
        <v>3.0</v>
      </c>
      <c r="AH10" s="37"/>
      <c r="AI10" s="37"/>
      <c r="AJ10" s="37"/>
      <c r="AK10" s="37"/>
      <c r="AL10" s="37"/>
    </row>
    <row r="11">
      <c r="A11" s="38"/>
      <c r="B11" s="47"/>
      <c r="C11" s="48"/>
      <c r="D11" s="39"/>
      <c r="E11" s="49"/>
      <c r="F11" s="50"/>
      <c r="G11" s="51"/>
      <c r="H11" s="51"/>
      <c r="I11" s="51"/>
      <c r="J11" s="51"/>
      <c r="K11" s="52" t="s">
        <v>25</v>
      </c>
      <c r="L11" s="52">
        <v>6.0</v>
      </c>
      <c r="M11" s="52">
        <v>6.0</v>
      </c>
      <c r="N11" s="52">
        <v>6.0</v>
      </c>
      <c r="O11" s="52">
        <v>40.0</v>
      </c>
      <c r="P11" s="52">
        <v>34.0</v>
      </c>
      <c r="Q11" s="52">
        <v>46.0</v>
      </c>
      <c r="R11" s="53">
        <f t="shared" ref="R11:T11" si="13">(O11/0.05)*10^L11</f>
        <v>800000000</v>
      </c>
      <c r="S11" s="53">
        <f t="shared" si="13"/>
        <v>680000000</v>
      </c>
      <c r="T11" s="53">
        <f t="shared" si="13"/>
        <v>920000000</v>
      </c>
      <c r="U11" s="54">
        <f t="shared" si="4"/>
        <v>800000000</v>
      </c>
      <c r="V11" s="51"/>
      <c r="W11" s="55"/>
      <c r="X11" s="55"/>
      <c r="Y11" s="55"/>
      <c r="Z11" s="47"/>
      <c r="AA11" s="55"/>
      <c r="AB11" s="48"/>
      <c r="AC11" s="48"/>
      <c r="AD11" s="36"/>
      <c r="AH11" s="37"/>
      <c r="AI11" s="37"/>
      <c r="AJ11" s="37"/>
      <c r="AK11" s="37"/>
      <c r="AL11" s="37"/>
    </row>
    <row r="12">
      <c r="A12" s="38"/>
      <c r="B12" s="56" t="s">
        <v>30</v>
      </c>
      <c r="C12" s="57">
        <f>468333333.33333</f>
        <v>468333333.3</v>
      </c>
      <c r="D12" s="39"/>
      <c r="E12" s="40">
        <v>10.0</v>
      </c>
      <c r="F12" s="41">
        <v>5.0</v>
      </c>
      <c r="G12" s="44">
        <v>4000000.0</v>
      </c>
      <c r="H12" s="44">
        <f>(C12*0.01)/5</f>
        <v>936666.6667</v>
      </c>
      <c r="I12" s="58">
        <f>H12/G12</f>
        <v>0.2341666667</v>
      </c>
      <c r="J12" s="43">
        <v>10.0</v>
      </c>
      <c r="K12" s="43" t="s">
        <v>22</v>
      </c>
      <c r="L12" s="43">
        <v>6.0</v>
      </c>
      <c r="M12" s="43">
        <v>6.0</v>
      </c>
      <c r="N12" s="43">
        <v>6.0</v>
      </c>
      <c r="O12" s="43">
        <v>85.0</v>
      </c>
      <c r="P12" s="43">
        <v>79.0</v>
      </c>
      <c r="Q12" s="43">
        <v>97.0</v>
      </c>
      <c r="R12" s="44">
        <f t="shared" ref="R12:T12" si="14">(O12/0.05)*10^L12</f>
        <v>1700000000</v>
      </c>
      <c r="S12" s="44">
        <f t="shared" si="14"/>
        <v>1580000000</v>
      </c>
      <c r="T12" s="44">
        <f t="shared" si="14"/>
        <v>1940000000</v>
      </c>
      <c r="U12" s="45">
        <f t="shared" si="4"/>
        <v>1740000000</v>
      </c>
      <c r="V12" s="59">
        <v>250.0</v>
      </c>
      <c r="W12" s="60">
        <v>4.0</v>
      </c>
      <c r="X12" s="60">
        <v>1.0</v>
      </c>
      <c r="Y12" s="60">
        <v>2.0</v>
      </c>
      <c r="Z12" s="61">
        <f t="shared" ref="Z12:AB12" si="15">W12*4</f>
        <v>16</v>
      </c>
      <c r="AA12" s="60">
        <f t="shared" si="15"/>
        <v>4</v>
      </c>
      <c r="AB12" s="62">
        <f t="shared" si="15"/>
        <v>8</v>
      </c>
      <c r="AC12" s="62">
        <f>((Y12+W12+X12)/3)*(1000/V12)</f>
        <v>9.333333333</v>
      </c>
      <c r="AD12" s="36"/>
      <c r="AH12" s="37"/>
      <c r="AI12" s="37"/>
      <c r="AJ12" s="37"/>
      <c r="AK12" s="37"/>
      <c r="AL12" s="37"/>
    </row>
    <row r="13">
      <c r="A13" s="38"/>
      <c r="B13" s="39"/>
      <c r="C13" s="38"/>
      <c r="D13" s="39"/>
      <c r="E13" s="40"/>
      <c r="F13" s="41"/>
      <c r="G13" s="42"/>
      <c r="H13" s="42"/>
      <c r="I13" s="42"/>
      <c r="J13" s="42"/>
      <c r="K13" s="43" t="s">
        <v>23</v>
      </c>
      <c r="L13" s="43">
        <v>6.0</v>
      </c>
      <c r="M13" s="43">
        <v>6.0</v>
      </c>
      <c r="N13" s="43">
        <v>6.0</v>
      </c>
      <c r="O13" s="43">
        <v>46.0</v>
      </c>
      <c r="P13" s="43">
        <v>47.0</v>
      </c>
      <c r="Q13" s="43">
        <v>48.0</v>
      </c>
      <c r="R13" s="44">
        <f t="shared" ref="R13:T13" si="16">(O13/0.05)*10^L13</f>
        <v>920000000</v>
      </c>
      <c r="S13" s="44">
        <f t="shared" si="16"/>
        <v>940000000</v>
      </c>
      <c r="T13" s="44">
        <f t="shared" si="16"/>
        <v>960000000</v>
      </c>
      <c r="U13" s="45">
        <f t="shared" si="4"/>
        <v>940000000</v>
      </c>
      <c r="V13" s="42"/>
      <c r="Z13" s="39"/>
      <c r="AB13" s="38"/>
      <c r="AC13" s="38"/>
      <c r="AD13" s="36" t="s">
        <v>31</v>
      </c>
      <c r="AE13" s="46">
        <v>1.5</v>
      </c>
      <c r="AH13" s="37"/>
      <c r="AI13" s="37"/>
      <c r="AJ13" s="37"/>
      <c r="AK13" s="37"/>
      <c r="AL13" s="37"/>
    </row>
    <row r="14">
      <c r="A14" s="38"/>
      <c r="B14" s="47"/>
      <c r="C14" s="48"/>
      <c r="D14" s="39"/>
      <c r="E14" s="49"/>
      <c r="F14" s="50"/>
      <c r="G14" s="51"/>
      <c r="H14" s="51"/>
      <c r="I14" s="51"/>
      <c r="J14" s="51"/>
      <c r="K14" s="52" t="s">
        <v>25</v>
      </c>
      <c r="L14" s="52">
        <v>6.0</v>
      </c>
      <c r="M14" s="52">
        <v>6.0</v>
      </c>
      <c r="N14" s="52">
        <v>6.0</v>
      </c>
      <c r="O14" s="52">
        <v>35.0</v>
      </c>
      <c r="P14" s="63">
        <v>38.0</v>
      </c>
      <c r="Q14" s="52">
        <v>47.0</v>
      </c>
      <c r="R14" s="53">
        <f t="shared" ref="R14:S14" si="17">(O47/0.05)*10^L47</f>
        <v>1300000000</v>
      </c>
      <c r="S14" s="53">
        <f t="shared" si="17"/>
        <v>1160000000</v>
      </c>
      <c r="T14" s="53">
        <f>(Q14/0.05)*10^N47</f>
        <v>940000000</v>
      </c>
      <c r="U14" s="54">
        <f>(((O47/0.05)*10^L47)+((P47/0.05)*10^M47)+((Q14/0.05)*10^N47))/3</f>
        <v>1133333333</v>
      </c>
      <c r="V14" s="51"/>
      <c r="W14" s="55"/>
      <c r="X14" s="55"/>
      <c r="Y14" s="55"/>
      <c r="Z14" s="47"/>
      <c r="AA14" s="55"/>
      <c r="AB14" s="48"/>
      <c r="AC14" s="48"/>
      <c r="AD14" s="36"/>
      <c r="AJ14" s="40"/>
      <c r="AK14" s="40"/>
      <c r="AL14" s="40"/>
    </row>
    <row r="15">
      <c r="A15" s="38"/>
      <c r="B15" s="56" t="s">
        <v>32</v>
      </c>
      <c r="C15" s="57">
        <f>468333333.33333/2</f>
        <v>234166666.7</v>
      </c>
      <c r="D15" s="39"/>
      <c r="E15" s="40">
        <v>10.0</v>
      </c>
      <c r="F15" s="41">
        <v>5.0</v>
      </c>
      <c r="G15" s="44">
        <v>4000000.0</v>
      </c>
      <c r="H15" s="44">
        <f>(C15*0.01)/5</f>
        <v>468333.3333</v>
      </c>
      <c r="I15" s="58">
        <f>H15/G15</f>
        <v>0.1170833333</v>
      </c>
      <c r="J15" s="43">
        <v>10.0</v>
      </c>
      <c r="K15" s="43" t="s">
        <v>22</v>
      </c>
      <c r="L15" s="43">
        <v>6.0</v>
      </c>
      <c r="M15" s="43">
        <v>7.0</v>
      </c>
      <c r="N15" s="43">
        <v>7.0</v>
      </c>
      <c r="O15" s="43">
        <v>107.0</v>
      </c>
      <c r="P15" s="43">
        <v>14.0</v>
      </c>
      <c r="Q15" s="43">
        <v>14.0</v>
      </c>
      <c r="R15" s="44">
        <f t="shared" ref="R15:T15" si="18">(O15/0.05)*10^L15</f>
        <v>2140000000</v>
      </c>
      <c r="S15" s="44">
        <f t="shared" si="18"/>
        <v>2800000000</v>
      </c>
      <c r="T15" s="44">
        <f t="shared" si="18"/>
        <v>2800000000</v>
      </c>
      <c r="U15" s="45">
        <f t="shared" ref="U15:U48" si="21">(((O15/0.05)*10^L15)+((P15/0.05)*10^M15)+((Q15/0.05)*10^N15))/3</f>
        <v>2580000000</v>
      </c>
      <c r="V15" s="59">
        <v>250.0</v>
      </c>
      <c r="W15" s="60">
        <v>2.0</v>
      </c>
      <c r="X15" s="60">
        <v>2.0</v>
      </c>
      <c r="Y15" s="60">
        <v>3.0</v>
      </c>
      <c r="Z15" s="61">
        <f t="shared" ref="Z15:AB15" si="19">W15*4</f>
        <v>8</v>
      </c>
      <c r="AA15" s="60">
        <f t="shared" si="19"/>
        <v>8</v>
      </c>
      <c r="AB15" s="62">
        <f t="shared" si="19"/>
        <v>12</v>
      </c>
      <c r="AC15" s="62">
        <f>((Y15+W15+X15)/3)*(1000/V15)</f>
        <v>9.333333333</v>
      </c>
      <c r="AD15" s="36"/>
      <c r="AJ15" s="40"/>
      <c r="AK15" s="40"/>
      <c r="AL15" s="40"/>
    </row>
    <row r="16">
      <c r="A16" s="38"/>
      <c r="B16" s="39"/>
      <c r="C16" s="38"/>
      <c r="D16" s="39"/>
      <c r="F16" s="41"/>
      <c r="G16" s="42"/>
      <c r="H16" s="42"/>
      <c r="I16" s="42"/>
      <c r="J16" s="42"/>
      <c r="K16" s="43" t="s">
        <v>23</v>
      </c>
      <c r="L16" s="43">
        <v>6.0</v>
      </c>
      <c r="M16" s="43">
        <v>6.0</v>
      </c>
      <c r="N16" s="43">
        <v>6.0</v>
      </c>
      <c r="O16" s="43">
        <v>69.0</v>
      </c>
      <c r="P16" s="43">
        <v>59.0</v>
      </c>
      <c r="Q16" s="43">
        <v>53.0</v>
      </c>
      <c r="R16" s="44">
        <f t="shared" ref="R16:T16" si="20">(O16/0.05)*10^L16</f>
        <v>1380000000</v>
      </c>
      <c r="S16" s="44">
        <f t="shared" si="20"/>
        <v>1180000000</v>
      </c>
      <c r="T16" s="44">
        <f t="shared" si="20"/>
        <v>1060000000</v>
      </c>
      <c r="U16" s="45">
        <f t="shared" si="21"/>
        <v>1206666667</v>
      </c>
      <c r="V16" s="42"/>
      <c r="Z16" s="39"/>
      <c r="AB16" s="38"/>
      <c r="AC16" s="38"/>
      <c r="AD16" s="36" t="s">
        <v>31</v>
      </c>
      <c r="AE16" s="46">
        <v>1.5</v>
      </c>
    </row>
    <row r="17">
      <c r="A17" s="38"/>
      <c r="B17" s="47"/>
      <c r="C17" s="48"/>
      <c r="D17" s="39"/>
      <c r="E17" s="49"/>
      <c r="F17" s="50"/>
      <c r="G17" s="51"/>
      <c r="H17" s="51"/>
      <c r="I17" s="51"/>
      <c r="J17" s="51"/>
      <c r="K17" s="52" t="s">
        <v>25</v>
      </c>
      <c r="L17" s="52">
        <v>6.0</v>
      </c>
      <c r="M17" s="52">
        <v>6.0</v>
      </c>
      <c r="N17" s="52">
        <v>6.0</v>
      </c>
      <c r="O17" s="52">
        <v>52.0</v>
      </c>
      <c r="P17" s="52">
        <v>40.0</v>
      </c>
      <c r="Q17" s="52">
        <v>60.0</v>
      </c>
      <c r="R17" s="53">
        <f t="shared" ref="R17:T17" si="22">(O17/0.05)*10^L17</f>
        <v>1040000000</v>
      </c>
      <c r="S17" s="53">
        <f t="shared" si="22"/>
        <v>800000000</v>
      </c>
      <c r="T17" s="53">
        <f t="shared" si="22"/>
        <v>1200000000</v>
      </c>
      <c r="U17" s="54">
        <f t="shared" si="21"/>
        <v>1013333333</v>
      </c>
      <c r="V17" s="51"/>
      <c r="W17" s="55"/>
      <c r="X17" s="55"/>
      <c r="Y17" s="55"/>
      <c r="Z17" s="47"/>
      <c r="AA17" s="55"/>
      <c r="AB17" s="48"/>
      <c r="AC17" s="48"/>
      <c r="AD17" s="36"/>
    </row>
    <row r="18">
      <c r="A18" s="38"/>
      <c r="B18" s="64" t="s">
        <v>33</v>
      </c>
      <c r="C18" s="65">
        <f>234166666.666665/2</f>
        <v>117083333.3</v>
      </c>
      <c r="D18" s="39"/>
      <c r="E18" s="46">
        <v>10.0</v>
      </c>
      <c r="F18" s="41">
        <v>5.0</v>
      </c>
      <c r="G18" s="44">
        <v>4000000.0</v>
      </c>
      <c r="H18" s="44">
        <f>H15/2</f>
        <v>234166.6667</v>
      </c>
      <c r="I18" s="66">
        <f>H18/G18</f>
        <v>0.05854166667</v>
      </c>
      <c r="J18" s="2">
        <v>10.0</v>
      </c>
      <c r="K18" s="43" t="s">
        <v>22</v>
      </c>
      <c r="L18" s="2">
        <v>6.0</v>
      </c>
      <c r="M18" s="2">
        <v>7.0</v>
      </c>
      <c r="N18" s="2">
        <v>6.0</v>
      </c>
      <c r="O18" s="2">
        <v>96.0</v>
      </c>
      <c r="P18" s="2">
        <v>13.0</v>
      </c>
      <c r="Q18" s="2">
        <v>75.0</v>
      </c>
      <c r="R18" s="44">
        <f t="shared" ref="R18:T18" si="23">(O18/0.05)*10^L18</f>
        <v>1920000000</v>
      </c>
      <c r="S18" s="44">
        <f t="shared" si="23"/>
        <v>2600000000</v>
      </c>
      <c r="T18" s="44">
        <f t="shared" si="23"/>
        <v>1500000000</v>
      </c>
      <c r="U18" s="45">
        <f t="shared" si="21"/>
        <v>2006666667</v>
      </c>
      <c r="V18" s="67">
        <v>250.0</v>
      </c>
      <c r="W18" s="68">
        <v>3.0</v>
      </c>
      <c r="X18" s="68">
        <v>2.0</v>
      </c>
      <c r="Y18" s="68">
        <v>1.0</v>
      </c>
      <c r="Z18" s="61">
        <f t="shared" ref="Z18:AB18" si="24">W18*4</f>
        <v>12</v>
      </c>
      <c r="AA18" s="68">
        <f t="shared" si="24"/>
        <v>8</v>
      </c>
      <c r="AB18" s="69">
        <f t="shared" si="24"/>
        <v>4</v>
      </c>
      <c r="AC18" s="69">
        <f>((Y18+W18+X18)/3)*(1000/V18)</f>
        <v>8</v>
      </c>
      <c r="AD18" s="36"/>
    </row>
    <row r="19">
      <c r="A19" s="38"/>
      <c r="B19" s="39"/>
      <c r="C19" s="38"/>
      <c r="D19" s="39"/>
      <c r="F19" s="41"/>
      <c r="G19" s="42"/>
      <c r="H19" s="42"/>
      <c r="I19" s="42"/>
      <c r="J19" s="42"/>
      <c r="K19" s="43" t="s">
        <v>23</v>
      </c>
      <c r="L19" s="43">
        <v>6.0</v>
      </c>
      <c r="M19" s="43">
        <v>6.0</v>
      </c>
      <c r="N19" s="43">
        <v>6.0</v>
      </c>
      <c r="O19" s="43">
        <v>52.0</v>
      </c>
      <c r="P19" s="43">
        <v>66.0</v>
      </c>
      <c r="Q19" s="43">
        <v>54.0</v>
      </c>
      <c r="R19" s="44">
        <f t="shared" ref="R19:T19" si="25">(O19/0.05)*10^L19</f>
        <v>1040000000</v>
      </c>
      <c r="S19" s="44">
        <f t="shared" si="25"/>
        <v>1320000000</v>
      </c>
      <c r="T19" s="44">
        <f t="shared" si="25"/>
        <v>1080000000</v>
      </c>
      <c r="U19" s="45">
        <f t="shared" si="21"/>
        <v>1146666667</v>
      </c>
      <c r="V19" s="42"/>
      <c r="Z19" s="39"/>
      <c r="AB19" s="38"/>
      <c r="AC19" s="38"/>
      <c r="AD19" s="36" t="s">
        <v>31</v>
      </c>
      <c r="AE19" s="46">
        <v>1.5</v>
      </c>
    </row>
    <row r="20">
      <c r="A20" s="38"/>
      <c r="B20" s="47"/>
      <c r="C20" s="48"/>
      <c r="D20" s="39"/>
      <c r="E20" s="49"/>
      <c r="F20" s="50"/>
      <c r="G20" s="51"/>
      <c r="H20" s="51"/>
      <c r="I20" s="51"/>
      <c r="J20" s="51"/>
      <c r="K20" s="52" t="s">
        <v>25</v>
      </c>
      <c r="L20" s="52">
        <v>6.0</v>
      </c>
      <c r="M20" s="52">
        <v>6.0</v>
      </c>
      <c r="N20" s="52">
        <v>6.0</v>
      </c>
      <c r="O20" s="52">
        <v>55.0</v>
      </c>
      <c r="P20" s="52">
        <v>66.0</v>
      </c>
      <c r="Q20" s="52">
        <v>43.0</v>
      </c>
      <c r="R20" s="53">
        <f t="shared" ref="R20:T20" si="26">(O20/0.05)*10^L20</f>
        <v>1100000000</v>
      </c>
      <c r="S20" s="53">
        <f t="shared" si="26"/>
        <v>1320000000</v>
      </c>
      <c r="T20" s="53">
        <f t="shared" si="26"/>
        <v>860000000</v>
      </c>
      <c r="U20" s="54">
        <f t="shared" si="21"/>
        <v>1093333333</v>
      </c>
      <c r="V20" s="51"/>
      <c r="W20" s="55"/>
      <c r="X20" s="55"/>
      <c r="Y20" s="55"/>
      <c r="Z20" s="47"/>
      <c r="AA20" s="55"/>
      <c r="AB20" s="48"/>
      <c r="AC20" s="48"/>
      <c r="AD20" s="36"/>
    </row>
    <row r="21" ht="15.75" customHeight="1">
      <c r="A21" s="38"/>
      <c r="B21" s="64" t="s">
        <v>34</v>
      </c>
      <c r="C21" s="65">
        <f>117083333.333332/2</f>
        <v>58541666.67</v>
      </c>
      <c r="D21" s="39"/>
      <c r="E21" s="46">
        <v>10.0</v>
      </c>
      <c r="F21" s="41">
        <v>5.0</v>
      </c>
      <c r="G21" s="70">
        <v>4000000.0</v>
      </c>
      <c r="H21" s="70">
        <f>H18/2</f>
        <v>117083.3333</v>
      </c>
      <c r="I21" s="66">
        <f>H21/G21</f>
        <v>0.02927083333</v>
      </c>
      <c r="J21" s="71">
        <v>10.0</v>
      </c>
      <c r="K21" s="43" t="s">
        <v>22</v>
      </c>
      <c r="L21" s="2">
        <v>6.0</v>
      </c>
      <c r="M21" s="2">
        <v>6.0</v>
      </c>
      <c r="N21" s="2">
        <v>6.0</v>
      </c>
      <c r="O21" s="2">
        <v>83.0</v>
      </c>
      <c r="P21" s="2">
        <v>95.0</v>
      </c>
      <c r="Q21" s="2">
        <v>90.0</v>
      </c>
      <c r="R21" s="44">
        <f t="shared" ref="R21:T21" si="27">(O21/0.05)*10^L21</f>
        <v>1660000000</v>
      </c>
      <c r="S21" s="44">
        <f t="shared" si="27"/>
        <v>1900000000</v>
      </c>
      <c r="T21" s="44">
        <f t="shared" si="27"/>
        <v>1800000000</v>
      </c>
      <c r="U21" s="45">
        <f t="shared" si="21"/>
        <v>1786666667</v>
      </c>
      <c r="V21" s="59">
        <v>250.0</v>
      </c>
      <c r="W21" s="68">
        <v>1.0</v>
      </c>
      <c r="X21" s="68">
        <v>0.0</v>
      </c>
      <c r="Y21" s="68">
        <v>1.0</v>
      </c>
      <c r="Z21" s="61">
        <f t="shared" ref="Z21:AB21" si="28">W21*4</f>
        <v>4</v>
      </c>
      <c r="AA21" s="68">
        <f t="shared" si="28"/>
        <v>0</v>
      </c>
      <c r="AB21" s="69">
        <f t="shared" si="28"/>
        <v>4</v>
      </c>
      <c r="AC21" s="69">
        <f>((Y21+W21+X21)/3)*(1000/V21)</f>
        <v>2.666666667</v>
      </c>
      <c r="AD21" s="36"/>
    </row>
    <row r="22" ht="15.75" customHeight="1">
      <c r="A22" s="38"/>
      <c r="B22" s="39"/>
      <c r="C22" s="38"/>
      <c r="D22" s="39"/>
      <c r="F22" s="41"/>
      <c r="G22" s="42"/>
      <c r="H22" s="42"/>
      <c r="I22" s="42"/>
      <c r="J22" s="42"/>
      <c r="K22" s="43" t="s">
        <v>23</v>
      </c>
      <c r="L22" s="43">
        <v>6.0</v>
      </c>
      <c r="M22" s="43">
        <v>6.0</v>
      </c>
      <c r="N22" s="43">
        <v>6.0</v>
      </c>
      <c r="O22" s="43">
        <v>42.0</v>
      </c>
      <c r="P22" s="43">
        <v>61.0</v>
      </c>
      <c r="Q22" s="43">
        <v>55.0</v>
      </c>
      <c r="R22" s="44">
        <f t="shared" ref="R22:T22" si="29">(O22/0.05)*10^L22</f>
        <v>840000000</v>
      </c>
      <c r="S22" s="44">
        <f t="shared" si="29"/>
        <v>1220000000</v>
      </c>
      <c r="T22" s="44">
        <f t="shared" si="29"/>
        <v>1100000000</v>
      </c>
      <c r="U22" s="45">
        <f t="shared" si="21"/>
        <v>1053333333</v>
      </c>
      <c r="V22" s="42"/>
      <c r="Z22" s="39"/>
      <c r="AB22" s="38"/>
      <c r="AC22" s="38"/>
      <c r="AD22" s="36" t="s">
        <v>31</v>
      </c>
      <c r="AE22" s="46">
        <v>1.5</v>
      </c>
    </row>
    <row r="23" ht="15.75" customHeight="1">
      <c r="A23" s="38"/>
      <c r="B23" s="47"/>
      <c r="C23" s="48"/>
      <c r="D23" s="39"/>
      <c r="E23" s="49"/>
      <c r="F23" s="50"/>
      <c r="G23" s="51"/>
      <c r="H23" s="51"/>
      <c r="I23" s="51"/>
      <c r="J23" s="51"/>
      <c r="K23" s="52" t="s">
        <v>25</v>
      </c>
      <c r="L23" s="52">
        <v>6.0</v>
      </c>
      <c r="M23" s="52">
        <v>6.0</v>
      </c>
      <c r="N23" s="52">
        <v>6.0</v>
      </c>
      <c r="O23" s="52">
        <v>40.0</v>
      </c>
      <c r="P23" s="52">
        <v>33.0</v>
      </c>
      <c r="Q23" s="52">
        <v>39.0</v>
      </c>
      <c r="R23" s="53">
        <f t="shared" ref="R23:T23" si="30">(O23/0.05)*10^L23</f>
        <v>800000000</v>
      </c>
      <c r="S23" s="53">
        <f t="shared" si="30"/>
        <v>660000000</v>
      </c>
      <c r="T23" s="53">
        <f t="shared" si="30"/>
        <v>780000000</v>
      </c>
      <c r="U23" s="54">
        <f t="shared" si="21"/>
        <v>746666666.7</v>
      </c>
      <c r="V23" s="51"/>
      <c r="W23" s="55"/>
      <c r="X23" s="55"/>
      <c r="Y23" s="55"/>
      <c r="Z23" s="47"/>
      <c r="AA23" s="55"/>
      <c r="AB23" s="48"/>
      <c r="AC23" s="48"/>
      <c r="AD23" s="36"/>
    </row>
    <row r="24" ht="15.75" customHeight="1">
      <c r="A24" s="38"/>
      <c r="B24" s="64" t="s">
        <v>35</v>
      </c>
      <c r="C24" s="65">
        <f>C21/2</f>
        <v>29270833.33</v>
      </c>
      <c r="D24" s="39"/>
      <c r="E24" s="46">
        <v>10.0</v>
      </c>
      <c r="F24" s="41">
        <v>5.0</v>
      </c>
      <c r="G24" s="70">
        <v>4000000.0</v>
      </c>
      <c r="H24" s="70">
        <f>H21/2</f>
        <v>58541.66667</v>
      </c>
      <c r="I24" s="66">
        <f>H24/G24</f>
        <v>0.01463541667</v>
      </c>
      <c r="J24" s="72">
        <v>10.0</v>
      </c>
      <c r="K24" s="43" t="s">
        <v>22</v>
      </c>
      <c r="L24" s="2">
        <v>7.0</v>
      </c>
      <c r="M24" s="2">
        <v>6.0</v>
      </c>
      <c r="N24" s="2">
        <v>7.0</v>
      </c>
      <c r="O24" s="2">
        <v>15.0</v>
      </c>
      <c r="P24" s="2">
        <v>112.0</v>
      </c>
      <c r="Q24" s="2">
        <v>12.0</v>
      </c>
      <c r="R24" s="44">
        <f t="shared" ref="R24:T24" si="31">(O24/0.05)*10^L24</f>
        <v>3000000000</v>
      </c>
      <c r="S24" s="44">
        <f t="shared" si="31"/>
        <v>2240000000</v>
      </c>
      <c r="T24" s="44">
        <f t="shared" si="31"/>
        <v>2400000000</v>
      </c>
      <c r="U24" s="45">
        <f t="shared" si="21"/>
        <v>2546666667</v>
      </c>
      <c r="V24" s="67">
        <v>250.0</v>
      </c>
      <c r="W24" s="68">
        <v>0.0</v>
      </c>
      <c r="X24" s="68">
        <v>1.0</v>
      </c>
      <c r="Y24" s="68">
        <v>1.0</v>
      </c>
      <c r="Z24" s="61">
        <f t="shared" ref="Z24:AB24" si="32">W24*4</f>
        <v>0</v>
      </c>
      <c r="AA24" s="68">
        <f t="shared" si="32"/>
        <v>4</v>
      </c>
      <c r="AB24" s="69">
        <f t="shared" si="32"/>
        <v>4</v>
      </c>
      <c r="AC24" s="69">
        <f>((Y24+W24+X24)/3)*(1000/V24)</f>
        <v>2.666666667</v>
      </c>
      <c r="AD24" s="36"/>
    </row>
    <row r="25" ht="15.75" customHeight="1">
      <c r="A25" s="38"/>
      <c r="B25" s="39"/>
      <c r="C25" s="38"/>
      <c r="D25" s="39"/>
      <c r="F25" s="41"/>
      <c r="G25" s="42"/>
      <c r="H25" s="42"/>
      <c r="I25" s="42"/>
      <c r="J25" s="42"/>
      <c r="K25" s="43" t="s">
        <v>23</v>
      </c>
      <c r="L25" s="43">
        <v>6.0</v>
      </c>
      <c r="M25" s="43">
        <v>6.0</v>
      </c>
      <c r="N25" s="43">
        <v>6.0</v>
      </c>
      <c r="O25" s="43">
        <v>68.0</v>
      </c>
      <c r="P25" s="43">
        <v>68.0</v>
      </c>
      <c r="Q25" s="43">
        <v>53.0</v>
      </c>
      <c r="R25" s="44">
        <f t="shared" ref="R25:T25" si="33">(O25/0.05)*10^L25</f>
        <v>1360000000</v>
      </c>
      <c r="S25" s="44">
        <f t="shared" si="33"/>
        <v>1360000000</v>
      </c>
      <c r="T25" s="44">
        <f t="shared" si="33"/>
        <v>1060000000</v>
      </c>
      <c r="U25" s="45">
        <f t="shared" si="21"/>
        <v>1260000000</v>
      </c>
      <c r="V25" s="42"/>
      <c r="Z25" s="39"/>
      <c r="AB25" s="38"/>
      <c r="AC25" s="38"/>
      <c r="AD25" s="36" t="s">
        <v>31</v>
      </c>
      <c r="AE25" s="46">
        <v>1.5</v>
      </c>
    </row>
    <row r="26" ht="15.75" customHeight="1">
      <c r="A26" s="38"/>
      <c r="B26" s="47"/>
      <c r="C26" s="48"/>
      <c r="D26" s="39"/>
      <c r="E26" s="49"/>
      <c r="F26" s="50"/>
      <c r="G26" s="51"/>
      <c r="H26" s="51"/>
      <c r="I26" s="51"/>
      <c r="J26" s="51"/>
      <c r="K26" s="52" t="s">
        <v>25</v>
      </c>
      <c r="L26" s="52">
        <v>6.0</v>
      </c>
      <c r="M26" s="52">
        <v>6.0</v>
      </c>
      <c r="N26" s="52">
        <v>6.0</v>
      </c>
      <c r="O26" s="52">
        <v>42.0</v>
      </c>
      <c r="P26" s="52">
        <v>56.0</v>
      </c>
      <c r="Q26" s="52">
        <v>53.0</v>
      </c>
      <c r="R26" s="53">
        <f t="shared" ref="R26:T26" si="34">(O26/0.05)*10^L26</f>
        <v>840000000</v>
      </c>
      <c r="S26" s="53">
        <f t="shared" si="34"/>
        <v>1120000000</v>
      </c>
      <c r="T26" s="53">
        <f t="shared" si="34"/>
        <v>1060000000</v>
      </c>
      <c r="U26" s="54">
        <f t="shared" si="21"/>
        <v>1006666667</v>
      </c>
      <c r="V26" s="51"/>
      <c r="W26" s="55"/>
      <c r="X26" s="55"/>
      <c r="Y26" s="55"/>
      <c r="Z26" s="47"/>
      <c r="AA26" s="55"/>
      <c r="AB26" s="48"/>
      <c r="AC26" s="48"/>
      <c r="AD26" s="36"/>
    </row>
    <row r="27" ht="15.75" customHeight="1">
      <c r="A27" s="38"/>
      <c r="B27" s="64" t="s">
        <v>36</v>
      </c>
      <c r="C27" s="65">
        <f>C24/2</f>
        <v>14635416.67</v>
      </c>
      <c r="D27" s="39"/>
      <c r="E27" s="46">
        <v>10.0</v>
      </c>
      <c r="F27" s="41">
        <v>5.0</v>
      </c>
      <c r="G27" s="70">
        <v>4000000.0</v>
      </c>
      <c r="H27" s="70">
        <f>H24/2</f>
        <v>29270.83333</v>
      </c>
      <c r="I27" s="66">
        <f>H27/G27</f>
        <v>0.007317708333</v>
      </c>
      <c r="J27" s="72">
        <v>10.0</v>
      </c>
      <c r="K27" s="43" t="s">
        <v>22</v>
      </c>
      <c r="L27" s="2">
        <v>6.0</v>
      </c>
      <c r="M27" s="2">
        <v>6.0</v>
      </c>
      <c r="N27" s="2">
        <v>6.0</v>
      </c>
      <c r="O27" s="2">
        <f>O28+O29</f>
        <v>145</v>
      </c>
      <c r="P27" s="2">
        <v>134.0</v>
      </c>
      <c r="Q27" s="2">
        <v>93.0</v>
      </c>
      <c r="R27" s="44">
        <f t="shared" ref="R27:T27" si="35">(O27/0.05)*10^L27</f>
        <v>2900000000</v>
      </c>
      <c r="S27" s="44">
        <f t="shared" si="35"/>
        <v>2680000000</v>
      </c>
      <c r="T27" s="44">
        <f t="shared" si="35"/>
        <v>1860000000</v>
      </c>
      <c r="U27" s="45">
        <f t="shared" si="21"/>
        <v>2480000000</v>
      </c>
      <c r="V27" s="67">
        <v>250.0</v>
      </c>
      <c r="W27" s="68">
        <v>0.0</v>
      </c>
      <c r="X27" s="68">
        <v>0.0</v>
      </c>
      <c r="Y27" s="68">
        <v>0.0</v>
      </c>
      <c r="Z27" s="61">
        <f t="shared" ref="Z27:AB27" si="36">W27*4</f>
        <v>0</v>
      </c>
      <c r="AA27" s="68">
        <f t="shared" si="36"/>
        <v>0</v>
      </c>
      <c r="AB27" s="69">
        <f t="shared" si="36"/>
        <v>0</v>
      </c>
      <c r="AC27" s="69">
        <f>((Y27+W27+X27)/3)*(1000/V27)</f>
        <v>0</v>
      </c>
      <c r="AD27" s="36"/>
    </row>
    <row r="28" ht="15.75" customHeight="1">
      <c r="A28" s="38"/>
      <c r="B28" s="39"/>
      <c r="C28" s="38"/>
      <c r="D28" s="39"/>
      <c r="F28" s="41"/>
      <c r="G28" s="42"/>
      <c r="H28" s="42"/>
      <c r="I28" s="42"/>
      <c r="J28" s="42"/>
      <c r="K28" s="43" t="s">
        <v>23</v>
      </c>
      <c r="L28" s="43">
        <v>6.0</v>
      </c>
      <c r="M28" s="43">
        <v>6.0</v>
      </c>
      <c r="N28" s="43">
        <v>6.0</v>
      </c>
      <c r="O28" s="43">
        <v>80.0</v>
      </c>
      <c r="P28" s="43">
        <v>67.0</v>
      </c>
      <c r="Q28" s="43">
        <v>51.0</v>
      </c>
      <c r="R28" s="44">
        <f t="shared" ref="R28:T28" si="37">(O28/0.05)*10^L28</f>
        <v>1600000000</v>
      </c>
      <c r="S28" s="44">
        <f t="shared" si="37"/>
        <v>1340000000</v>
      </c>
      <c r="T28" s="44">
        <f t="shared" si="37"/>
        <v>1020000000</v>
      </c>
      <c r="U28" s="45">
        <f t="shared" si="21"/>
        <v>1320000000</v>
      </c>
      <c r="V28" s="42"/>
      <c r="Z28" s="39"/>
      <c r="AB28" s="38"/>
      <c r="AC28" s="38"/>
      <c r="AD28" s="36" t="s">
        <v>31</v>
      </c>
      <c r="AE28" s="46">
        <v>1.5</v>
      </c>
    </row>
    <row r="29" ht="15.75" customHeight="1">
      <c r="A29" s="38"/>
      <c r="B29" s="47"/>
      <c r="C29" s="48"/>
      <c r="D29" s="39"/>
      <c r="E29" s="49"/>
      <c r="F29" s="50"/>
      <c r="G29" s="51"/>
      <c r="H29" s="51"/>
      <c r="I29" s="51"/>
      <c r="J29" s="51"/>
      <c r="K29" s="52" t="s">
        <v>25</v>
      </c>
      <c r="L29" s="52">
        <v>6.0</v>
      </c>
      <c r="M29" s="52">
        <v>6.0</v>
      </c>
      <c r="N29" s="52">
        <v>6.0</v>
      </c>
      <c r="O29" s="52">
        <v>65.0</v>
      </c>
      <c r="P29" s="52">
        <v>54.0</v>
      </c>
      <c r="Q29" s="52">
        <v>35.0</v>
      </c>
      <c r="R29" s="53">
        <f t="shared" ref="R29:T29" si="38">(O29/0.05)*10^L29</f>
        <v>1300000000</v>
      </c>
      <c r="S29" s="53">
        <f t="shared" si="38"/>
        <v>1080000000</v>
      </c>
      <c r="T29" s="53">
        <f t="shared" si="38"/>
        <v>700000000</v>
      </c>
      <c r="U29" s="54">
        <f t="shared" si="21"/>
        <v>1026666667</v>
      </c>
      <c r="V29" s="51"/>
      <c r="W29" s="55"/>
      <c r="X29" s="55"/>
      <c r="Y29" s="55"/>
      <c r="Z29" s="47"/>
      <c r="AA29" s="55"/>
      <c r="AB29" s="48"/>
      <c r="AC29" s="48"/>
      <c r="AD29" s="36"/>
    </row>
    <row r="30" ht="15.75" customHeight="1">
      <c r="A30" s="38"/>
      <c r="B30" s="64" t="s">
        <v>37</v>
      </c>
      <c r="C30" s="65">
        <f>C27/2</f>
        <v>7317708.333</v>
      </c>
      <c r="D30" s="39"/>
      <c r="E30" s="46">
        <v>10.0</v>
      </c>
      <c r="F30" s="41">
        <v>5.0</v>
      </c>
      <c r="G30" s="70">
        <v>4000000.0</v>
      </c>
      <c r="H30" s="70">
        <f>H27/2</f>
        <v>14635.41667</v>
      </c>
      <c r="I30" s="73">
        <f>H30/G30</f>
        <v>0.003658854167</v>
      </c>
      <c r="J30" s="72">
        <v>10.0</v>
      </c>
      <c r="K30" s="43" t="s">
        <v>22</v>
      </c>
      <c r="L30" s="2">
        <v>7.0</v>
      </c>
      <c r="M30" s="2">
        <v>6.0</v>
      </c>
      <c r="N30" s="2">
        <v>6.0</v>
      </c>
      <c r="O30" s="2">
        <v>11.0</v>
      </c>
      <c r="P30" s="2">
        <v>69.0</v>
      </c>
      <c r="Q30" s="2">
        <v>66.0</v>
      </c>
      <c r="R30" s="44">
        <f t="shared" ref="R30:T30" si="39">(O30/0.05)*10^L30</f>
        <v>2200000000</v>
      </c>
      <c r="S30" s="44">
        <f t="shared" si="39"/>
        <v>1380000000</v>
      </c>
      <c r="T30" s="44">
        <f t="shared" si="39"/>
        <v>1320000000</v>
      </c>
      <c r="U30" s="45">
        <f t="shared" si="21"/>
        <v>1633333333</v>
      </c>
      <c r="V30" s="59">
        <v>250.0</v>
      </c>
      <c r="W30" s="68">
        <v>0.0</v>
      </c>
      <c r="X30" s="68">
        <v>0.0</v>
      </c>
      <c r="Y30" s="68">
        <v>0.0</v>
      </c>
      <c r="Z30" s="61">
        <f t="shared" ref="Z30:AB30" si="40">W30*4</f>
        <v>0</v>
      </c>
      <c r="AA30" s="68">
        <f t="shared" si="40"/>
        <v>0</v>
      </c>
      <c r="AB30" s="69">
        <f t="shared" si="40"/>
        <v>0</v>
      </c>
      <c r="AC30" s="69">
        <f>((Y30+W30+X30)/3)*(1000/V30)</f>
        <v>0</v>
      </c>
      <c r="AD30" s="36"/>
    </row>
    <row r="31" ht="15.75" customHeight="1">
      <c r="A31" s="38"/>
      <c r="B31" s="39"/>
      <c r="C31" s="38"/>
      <c r="D31" s="39"/>
      <c r="F31" s="41"/>
      <c r="G31" s="42"/>
      <c r="H31" s="42"/>
      <c r="I31" s="42"/>
      <c r="J31" s="42"/>
      <c r="K31" s="43" t="s">
        <v>23</v>
      </c>
      <c r="L31" s="43">
        <v>6.0</v>
      </c>
      <c r="M31" s="43">
        <v>6.0</v>
      </c>
      <c r="N31" s="43">
        <v>6.0</v>
      </c>
      <c r="O31" s="43">
        <v>59.0</v>
      </c>
      <c r="P31" s="43">
        <v>39.0</v>
      </c>
      <c r="Q31" s="43">
        <v>47.0</v>
      </c>
      <c r="R31" s="44">
        <f t="shared" ref="R31:T31" si="41">(O31/0.05)*10^L31</f>
        <v>1180000000</v>
      </c>
      <c r="S31" s="44">
        <f t="shared" si="41"/>
        <v>780000000</v>
      </c>
      <c r="T31" s="44">
        <f t="shared" si="41"/>
        <v>940000000</v>
      </c>
      <c r="U31" s="45">
        <f t="shared" si="21"/>
        <v>966666666.7</v>
      </c>
      <c r="V31" s="42"/>
      <c r="Z31" s="39"/>
      <c r="AB31" s="38"/>
      <c r="AC31" s="38"/>
      <c r="AD31" s="36" t="s">
        <v>31</v>
      </c>
      <c r="AE31" s="46">
        <v>1.5</v>
      </c>
    </row>
    <row r="32" ht="15.75" customHeight="1">
      <c r="A32" s="38"/>
      <c r="B32" s="47"/>
      <c r="C32" s="48"/>
      <c r="D32" s="39"/>
      <c r="E32" s="49"/>
      <c r="F32" s="50"/>
      <c r="G32" s="51"/>
      <c r="H32" s="51"/>
      <c r="I32" s="51"/>
      <c r="J32" s="51"/>
      <c r="K32" s="52" t="s">
        <v>25</v>
      </c>
      <c r="L32" s="52">
        <v>6.0</v>
      </c>
      <c r="M32" s="52">
        <v>6.0</v>
      </c>
      <c r="N32" s="52">
        <v>6.0</v>
      </c>
      <c r="O32" s="52">
        <v>57.0</v>
      </c>
      <c r="P32" s="52">
        <v>27.0</v>
      </c>
      <c r="Q32" s="52">
        <v>41.0</v>
      </c>
      <c r="R32" s="53">
        <f t="shared" ref="R32:T32" si="42">(O32/0.05)*10^L32</f>
        <v>1140000000</v>
      </c>
      <c r="S32" s="53">
        <f t="shared" si="42"/>
        <v>540000000</v>
      </c>
      <c r="T32" s="53">
        <f t="shared" si="42"/>
        <v>820000000</v>
      </c>
      <c r="U32" s="54">
        <f t="shared" si="21"/>
        <v>833333333.3</v>
      </c>
      <c r="V32" s="51"/>
      <c r="W32" s="55"/>
      <c r="X32" s="55"/>
      <c r="Y32" s="55"/>
      <c r="Z32" s="47"/>
      <c r="AA32" s="55"/>
      <c r="AB32" s="48"/>
      <c r="AC32" s="48"/>
      <c r="AD32" s="36"/>
    </row>
    <row r="33" ht="15.75" customHeight="1">
      <c r="A33" s="38"/>
      <c r="B33" s="64" t="s">
        <v>38</v>
      </c>
      <c r="C33" s="65">
        <f>C30/2</f>
        <v>3658854.167</v>
      </c>
      <c r="D33" s="39"/>
      <c r="E33" s="46">
        <v>10.0</v>
      </c>
      <c r="F33" s="41">
        <v>5.0</v>
      </c>
      <c r="G33" s="44">
        <v>4000000.0</v>
      </c>
      <c r="H33" s="44">
        <f>H30/2</f>
        <v>7317.708333</v>
      </c>
      <c r="I33" s="73">
        <f>H33/G33</f>
        <v>0.001829427083</v>
      </c>
      <c r="J33" s="72">
        <v>10.0</v>
      </c>
      <c r="K33" s="2" t="s">
        <v>22</v>
      </c>
      <c r="L33" s="2">
        <v>6.0</v>
      </c>
      <c r="M33" s="2">
        <v>6.0</v>
      </c>
      <c r="N33" s="2">
        <v>6.0</v>
      </c>
      <c r="O33" s="2">
        <v>73.0</v>
      </c>
      <c r="P33" s="2">
        <v>83.0</v>
      </c>
      <c r="Q33" s="2">
        <v>86.0</v>
      </c>
      <c r="R33" s="44">
        <f t="shared" ref="R33:T33" si="43">(O33/0.05)*10^L33</f>
        <v>1460000000</v>
      </c>
      <c r="S33" s="44">
        <f t="shared" si="43"/>
        <v>1660000000</v>
      </c>
      <c r="T33" s="44">
        <f t="shared" si="43"/>
        <v>1720000000</v>
      </c>
      <c r="U33" s="45">
        <f t="shared" si="21"/>
        <v>1613333333</v>
      </c>
      <c r="V33" s="67">
        <v>250.0</v>
      </c>
      <c r="W33" s="68">
        <v>0.0</v>
      </c>
      <c r="X33" s="68">
        <v>0.0</v>
      </c>
      <c r="Y33" s="68">
        <v>0.0</v>
      </c>
      <c r="Z33" s="61">
        <f t="shared" ref="Z33:AB33" si="44">W33*4</f>
        <v>0</v>
      </c>
      <c r="AA33" s="68">
        <f t="shared" si="44"/>
        <v>0</v>
      </c>
      <c r="AB33" s="62">
        <f t="shared" si="44"/>
        <v>0</v>
      </c>
      <c r="AC33" s="69">
        <f>((Y33+W33+X33)/3)*(1000/V33)</f>
        <v>0</v>
      </c>
      <c r="AD33" s="36"/>
    </row>
    <row r="34" ht="15.75" customHeight="1">
      <c r="A34" s="38"/>
      <c r="B34" s="39"/>
      <c r="C34" s="38"/>
      <c r="D34" s="39"/>
      <c r="F34" s="41"/>
      <c r="G34" s="42"/>
      <c r="H34" s="42"/>
      <c r="I34" s="42"/>
      <c r="J34" s="42"/>
      <c r="K34" s="43" t="s">
        <v>23</v>
      </c>
      <c r="L34" s="43">
        <v>6.0</v>
      </c>
      <c r="M34" s="43">
        <v>6.0</v>
      </c>
      <c r="N34" s="43">
        <v>6.0</v>
      </c>
      <c r="O34" s="43">
        <v>30.0</v>
      </c>
      <c r="P34" s="43">
        <v>61.0</v>
      </c>
      <c r="Q34" s="43">
        <v>49.0</v>
      </c>
      <c r="R34" s="44">
        <f t="shared" ref="R34:T34" si="45">(O34/0.05)*10^L34</f>
        <v>600000000</v>
      </c>
      <c r="S34" s="44">
        <f t="shared" si="45"/>
        <v>1220000000</v>
      </c>
      <c r="T34" s="44">
        <f t="shared" si="45"/>
        <v>980000000</v>
      </c>
      <c r="U34" s="45">
        <f t="shared" si="21"/>
        <v>933333333.3</v>
      </c>
      <c r="V34" s="42"/>
      <c r="Z34" s="39"/>
      <c r="AB34" s="38"/>
      <c r="AC34" s="38"/>
      <c r="AD34" s="36" t="s">
        <v>31</v>
      </c>
      <c r="AE34" s="46">
        <v>1.5</v>
      </c>
    </row>
    <row r="35" ht="15.75" customHeight="1">
      <c r="A35" s="38"/>
      <c r="B35" s="17"/>
      <c r="C35" s="14"/>
      <c r="D35" s="17"/>
      <c r="E35" s="74"/>
      <c r="F35" s="75"/>
      <c r="G35" s="15"/>
      <c r="H35" s="15"/>
      <c r="I35" s="15"/>
      <c r="J35" s="15"/>
      <c r="K35" s="18" t="s">
        <v>25</v>
      </c>
      <c r="L35" s="18">
        <v>6.0</v>
      </c>
      <c r="M35" s="18">
        <v>6.0</v>
      </c>
      <c r="N35" s="18">
        <v>6.0</v>
      </c>
      <c r="O35" s="18">
        <v>35.0</v>
      </c>
      <c r="P35" s="18">
        <v>45.0</v>
      </c>
      <c r="Q35" s="18">
        <v>44.0</v>
      </c>
      <c r="R35" s="76">
        <f t="shared" ref="R35:T35" si="46">(O35/0.05)*10^L35</f>
        <v>700000000</v>
      </c>
      <c r="S35" s="76">
        <f t="shared" si="46"/>
        <v>900000000</v>
      </c>
      <c r="T35" s="76">
        <f t="shared" si="46"/>
        <v>880000000</v>
      </c>
      <c r="U35" s="77">
        <f t="shared" si="21"/>
        <v>826666666.7</v>
      </c>
      <c r="V35" s="15"/>
      <c r="W35" s="16"/>
      <c r="X35" s="16"/>
      <c r="Y35" s="16"/>
      <c r="Z35" s="17"/>
      <c r="AA35" s="16"/>
      <c r="AB35" s="14"/>
      <c r="AC35" s="14"/>
      <c r="AD35" s="36"/>
    </row>
    <row r="36" ht="15.75" customHeight="1">
      <c r="A36" s="38"/>
      <c r="B36" s="25" t="s">
        <v>20</v>
      </c>
      <c r="C36" s="26">
        <f>C39*2.5</f>
        <v>4683333333</v>
      </c>
      <c r="D36" s="27" t="s">
        <v>39</v>
      </c>
      <c r="E36" s="28">
        <v>10.0</v>
      </c>
      <c r="F36" s="29">
        <v>5.0</v>
      </c>
      <c r="G36" s="30">
        <v>4000000.0</v>
      </c>
      <c r="H36" s="30">
        <f>(C36*0.01)/5</f>
        <v>9366666.667</v>
      </c>
      <c r="I36" s="31">
        <f>H36/G36</f>
        <v>2.341666667</v>
      </c>
      <c r="J36" s="32">
        <v>10.0</v>
      </c>
      <c r="K36" s="32" t="s">
        <v>22</v>
      </c>
      <c r="L36" s="32">
        <v>4.0</v>
      </c>
      <c r="M36" s="32">
        <v>4.0</v>
      </c>
      <c r="N36" s="32">
        <v>3.0</v>
      </c>
      <c r="O36" s="32">
        <v>45.0</v>
      </c>
      <c r="P36" s="32">
        <v>41.0</v>
      </c>
      <c r="Q36" s="32">
        <v>47.0</v>
      </c>
      <c r="R36" s="30">
        <f t="shared" ref="R36:T36" si="47">(O36/0.05)*10^L36</f>
        <v>9000000</v>
      </c>
      <c r="S36" s="30">
        <f t="shared" si="47"/>
        <v>8200000</v>
      </c>
      <c r="T36" s="30">
        <f t="shared" si="47"/>
        <v>940000</v>
      </c>
      <c r="U36" s="45">
        <f t="shared" si="21"/>
        <v>6046666.667</v>
      </c>
      <c r="V36" s="34">
        <v>250.0</v>
      </c>
      <c r="W36" s="35">
        <v>0.0</v>
      </c>
      <c r="X36" s="35">
        <v>0.0</v>
      </c>
      <c r="Y36" s="35">
        <v>0.0</v>
      </c>
      <c r="Z36" s="27">
        <f t="shared" ref="Z36:AB36" si="48">W36*4</f>
        <v>0</v>
      </c>
      <c r="AA36" s="35">
        <f t="shared" si="48"/>
        <v>0</v>
      </c>
      <c r="AB36" s="24">
        <f t="shared" si="48"/>
        <v>0</v>
      </c>
      <c r="AC36" s="24">
        <f>((Y36+W36+X36)/3)*(1000/V36)</f>
        <v>0</v>
      </c>
      <c r="AD36" s="36"/>
      <c r="AH36" s="37"/>
      <c r="AI36" s="37"/>
      <c r="AJ36" s="37"/>
    </row>
    <row r="37" ht="15.75" customHeight="1">
      <c r="A37" s="38"/>
      <c r="B37" s="39"/>
      <c r="C37" s="38"/>
      <c r="D37" s="39"/>
      <c r="F37" s="41"/>
      <c r="G37" s="42"/>
      <c r="H37" s="42"/>
      <c r="I37" s="42"/>
      <c r="J37" s="42"/>
      <c r="K37" s="43" t="s">
        <v>23</v>
      </c>
      <c r="L37" s="43">
        <v>3.0</v>
      </c>
      <c r="M37" s="43">
        <v>3.0</v>
      </c>
      <c r="N37" s="43">
        <v>2.0</v>
      </c>
      <c r="O37" s="43">
        <v>31.0</v>
      </c>
      <c r="P37" s="43">
        <v>40.0</v>
      </c>
      <c r="Q37" s="43">
        <v>31.0</v>
      </c>
      <c r="R37" s="44">
        <f t="shared" ref="R37:T37" si="49">(O37/0.05)*10^L37</f>
        <v>620000</v>
      </c>
      <c r="S37" s="44">
        <f t="shared" si="49"/>
        <v>800000</v>
      </c>
      <c r="T37" s="44">
        <f t="shared" si="49"/>
        <v>62000</v>
      </c>
      <c r="U37" s="45">
        <f t="shared" si="21"/>
        <v>494000</v>
      </c>
      <c r="V37" s="42"/>
      <c r="Z37" s="39"/>
      <c r="AB37" s="38"/>
      <c r="AC37" s="38"/>
      <c r="AD37" s="36" t="s">
        <v>24</v>
      </c>
      <c r="AE37" s="46">
        <v>3.0</v>
      </c>
      <c r="AH37" s="37"/>
      <c r="AI37" s="37"/>
      <c r="AJ37" s="37"/>
    </row>
    <row r="38" ht="15.75" customHeight="1">
      <c r="A38" s="38"/>
      <c r="B38" s="47"/>
      <c r="C38" s="48"/>
      <c r="D38" s="39"/>
      <c r="E38" s="49"/>
      <c r="F38" s="50"/>
      <c r="G38" s="51"/>
      <c r="H38" s="51"/>
      <c r="I38" s="51"/>
      <c r="J38" s="51"/>
      <c r="K38" s="52" t="s">
        <v>25</v>
      </c>
      <c r="L38" s="52">
        <v>4.0</v>
      </c>
      <c r="M38" s="52">
        <v>4.0</v>
      </c>
      <c r="N38" s="52">
        <v>3.0</v>
      </c>
      <c r="O38" s="52">
        <v>30.0</v>
      </c>
      <c r="P38" s="52">
        <v>36.0</v>
      </c>
      <c r="Q38" s="52">
        <v>48.0</v>
      </c>
      <c r="R38" s="53">
        <f t="shared" ref="R38:R68" si="50">(O38/0.05)*10^L38</f>
        <v>6000000</v>
      </c>
      <c r="S38" s="53">
        <f>(O38/0.05)*10^M38</f>
        <v>6000000</v>
      </c>
      <c r="T38" s="53">
        <f>(Q38/0.05)*10^N38</f>
        <v>960000</v>
      </c>
      <c r="U38" s="54">
        <f t="shared" si="21"/>
        <v>4720000</v>
      </c>
      <c r="V38" s="51"/>
      <c r="W38" s="55"/>
      <c r="X38" s="55"/>
      <c r="Y38" s="55"/>
      <c r="Z38" s="47"/>
      <c r="AA38" s="55"/>
      <c r="AB38" s="48"/>
      <c r="AC38" s="48"/>
      <c r="AD38" s="36"/>
      <c r="AH38" s="37"/>
      <c r="AI38" s="37"/>
      <c r="AJ38" s="37"/>
    </row>
    <row r="39" ht="15.75" customHeight="1">
      <c r="A39" s="38"/>
      <c r="B39" s="56" t="s">
        <v>26</v>
      </c>
      <c r="C39" s="57">
        <f>C42*2</f>
        <v>1873333333</v>
      </c>
      <c r="D39" s="39"/>
      <c r="E39" s="40">
        <v>10.0</v>
      </c>
      <c r="F39" s="41">
        <v>5.0</v>
      </c>
      <c r="G39" s="44">
        <v>4000000.0</v>
      </c>
      <c r="H39" s="44">
        <f>(C39*0.01)/5</f>
        <v>3746666.667</v>
      </c>
      <c r="I39" s="58">
        <f>H39/G39</f>
        <v>0.9366666667</v>
      </c>
      <c r="J39" s="43">
        <v>10.0</v>
      </c>
      <c r="K39" s="43" t="s">
        <v>22</v>
      </c>
      <c r="L39" s="43">
        <v>5.0</v>
      </c>
      <c r="M39" s="43">
        <v>5.0</v>
      </c>
      <c r="N39" s="43">
        <v>5.0</v>
      </c>
      <c r="O39" s="43">
        <v>135.0</v>
      </c>
      <c r="P39" s="43">
        <f>P41+(0.1*P40)</f>
        <v>324.3</v>
      </c>
      <c r="Q39" s="43">
        <v>121.0</v>
      </c>
      <c r="R39" s="44">
        <f t="shared" si="50"/>
        <v>270000000</v>
      </c>
      <c r="S39" s="44">
        <f t="shared" ref="S39:T39" si="51">(P39/0.05)*10^M39</f>
        <v>648600000</v>
      </c>
      <c r="T39" s="44">
        <f t="shared" si="51"/>
        <v>242000000</v>
      </c>
      <c r="U39" s="45">
        <f t="shared" si="21"/>
        <v>386866666.7</v>
      </c>
      <c r="V39" s="59">
        <v>250.0</v>
      </c>
      <c r="W39" s="60">
        <v>0.0</v>
      </c>
      <c r="X39" s="60">
        <v>210.0</v>
      </c>
      <c r="Y39" s="60">
        <v>2.0</v>
      </c>
      <c r="Z39" s="61">
        <f t="shared" ref="Z39:AB39" si="52">W39*4</f>
        <v>0</v>
      </c>
      <c r="AA39" s="60">
        <f t="shared" si="52"/>
        <v>840</v>
      </c>
      <c r="AB39" s="62">
        <f t="shared" si="52"/>
        <v>8</v>
      </c>
      <c r="AC39" s="62">
        <f>((Y39+W39+X39)/3)*(1000/V39)</f>
        <v>282.6666667</v>
      </c>
      <c r="AD39" s="36"/>
      <c r="AH39" s="37"/>
      <c r="AI39" s="37"/>
      <c r="AJ39" s="37"/>
    </row>
    <row r="40" ht="15.75" customHeight="1">
      <c r="A40" s="38"/>
      <c r="B40" s="39"/>
      <c r="C40" s="38"/>
      <c r="D40" s="39"/>
      <c r="F40" s="41"/>
      <c r="G40" s="42"/>
      <c r="H40" s="42"/>
      <c r="I40" s="42"/>
      <c r="J40" s="42"/>
      <c r="K40" s="43" t="s">
        <v>23</v>
      </c>
      <c r="L40" s="43">
        <v>5.0</v>
      </c>
      <c r="M40" s="43">
        <v>4.0</v>
      </c>
      <c r="N40" s="43">
        <v>4.0</v>
      </c>
      <c r="O40" s="43">
        <v>15.0</v>
      </c>
      <c r="P40" s="43">
        <v>403.0</v>
      </c>
      <c r="Q40" s="43">
        <v>175.0</v>
      </c>
      <c r="R40" s="44">
        <f t="shared" si="50"/>
        <v>30000000</v>
      </c>
      <c r="S40" s="44">
        <f t="shared" ref="S40:T40" si="53">(P40/0.05)*10^M40</f>
        <v>80600000</v>
      </c>
      <c r="T40" s="44">
        <f t="shared" si="53"/>
        <v>35000000</v>
      </c>
      <c r="U40" s="45">
        <f t="shared" si="21"/>
        <v>48533333.33</v>
      </c>
      <c r="V40" s="42"/>
      <c r="Z40" s="39"/>
      <c r="AB40" s="38"/>
      <c r="AC40" s="38"/>
      <c r="AD40" s="36" t="s">
        <v>24</v>
      </c>
      <c r="AE40" s="46">
        <v>3.0</v>
      </c>
      <c r="AH40" s="37"/>
      <c r="AI40" s="37"/>
      <c r="AJ40" s="37"/>
    </row>
    <row r="41" ht="15.75" customHeight="1">
      <c r="A41" s="38"/>
      <c r="B41" s="47"/>
      <c r="C41" s="48"/>
      <c r="D41" s="39"/>
      <c r="E41" s="49"/>
      <c r="F41" s="50"/>
      <c r="G41" s="51"/>
      <c r="H41" s="51"/>
      <c r="I41" s="51"/>
      <c r="J41" s="51"/>
      <c r="K41" s="52" t="s">
        <v>25</v>
      </c>
      <c r="L41" s="52">
        <v>5.0</v>
      </c>
      <c r="M41" s="52">
        <v>5.0</v>
      </c>
      <c r="N41" s="52">
        <v>5.0</v>
      </c>
      <c r="O41" s="52">
        <v>120.0</v>
      </c>
      <c r="P41" s="52">
        <v>284.0</v>
      </c>
      <c r="Q41" s="52">
        <v>124.0</v>
      </c>
      <c r="R41" s="53">
        <f t="shared" si="50"/>
        <v>240000000</v>
      </c>
      <c r="S41" s="53">
        <f t="shared" ref="S41:T41" si="54">(P41/0.05)*10^M41</f>
        <v>568000000</v>
      </c>
      <c r="T41" s="53">
        <f t="shared" si="54"/>
        <v>248000000</v>
      </c>
      <c r="U41" s="54">
        <f t="shared" si="21"/>
        <v>352000000</v>
      </c>
      <c r="V41" s="51"/>
      <c r="W41" s="55"/>
      <c r="X41" s="55"/>
      <c r="Y41" s="55"/>
      <c r="Z41" s="47"/>
      <c r="AA41" s="55"/>
      <c r="AB41" s="48"/>
      <c r="AC41" s="48"/>
      <c r="AD41" s="36"/>
      <c r="AH41" s="37"/>
      <c r="AI41" s="37"/>
      <c r="AJ41" s="37"/>
    </row>
    <row r="42" ht="15.75" customHeight="1">
      <c r="A42" s="38"/>
      <c r="B42" s="56" t="s">
        <v>28</v>
      </c>
      <c r="C42" s="57">
        <f>C45*2</f>
        <v>936666666.7</v>
      </c>
      <c r="D42" s="39"/>
      <c r="E42" s="40">
        <v>10.0</v>
      </c>
      <c r="F42" s="41">
        <v>5.0</v>
      </c>
      <c r="G42" s="44">
        <v>4000000.0</v>
      </c>
      <c r="H42" s="44">
        <f>(C42*0.01)/5</f>
        <v>1873333.333</v>
      </c>
      <c r="I42" s="58">
        <f>H42/G42</f>
        <v>0.4683333333</v>
      </c>
      <c r="J42" s="43">
        <v>10.0</v>
      </c>
      <c r="K42" s="43" t="s">
        <v>22</v>
      </c>
      <c r="L42" s="43">
        <v>6.0</v>
      </c>
      <c r="M42" s="43">
        <v>6.0</v>
      </c>
      <c r="N42" s="43">
        <v>6.0</v>
      </c>
      <c r="O42" s="43">
        <v>70.0</v>
      </c>
      <c r="P42" s="43">
        <v>70.0</v>
      </c>
      <c r="Q42" s="43">
        <v>84.0</v>
      </c>
      <c r="R42" s="44">
        <f t="shared" si="50"/>
        <v>1400000000</v>
      </c>
      <c r="S42" s="44">
        <f t="shared" ref="S42:T42" si="55">(P42/0.05)*10^M42</f>
        <v>1400000000</v>
      </c>
      <c r="T42" s="44">
        <f t="shared" si="55"/>
        <v>1680000000</v>
      </c>
      <c r="U42" s="45">
        <f t="shared" si="21"/>
        <v>1493333333</v>
      </c>
      <c r="V42" s="59">
        <v>250.0</v>
      </c>
      <c r="W42" s="60">
        <v>169.0</v>
      </c>
      <c r="X42" s="60">
        <v>212.0</v>
      </c>
      <c r="Y42" s="60">
        <v>216.0</v>
      </c>
      <c r="Z42" s="61">
        <f t="shared" ref="Z42:AB42" si="56">W42*4</f>
        <v>676</v>
      </c>
      <c r="AA42" s="60">
        <f t="shared" si="56"/>
        <v>848</v>
      </c>
      <c r="AB42" s="62">
        <f t="shared" si="56"/>
        <v>864</v>
      </c>
      <c r="AC42" s="62">
        <f>((Y42+W42+X42)/3)*(1000/V42)</f>
        <v>796</v>
      </c>
      <c r="AD42" s="36"/>
      <c r="AH42" s="37"/>
      <c r="AI42" s="37"/>
      <c r="AJ42" s="37"/>
    </row>
    <row r="43" ht="15.75" customHeight="1">
      <c r="A43" s="38"/>
      <c r="B43" s="39"/>
      <c r="C43" s="38"/>
      <c r="D43" s="39"/>
      <c r="F43" s="41"/>
      <c r="G43" s="42"/>
      <c r="H43" s="42"/>
      <c r="I43" s="42"/>
      <c r="J43" s="42"/>
      <c r="K43" s="43" t="s">
        <v>23</v>
      </c>
      <c r="L43" s="43">
        <v>5.0</v>
      </c>
      <c r="M43" s="43">
        <v>5.0</v>
      </c>
      <c r="N43" s="43">
        <v>5.0</v>
      </c>
      <c r="O43" s="43">
        <v>98.0</v>
      </c>
      <c r="P43" s="43">
        <v>114.0</v>
      </c>
      <c r="Q43" s="43">
        <v>124.0</v>
      </c>
      <c r="R43" s="44">
        <f t="shared" si="50"/>
        <v>196000000</v>
      </c>
      <c r="S43" s="44">
        <f t="shared" ref="S43:T43" si="57">(P43/0.05)*10^M43</f>
        <v>228000000</v>
      </c>
      <c r="T43" s="44">
        <f t="shared" si="57"/>
        <v>248000000</v>
      </c>
      <c r="U43" s="45">
        <f t="shared" si="21"/>
        <v>224000000</v>
      </c>
      <c r="V43" s="42"/>
      <c r="Z43" s="39"/>
      <c r="AB43" s="38"/>
      <c r="AC43" s="38"/>
      <c r="AD43" s="36" t="s">
        <v>29</v>
      </c>
      <c r="AE43" s="46">
        <v>3.0</v>
      </c>
      <c r="AH43" s="37"/>
      <c r="AI43" s="37"/>
      <c r="AJ43" s="37"/>
    </row>
    <row r="44" ht="15.75" customHeight="1">
      <c r="A44" s="38"/>
      <c r="B44" s="47"/>
      <c r="C44" s="48"/>
      <c r="D44" s="39"/>
      <c r="E44" s="49"/>
      <c r="F44" s="50"/>
      <c r="G44" s="51"/>
      <c r="H44" s="51"/>
      <c r="I44" s="51"/>
      <c r="J44" s="51"/>
      <c r="K44" s="52" t="s">
        <v>25</v>
      </c>
      <c r="L44" s="52">
        <v>6.0</v>
      </c>
      <c r="M44" s="52">
        <v>6.0</v>
      </c>
      <c r="N44" s="52">
        <v>6.0</v>
      </c>
      <c r="O44" s="52">
        <v>42.0</v>
      </c>
      <c r="P44" s="52">
        <v>58.0</v>
      </c>
      <c r="Q44" s="52">
        <v>60.0</v>
      </c>
      <c r="R44" s="53">
        <f t="shared" si="50"/>
        <v>840000000</v>
      </c>
      <c r="S44" s="53">
        <f t="shared" ref="S44:T44" si="58">(P44/0.05)*10^M44</f>
        <v>1160000000</v>
      </c>
      <c r="T44" s="53">
        <f t="shared" si="58"/>
        <v>1200000000</v>
      </c>
      <c r="U44" s="54">
        <f t="shared" si="21"/>
        <v>1066666667</v>
      </c>
      <c r="V44" s="51"/>
      <c r="W44" s="55"/>
      <c r="X44" s="55"/>
      <c r="Y44" s="55"/>
      <c r="Z44" s="47"/>
      <c r="AA44" s="55"/>
      <c r="AB44" s="48"/>
      <c r="AC44" s="48"/>
      <c r="AD44" s="36"/>
      <c r="AH44" s="37"/>
      <c r="AI44" s="37"/>
      <c r="AJ44" s="37"/>
    </row>
    <row r="45" ht="15.75" customHeight="1">
      <c r="A45" s="38"/>
      <c r="B45" s="56" t="s">
        <v>30</v>
      </c>
      <c r="C45" s="57">
        <f>468333333.33333</f>
        <v>468333333.3</v>
      </c>
      <c r="D45" s="39"/>
      <c r="E45" s="40">
        <v>10.0</v>
      </c>
      <c r="F45" s="41">
        <v>5.0</v>
      </c>
      <c r="G45" s="44">
        <v>4000000.0</v>
      </c>
      <c r="H45" s="44">
        <f>(C45*0.01)/5</f>
        <v>936666.6667</v>
      </c>
      <c r="I45" s="58">
        <f>H45/G45</f>
        <v>0.2341666667</v>
      </c>
      <c r="J45" s="43">
        <v>10.0</v>
      </c>
      <c r="K45" s="43" t="s">
        <v>22</v>
      </c>
      <c r="L45" s="43">
        <v>7.0</v>
      </c>
      <c r="M45" s="43">
        <v>7.0</v>
      </c>
      <c r="N45" s="43">
        <v>7.0</v>
      </c>
      <c r="O45" s="43">
        <v>8.0</v>
      </c>
      <c r="P45" s="43">
        <v>10.0</v>
      </c>
      <c r="Q45" s="43">
        <v>13.0</v>
      </c>
      <c r="R45" s="44">
        <f t="shared" si="50"/>
        <v>1600000000</v>
      </c>
      <c r="S45" s="44">
        <f t="shared" ref="S45:T45" si="59">(P45/0.05)*10^M45</f>
        <v>2000000000</v>
      </c>
      <c r="T45" s="44">
        <f t="shared" si="59"/>
        <v>2600000000</v>
      </c>
      <c r="U45" s="45">
        <f t="shared" si="21"/>
        <v>2066666667</v>
      </c>
      <c r="V45" s="59">
        <v>250.0</v>
      </c>
      <c r="W45" s="60">
        <v>73.0</v>
      </c>
      <c r="X45" s="60">
        <v>110.0</v>
      </c>
      <c r="Y45" s="60">
        <v>95.0</v>
      </c>
      <c r="Z45" s="61">
        <f t="shared" ref="Z45:AB45" si="60">W45*4</f>
        <v>292</v>
      </c>
      <c r="AA45" s="60">
        <f t="shared" si="60"/>
        <v>440</v>
      </c>
      <c r="AB45" s="62">
        <f t="shared" si="60"/>
        <v>380</v>
      </c>
      <c r="AC45" s="62">
        <f>((Y45+W45+X45)/3)*(1000/V45)</f>
        <v>370.6666667</v>
      </c>
      <c r="AD45" s="36"/>
      <c r="AH45" s="37"/>
      <c r="AI45" s="37"/>
      <c r="AJ45" s="37"/>
    </row>
    <row r="46" ht="15.75" customHeight="1">
      <c r="A46" s="38"/>
      <c r="B46" s="39"/>
      <c r="C46" s="38"/>
      <c r="D46" s="39"/>
      <c r="F46" s="41"/>
      <c r="G46" s="42"/>
      <c r="H46" s="42"/>
      <c r="I46" s="42"/>
      <c r="J46" s="42"/>
      <c r="K46" s="43" t="s">
        <v>23</v>
      </c>
      <c r="L46" s="43">
        <v>6.0</v>
      </c>
      <c r="M46" s="43">
        <v>6.0</v>
      </c>
      <c r="N46" s="43">
        <v>6.0</v>
      </c>
      <c r="O46" s="43">
        <v>19.0</v>
      </c>
      <c r="P46" s="43">
        <v>11.0</v>
      </c>
      <c r="Q46" s="43">
        <v>22.0</v>
      </c>
      <c r="R46" s="44">
        <f t="shared" si="50"/>
        <v>380000000</v>
      </c>
      <c r="S46" s="44">
        <f t="shared" ref="S46:T46" si="61">(P46/0.05)*10^M46</f>
        <v>220000000</v>
      </c>
      <c r="T46" s="44">
        <f t="shared" si="61"/>
        <v>440000000</v>
      </c>
      <c r="U46" s="45">
        <f t="shared" si="21"/>
        <v>346666666.7</v>
      </c>
      <c r="V46" s="42"/>
      <c r="Z46" s="39"/>
      <c r="AB46" s="38"/>
      <c r="AC46" s="38"/>
      <c r="AD46" s="36" t="s">
        <v>31</v>
      </c>
      <c r="AE46" s="46">
        <v>1.5</v>
      </c>
      <c r="AH46" s="37"/>
      <c r="AI46" s="37"/>
      <c r="AJ46" s="37"/>
    </row>
    <row r="47" ht="15.75" customHeight="1">
      <c r="A47" s="38"/>
      <c r="B47" s="47"/>
      <c r="C47" s="48"/>
      <c r="D47" s="39"/>
      <c r="E47" s="49"/>
      <c r="F47" s="50"/>
      <c r="G47" s="51"/>
      <c r="H47" s="51"/>
      <c r="I47" s="51"/>
      <c r="J47" s="51"/>
      <c r="K47" s="52" t="s">
        <v>25</v>
      </c>
      <c r="L47" s="52">
        <v>6.0</v>
      </c>
      <c r="M47" s="52">
        <v>6.0</v>
      </c>
      <c r="N47" s="52">
        <v>6.0</v>
      </c>
      <c r="O47" s="52">
        <v>65.0</v>
      </c>
      <c r="P47" s="52">
        <v>58.0</v>
      </c>
      <c r="Q47" s="52">
        <v>112.0</v>
      </c>
      <c r="R47" s="53">
        <f t="shared" si="50"/>
        <v>1300000000</v>
      </c>
      <c r="S47" s="53">
        <f t="shared" ref="S47:T47" si="62">(P47/0.05)*10^M47</f>
        <v>1160000000</v>
      </c>
      <c r="T47" s="53">
        <f t="shared" si="62"/>
        <v>2240000000</v>
      </c>
      <c r="U47" s="54">
        <f t="shared" si="21"/>
        <v>1566666667</v>
      </c>
      <c r="V47" s="51"/>
      <c r="W47" s="55"/>
      <c r="X47" s="55"/>
      <c r="Y47" s="55"/>
      <c r="Z47" s="47"/>
      <c r="AA47" s="55"/>
      <c r="AB47" s="48"/>
      <c r="AC47" s="48"/>
      <c r="AD47" s="36"/>
    </row>
    <row r="48" ht="15.75" customHeight="1">
      <c r="A48" s="38"/>
      <c r="B48" s="78" t="s">
        <v>32</v>
      </c>
      <c r="C48" s="57">
        <f>468333333.33333/2</f>
        <v>234166666.7</v>
      </c>
      <c r="D48" s="39"/>
      <c r="E48" s="46">
        <v>10.0</v>
      </c>
      <c r="F48" s="41">
        <v>5.0</v>
      </c>
      <c r="G48" s="44">
        <f>G33</f>
        <v>4000000</v>
      </c>
      <c r="H48" s="44">
        <f>(C48*0.01)/5</f>
        <v>468333.3333</v>
      </c>
      <c r="I48" s="58">
        <f>H48/G48</f>
        <v>0.1170833333</v>
      </c>
      <c r="J48" s="71">
        <v>10.0</v>
      </c>
      <c r="K48" s="43" t="s">
        <v>22</v>
      </c>
      <c r="L48" s="43">
        <v>7.0</v>
      </c>
      <c r="M48" s="43">
        <v>7.0</v>
      </c>
      <c r="N48" s="43">
        <v>7.0</v>
      </c>
      <c r="O48" s="43">
        <v>10.0</v>
      </c>
      <c r="P48" s="43">
        <v>8.0</v>
      </c>
      <c r="Q48" s="43">
        <v>11.0</v>
      </c>
      <c r="R48" s="44">
        <f t="shared" si="50"/>
        <v>2000000000</v>
      </c>
      <c r="S48" s="44">
        <f t="shared" ref="S48:T48" si="63">(P48/0.05)*10^M48</f>
        <v>1600000000</v>
      </c>
      <c r="T48" s="44">
        <f t="shared" si="63"/>
        <v>2200000000</v>
      </c>
      <c r="U48" s="45">
        <f t="shared" si="21"/>
        <v>1933333333</v>
      </c>
      <c r="V48" s="59">
        <v>250.0</v>
      </c>
      <c r="W48" s="60">
        <v>23.0</v>
      </c>
      <c r="X48" s="60">
        <v>89.0</v>
      </c>
      <c r="Y48" s="62">
        <v>38.0</v>
      </c>
      <c r="Z48" s="60">
        <f t="shared" ref="Z48:AB48" si="64">W48*4</f>
        <v>92</v>
      </c>
      <c r="AA48" s="60">
        <f t="shared" si="64"/>
        <v>356</v>
      </c>
      <c r="AB48" s="62">
        <f t="shared" si="64"/>
        <v>152</v>
      </c>
      <c r="AC48" s="62">
        <f>((Y48+W48+X48)/3)*(1000/V48)</f>
        <v>200</v>
      </c>
      <c r="AD48" s="36"/>
      <c r="AE48" s="36"/>
    </row>
    <row r="49" ht="15.75" customHeight="1">
      <c r="A49" s="38"/>
      <c r="B49" s="42"/>
      <c r="C49" s="38"/>
      <c r="D49" s="39"/>
      <c r="F49" s="41"/>
      <c r="G49" s="42"/>
      <c r="H49" s="42"/>
      <c r="I49" s="42"/>
      <c r="J49" s="42"/>
      <c r="K49" s="43" t="s">
        <v>23</v>
      </c>
      <c r="L49" s="43">
        <v>6.0</v>
      </c>
      <c r="M49" s="43">
        <v>6.0</v>
      </c>
      <c r="N49" s="43">
        <v>6.0</v>
      </c>
      <c r="O49" s="43">
        <v>21.0</v>
      </c>
      <c r="P49" s="43">
        <v>17.0</v>
      </c>
      <c r="Q49" s="43">
        <v>18.0</v>
      </c>
      <c r="R49" s="44">
        <f t="shared" si="50"/>
        <v>420000000</v>
      </c>
      <c r="S49" s="44">
        <f t="shared" ref="S49:T49" si="65">(P49/0.05)*10^M49</f>
        <v>340000000</v>
      </c>
      <c r="T49" s="44">
        <f t="shared" si="65"/>
        <v>360000000</v>
      </c>
      <c r="U49" s="45">
        <f>(SUM(R49:T49))/3</f>
        <v>373333333.3</v>
      </c>
      <c r="V49" s="42"/>
      <c r="Y49" s="38"/>
      <c r="AB49" s="38"/>
      <c r="AC49" s="38"/>
      <c r="AD49" s="36" t="s">
        <v>31</v>
      </c>
      <c r="AE49" s="46">
        <v>1.5</v>
      </c>
    </row>
    <row r="50" ht="15.75" customHeight="1">
      <c r="A50" s="38"/>
      <c r="B50" s="51"/>
      <c r="C50" s="48"/>
      <c r="D50" s="39"/>
      <c r="E50" s="49"/>
      <c r="F50" s="50"/>
      <c r="G50" s="51"/>
      <c r="H50" s="51"/>
      <c r="I50" s="51"/>
      <c r="J50" s="51"/>
      <c r="K50" s="52" t="s">
        <v>25</v>
      </c>
      <c r="L50" s="52">
        <v>6.0</v>
      </c>
      <c r="M50" s="52">
        <v>6.0</v>
      </c>
      <c r="N50" s="52">
        <v>6.0</v>
      </c>
      <c r="O50" s="52">
        <v>93.0</v>
      </c>
      <c r="P50" s="52">
        <v>71.0</v>
      </c>
      <c r="Q50" s="52">
        <v>61.0</v>
      </c>
      <c r="R50" s="53">
        <f t="shared" si="50"/>
        <v>1860000000</v>
      </c>
      <c r="S50" s="53">
        <f t="shared" ref="S50:T50" si="66">(P50/0.05)*10^M50</f>
        <v>1420000000</v>
      </c>
      <c r="T50" s="53">
        <f t="shared" si="66"/>
        <v>1220000000</v>
      </c>
      <c r="U50" s="54">
        <f>(((O50/0.05)*10^L50)+((P50/0.05)*10^M50)+((Q50/0.05)*10^N50))/3</f>
        <v>1500000000</v>
      </c>
      <c r="V50" s="51"/>
      <c r="W50" s="55"/>
      <c r="X50" s="55"/>
      <c r="Y50" s="48"/>
      <c r="Z50" s="55"/>
      <c r="AA50" s="55"/>
      <c r="AB50" s="48"/>
      <c r="AC50" s="48"/>
      <c r="AD50" s="36"/>
      <c r="AE50" s="36"/>
    </row>
    <row r="51" ht="15.75" customHeight="1">
      <c r="A51" s="38"/>
      <c r="B51" s="79" t="s">
        <v>33</v>
      </c>
      <c r="C51" s="65">
        <f>234166666.666665/2</f>
        <v>117083333.3</v>
      </c>
      <c r="D51" s="39"/>
      <c r="E51" s="80">
        <v>10.0</v>
      </c>
      <c r="F51" s="81">
        <v>5.0</v>
      </c>
      <c r="G51" s="70">
        <f>G48</f>
        <v>4000000</v>
      </c>
      <c r="H51" s="70">
        <f>H48/2</f>
        <v>234166.6667</v>
      </c>
      <c r="I51" s="73">
        <f>H51/G51</f>
        <v>0.05854166667</v>
      </c>
      <c r="J51" s="72">
        <v>10.0</v>
      </c>
      <c r="K51" s="2" t="s">
        <v>22</v>
      </c>
      <c r="L51" s="2">
        <v>7.0</v>
      </c>
      <c r="M51" s="2">
        <v>7.0</v>
      </c>
      <c r="N51" s="2">
        <v>7.0</v>
      </c>
      <c r="O51" s="2">
        <v>9.0</v>
      </c>
      <c r="P51" s="2">
        <v>11.0</v>
      </c>
      <c r="Q51" s="2">
        <v>21.0</v>
      </c>
      <c r="R51" s="44">
        <f t="shared" si="50"/>
        <v>1800000000</v>
      </c>
      <c r="S51" s="44">
        <f t="shared" ref="S51:T51" si="67">(P51/0.05)*10^M51</f>
        <v>2200000000</v>
      </c>
      <c r="T51" s="44">
        <f t="shared" si="67"/>
        <v>4200000000</v>
      </c>
      <c r="U51" s="45">
        <f t="shared" ref="U51:U52" si="70">SUM(R51:T51)/3</f>
        <v>2733333333</v>
      </c>
      <c r="V51" s="67">
        <v>250.0</v>
      </c>
      <c r="W51" s="68">
        <v>6.0</v>
      </c>
      <c r="X51" s="68">
        <v>22.0</v>
      </c>
      <c r="Y51" s="69">
        <v>28.0</v>
      </c>
      <c r="Z51" s="60">
        <f t="shared" ref="Z51:AB51" si="68">W51*4</f>
        <v>24</v>
      </c>
      <c r="AA51" s="60">
        <f t="shared" si="68"/>
        <v>88</v>
      </c>
      <c r="AB51" s="62">
        <f t="shared" si="68"/>
        <v>112</v>
      </c>
      <c r="AC51" s="69">
        <f>((Y51+W51+X51)/3)*(1000/V51)</f>
        <v>74.66666667</v>
      </c>
      <c r="AD51" s="36"/>
      <c r="AE51" s="36"/>
    </row>
    <row r="52" ht="15.75" customHeight="1">
      <c r="A52" s="38"/>
      <c r="B52" s="42"/>
      <c r="C52" s="38"/>
      <c r="D52" s="39"/>
      <c r="F52" s="41"/>
      <c r="G52" s="42"/>
      <c r="H52" s="42"/>
      <c r="I52" s="42"/>
      <c r="J52" s="42"/>
      <c r="K52" s="43" t="s">
        <v>23</v>
      </c>
      <c r="L52" s="43">
        <v>6.0</v>
      </c>
      <c r="M52" s="43">
        <v>6.0</v>
      </c>
      <c r="N52" s="43">
        <v>6.0</v>
      </c>
      <c r="O52" s="43">
        <v>17.0</v>
      </c>
      <c r="P52" s="43">
        <v>22.0</v>
      </c>
      <c r="Q52" s="43">
        <v>36.0</v>
      </c>
      <c r="R52" s="44">
        <f t="shared" si="50"/>
        <v>340000000</v>
      </c>
      <c r="S52" s="44">
        <f t="shared" ref="S52:T52" si="69">(P52/0.05)*10^M52</f>
        <v>440000000</v>
      </c>
      <c r="T52" s="44">
        <f t="shared" si="69"/>
        <v>720000000</v>
      </c>
      <c r="U52" s="45">
        <f t="shared" si="70"/>
        <v>500000000</v>
      </c>
      <c r="V52" s="42"/>
      <c r="Y52" s="38"/>
      <c r="AB52" s="38"/>
      <c r="AC52" s="38"/>
      <c r="AD52" s="36" t="s">
        <v>31</v>
      </c>
      <c r="AE52" s="46">
        <v>1.5</v>
      </c>
    </row>
    <row r="53" ht="15.75" customHeight="1">
      <c r="A53" s="38"/>
      <c r="B53" s="51"/>
      <c r="C53" s="48"/>
      <c r="D53" s="39"/>
      <c r="E53" s="49"/>
      <c r="F53" s="50"/>
      <c r="G53" s="51"/>
      <c r="H53" s="51"/>
      <c r="I53" s="51"/>
      <c r="J53" s="51"/>
      <c r="K53" s="52" t="s">
        <v>25</v>
      </c>
      <c r="L53" s="52">
        <v>6.0</v>
      </c>
      <c r="M53" s="52">
        <v>6.0</v>
      </c>
      <c r="N53" s="52">
        <v>6.0</v>
      </c>
      <c r="O53" s="52">
        <v>66.0</v>
      </c>
      <c r="P53" s="52">
        <v>86.0</v>
      </c>
      <c r="Q53" s="52">
        <v>122.0</v>
      </c>
      <c r="R53" s="53">
        <f t="shared" si="50"/>
        <v>1320000000</v>
      </c>
      <c r="S53" s="53">
        <f t="shared" ref="S53:T53" si="71">(P53/0.05)*10^M53</f>
        <v>1720000000</v>
      </c>
      <c r="T53" s="53">
        <f t="shared" si="71"/>
        <v>2440000000</v>
      </c>
      <c r="U53" s="54">
        <f t="shared" ref="U53:U54" si="73">(((O53/0.05)*10^L53)+((P53/0.05)*10^M53)+((Q53/0.05)*10^N53))/3</f>
        <v>1826666667</v>
      </c>
      <c r="V53" s="51"/>
      <c r="W53" s="55"/>
      <c r="X53" s="55"/>
      <c r="Y53" s="48"/>
      <c r="Z53" s="55"/>
      <c r="AA53" s="55"/>
      <c r="AB53" s="48"/>
      <c r="AC53" s="48"/>
      <c r="AD53" s="36"/>
      <c r="AE53" s="36"/>
    </row>
    <row r="54" ht="15.75" customHeight="1">
      <c r="A54" s="38"/>
      <c r="B54" s="79" t="s">
        <v>34</v>
      </c>
      <c r="C54" s="65">
        <f>117083333.333332/2</f>
        <v>58541666.67</v>
      </c>
      <c r="D54" s="39"/>
      <c r="E54" s="80">
        <v>10.0</v>
      </c>
      <c r="F54" s="81">
        <v>5.0</v>
      </c>
      <c r="G54" s="70">
        <f>G51</f>
        <v>4000000</v>
      </c>
      <c r="H54" s="70">
        <f>H51/2</f>
        <v>117083.3333</v>
      </c>
      <c r="I54" s="82">
        <f>H54/G54</f>
        <v>0.02927083333</v>
      </c>
      <c r="J54" s="72">
        <v>10.0</v>
      </c>
      <c r="K54" s="2" t="s">
        <v>22</v>
      </c>
      <c r="L54" s="2">
        <v>7.0</v>
      </c>
      <c r="M54" s="2">
        <v>7.0</v>
      </c>
      <c r="N54" s="2">
        <v>7.0</v>
      </c>
      <c r="O54" s="2">
        <v>9.0</v>
      </c>
      <c r="P54" s="2">
        <v>9.0</v>
      </c>
      <c r="Q54" s="2">
        <v>13.0</v>
      </c>
      <c r="R54" s="44">
        <f t="shared" si="50"/>
        <v>1800000000</v>
      </c>
      <c r="S54" s="44">
        <f t="shared" ref="S54:T54" si="72">(P54/0.05)*10^M54</f>
        <v>1800000000</v>
      </c>
      <c r="T54" s="44">
        <f t="shared" si="72"/>
        <v>2600000000</v>
      </c>
      <c r="U54" s="45">
        <f t="shared" si="73"/>
        <v>2066666667</v>
      </c>
      <c r="V54" s="59">
        <v>250.0</v>
      </c>
      <c r="W54" s="68">
        <v>5.0</v>
      </c>
      <c r="X54" s="68">
        <v>10.0</v>
      </c>
      <c r="Y54" s="69">
        <v>8.0</v>
      </c>
      <c r="Z54" s="60">
        <f t="shared" ref="Z54:AB54" si="74">W54*4</f>
        <v>20</v>
      </c>
      <c r="AA54" s="60">
        <f t="shared" si="74"/>
        <v>40</v>
      </c>
      <c r="AB54" s="62">
        <f t="shared" si="74"/>
        <v>32</v>
      </c>
      <c r="AC54" s="69">
        <f>((Y54+W54+X54)/3)*(1000/V54)</f>
        <v>30.66666667</v>
      </c>
      <c r="AD54" s="36"/>
      <c r="AE54" s="36"/>
    </row>
    <row r="55" ht="15.75" customHeight="1">
      <c r="A55" s="38"/>
      <c r="B55" s="42"/>
      <c r="C55" s="38"/>
      <c r="D55" s="39"/>
      <c r="F55" s="41"/>
      <c r="G55" s="42"/>
      <c r="H55" s="42"/>
      <c r="I55" s="42"/>
      <c r="J55" s="42"/>
      <c r="K55" s="43" t="s">
        <v>23</v>
      </c>
      <c r="L55" s="43">
        <v>6.0</v>
      </c>
      <c r="M55" s="43">
        <v>6.0</v>
      </c>
      <c r="N55" s="43">
        <v>6.0</v>
      </c>
      <c r="O55" s="43">
        <v>20.0</v>
      </c>
      <c r="P55" s="43">
        <v>20.0</v>
      </c>
      <c r="Q55" s="43">
        <v>11.0</v>
      </c>
      <c r="R55" s="44">
        <f t="shared" si="50"/>
        <v>400000000</v>
      </c>
      <c r="S55" s="44">
        <f t="shared" ref="S55:T55" si="75">(P55/0.05)*10^M55</f>
        <v>400000000</v>
      </c>
      <c r="T55" s="44">
        <f t="shared" si="75"/>
        <v>220000000</v>
      </c>
      <c r="U55" s="45">
        <f>SUM(R55:T55)/3</f>
        <v>340000000</v>
      </c>
      <c r="V55" s="42"/>
      <c r="Y55" s="38"/>
      <c r="AB55" s="38"/>
      <c r="AC55" s="38"/>
      <c r="AD55" s="36" t="s">
        <v>31</v>
      </c>
      <c r="AE55" s="46">
        <v>1.5</v>
      </c>
    </row>
    <row r="56" ht="15.75" customHeight="1">
      <c r="A56" s="38"/>
      <c r="B56" s="51"/>
      <c r="C56" s="48"/>
      <c r="D56" s="39"/>
      <c r="E56" s="49"/>
      <c r="F56" s="50"/>
      <c r="G56" s="51"/>
      <c r="H56" s="51"/>
      <c r="I56" s="51"/>
      <c r="J56" s="51"/>
      <c r="K56" s="52" t="s">
        <v>25</v>
      </c>
      <c r="L56" s="52">
        <v>6.0</v>
      </c>
      <c r="M56" s="52">
        <v>6.0</v>
      </c>
      <c r="N56" s="52">
        <v>6.0</v>
      </c>
      <c r="O56" s="52">
        <v>77.0</v>
      </c>
      <c r="P56" s="52">
        <v>83.0</v>
      </c>
      <c r="Q56" s="52">
        <v>62.0</v>
      </c>
      <c r="R56" s="53">
        <f t="shared" si="50"/>
        <v>1540000000</v>
      </c>
      <c r="S56" s="53">
        <f t="shared" ref="S56:T56" si="76">(P56/0.05)*10^M56</f>
        <v>1660000000</v>
      </c>
      <c r="T56" s="53">
        <f t="shared" si="76"/>
        <v>1240000000</v>
      </c>
      <c r="U56" s="54">
        <f t="shared" ref="U56:U68" si="78">(((O56/0.05)*10^L56)+((P56/0.05)*10^M56)+((Q56/0.05)*10^N56))/3</f>
        <v>1480000000</v>
      </c>
      <c r="V56" s="51"/>
      <c r="W56" s="55"/>
      <c r="X56" s="55"/>
      <c r="Y56" s="48"/>
      <c r="Z56" s="55"/>
      <c r="AA56" s="55"/>
      <c r="AB56" s="48"/>
      <c r="AC56" s="48"/>
      <c r="AD56" s="36"/>
      <c r="AE56" s="36"/>
    </row>
    <row r="57" ht="15.75" customHeight="1">
      <c r="A57" s="38"/>
      <c r="B57" s="79" t="s">
        <v>35</v>
      </c>
      <c r="C57" s="65">
        <f>C54/2</f>
        <v>29270833.33</v>
      </c>
      <c r="D57" s="39"/>
      <c r="E57" s="80">
        <v>10.0</v>
      </c>
      <c r="F57" s="81">
        <v>5.0</v>
      </c>
      <c r="G57" s="70">
        <f>G54</f>
        <v>4000000</v>
      </c>
      <c r="H57" s="70">
        <f>H54/2</f>
        <v>58541.66667</v>
      </c>
      <c r="I57" s="73">
        <f>H57/G57</f>
        <v>0.01463541667</v>
      </c>
      <c r="J57" s="72">
        <v>10.0</v>
      </c>
      <c r="K57" s="2" t="s">
        <v>22</v>
      </c>
      <c r="L57" s="2">
        <v>7.0</v>
      </c>
      <c r="M57" s="2">
        <v>7.0</v>
      </c>
      <c r="N57" s="2">
        <v>7.0</v>
      </c>
      <c r="O57" s="2">
        <v>7.0</v>
      </c>
      <c r="P57" s="2">
        <v>12.0</v>
      </c>
      <c r="Q57" s="2">
        <v>14.0</v>
      </c>
      <c r="R57" s="44">
        <f t="shared" si="50"/>
        <v>1400000000</v>
      </c>
      <c r="S57" s="44">
        <f t="shared" ref="S57:T57" si="77">(P57/0.05)*10^M57</f>
        <v>2400000000</v>
      </c>
      <c r="T57" s="44">
        <f t="shared" si="77"/>
        <v>2800000000</v>
      </c>
      <c r="U57" s="45">
        <f t="shared" si="78"/>
        <v>2200000000</v>
      </c>
      <c r="V57" s="67">
        <v>250.0</v>
      </c>
      <c r="W57" s="68">
        <v>1.0</v>
      </c>
      <c r="X57" s="68">
        <v>5.0</v>
      </c>
      <c r="Y57" s="69">
        <v>8.0</v>
      </c>
      <c r="Z57" s="60">
        <f t="shared" ref="Z57:AB57" si="79">W57*4</f>
        <v>4</v>
      </c>
      <c r="AA57" s="60">
        <f t="shared" si="79"/>
        <v>20</v>
      </c>
      <c r="AB57" s="62">
        <f t="shared" si="79"/>
        <v>32</v>
      </c>
      <c r="AC57" s="69">
        <f>((Y57+W57)/2)*(1000/V57)</f>
        <v>18</v>
      </c>
      <c r="AD57" s="36"/>
      <c r="AE57" s="36"/>
    </row>
    <row r="58" ht="15.75" customHeight="1">
      <c r="A58" s="38"/>
      <c r="B58" s="42"/>
      <c r="C58" s="38"/>
      <c r="D58" s="39"/>
      <c r="F58" s="41"/>
      <c r="G58" s="42"/>
      <c r="H58" s="42"/>
      <c r="I58" s="42"/>
      <c r="J58" s="42"/>
      <c r="K58" s="43" t="s">
        <v>23</v>
      </c>
      <c r="L58" s="43">
        <v>6.0</v>
      </c>
      <c r="M58" s="43">
        <v>6.0</v>
      </c>
      <c r="N58" s="43">
        <v>6.0</v>
      </c>
      <c r="O58" s="43">
        <v>14.0</v>
      </c>
      <c r="P58" s="43">
        <v>19.0</v>
      </c>
      <c r="Q58" s="43">
        <v>18.0</v>
      </c>
      <c r="R58" s="44">
        <f t="shared" si="50"/>
        <v>280000000</v>
      </c>
      <c r="S58" s="44">
        <f t="shared" ref="S58:T58" si="80">(P58/0.05)*10^M58</f>
        <v>380000000</v>
      </c>
      <c r="T58" s="44">
        <f t="shared" si="80"/>
        <v>360000000</v>
      </c>
      <c r="U58" s="45">
        <f t="shared" si="78"/>
        <v>340000000</v>
      </c>
      <c r="V58" s="42"/>
      <c r="Y58" s="38"/>
      <c r="AB58" s="38"/>
      <c r="AC58" s="38"/>
      <c r="AD58" s="36" t="s">
        <v>31</v>
      </c>
      <c r="AE58" s="46">
        <v>1.5</v>
      </c>
    </row>
    <row r="59" ht="15.75" customHeight="1">
      <c r="A59" s="38"/>
      <c r="B59" s="51"/>
      <c r="C59" s="48"/>
      <c r="D59" s="39"/>
      <c r="E59" s="49"/>
      <c r="F59" s="50"/>
      <c r="G59" s="51"/>
      <c r="H59" s="51"/>
      <c r="I59" s="51"/>
      <c r="J59" s="51"/>
      <c r="K59" s="52" t="s">
        <v>25</v>
      </c>
      <c r="L59" s="52">
        <v>6.0</v>
      </c>
      <c r="M59" s="52">
        <v>6.0</v>
      </c>
      <c r="N59" s="52">
        <v>6.0</v>
      </c>
      <c r="O59" s="52">
        <v>61.0</v>
      </c>
      <c r="P59" s="52">
        <v>69.0</v>
      </c>
      <c r="Q59" s="52">
        <v>70.0</v>
      </c>
      <c r="R59" s="53">
        <f t="shared" si="50"/>
        <v>1220000000</v>
      </c>
      <c r="S59" s="53">
        <f t="shared" ref="S59:T59" si="81">(P59/0.05)*10^M59</f>
        <v>1380000000</v>
      </c>
      <c r="T59" s="53">
        <f t="shared" si="81"/>
        <v>1400000000</v>
      </c>
      <c r="U59" s="54">
        <f t="shared" si="78"/>
        <v>1333333333</v>
      </c>
      <c r="V59" s="51"/>
      <c r="W59" s="55"/>
      <c r="X59" s="55"/>
      <c r="Y59" s="48"/>
      <c r="Z59" s="55"/>
      <c r="AA59" s="55"/>
      <c r="AB59" s="48"/>
      <c r="AC59" s="48"/>
      <c r="AD59" s="36"/>
      <c r="AE59" s="36"/>
    </row>
    <row r="60" ht="15.75" customHeight="1">
      <c r="A60" s="38"/>
      <c r="B60" s="79" t="s">
        <v>36</v>
      </c>
      <c r="C60" s="65" t="str">
        <f>#REF!/2</f>
        <v>#REF!</v>
      </c>
      <c r="D60" s="39"/>
      <c r="E60" s="80">
        <v>10.0</v>
      </c>
      <c r="F60" s="81">
        <v>5.0</v>
      </c>
      <c r="G60" s="70">
        <f>G57</f>
        <v>4000000</v>
      </c>
      <c r="H60" s="70">
        <f>H57/2</f>
        <v>29270.83333</v>
      </c>
      <c r="I60" s="73">
        <f>H60/G60</f>
        <v>0.007317708333</v>
      </c>
      <c r="J60" s="72">
        <v>10.0</v>
      </c>
      <c r="K60" s="2" t="s">
        <v>22</v>
      </c>
      <c r="L60" s="2">
        <v>7.0</v>
      </c>
      <c r="M60" s="2">
        <v>7.0</v>
      </c>
      <c r="N60" s="2">
        <v>7.0</v>
      </c>
      <c r="O60" s="2">
        <v>7.0</v>
      </c>
      <c r="P60" s="2">
        <v>10.0</v>
      </c>
      <c r="Q60" s="2">
        <v>11.0</v>
      </c>
      <c r="R60" s="44">
        <f t="shared" si="50"/>
        <v>1400000000</v>
      </c>
      <c r="S60" s="44">
        <f t="shared" ref="S60:T60" si="82">(P60/0.05)*10^M60</f>
        <v>2000000000</v>
      </c>
      <c r="T60" s="44">
        <f t="shared" si="82"/>
        <v>2200000000</v>
      </c>
      <c r="U60" s="45">
        <f t="shared" si="78"/>
        <v>1866666667</v>
      </c>
      <c r="V60" s="67">
        <v>250.0</v>
      </c>
      <c r="W60" s="68">
        <v>0.0</v>
      </c>
      <c r="X60" s="68">
        <v>0.0</v>
      </c>
      <c r="Y60" s="69">
        <v>2.0</v>
      </c>
      <c r="Z60" s="60">
        <f t="shared" ref="Z60:AB60" si="83">W60*4</f>
        <v>0</v>
      </c>
      <c r="AA60" s="60">
        <f t="shared" si="83"/>
        <v>0</v>
      </c>
      <c r="AB60" s="62">
        <f t="shared" si="83"/>
        <v>8</v>
      </c>
      <c r="AC60" s="69">
        <f>((Y60+W60+X60)/3)*(1000/V60)</f>
        <v>2.666666667</v>
      </c>
      <c r="AD60" s="36"/>
      <c r="AE60" s="36"/>
    </row>
    <row r="61" ht="15.75" customHeight="1">
      <c r="A61" s="38"/>
      <c r="B61" s="42"/>
      <c r="C61" s="38"/>
      <c r="D61" s="39"/>
      <c r="F61" s="41"/>
      <c r="G61" s="42"/>
      <c r="H61" s="42"/>
      <c r="I61" s="42"/>
      <c r="J61" s="42"/>
      <c r="K61" s="43" t="s">
        <v>23</v>
      </c>
      <c r="L61" s="43">
        <v>6.0</v>
      </c>
      <c r="M61" s="43">
        <v>6.0</v>
      </c>
      <c r="N61" s="43">
        <v>6.0</v>
      </c>
      <c r="O61" s="43">
        <v>20.0</v>
      </c>
      <c r="P61" s="43">
        <v>22.0</v>
      </c>
      <c r="Q61" s="43">
        <v>16.0</v>
      </c>
      <c r="R61" s="44">
        <f t="shared" si="50"/>
        <v>400000000</v>
      </c>
      <c r="S61" s="44">
        <f t="shared" ref="S61:T61" si="84">(P61/0.05)*10^M61</f>
        <v>440000000</v>
      </c>
      <c r="T61" s="44">
        <f t="shared" si="84"/>
        <v>320000000</v>
      </c>
      <c r="U61" s="45">
        <f t="shared" si="78"/>
        <v>386666666.7</v>
      </c>
      <c r="V61" s="42"/>
      <c r="Y61" s="38"/>
      <c r="AB61" s="38"/>
      <c r="AC61" s="38"/>
      <c r="AD61" s="36" t="s">
        <v>31</v>
      </c>
      <c r="AE61" s="46">
        <v>1.5</v>
      </c>
    </row>
    <row r="62" ht="15.75" customHeight="1">
      <c r="A62" s="38"/>
      <c r="B62" s="51"/>
      <c r="C62" s="48"/>
      <c r="D62" s="39"/>
      <c r="E62" s="49"/>
      <c r="F62" s="50"/>
      <c r="G62" s="51"/>
      <c r="H62" s="51"/>
      <c r="I62" s="51"/>
      <c r="J62" s="51"/>
      <c r="K62" s="52" t="s">
        <v>25</v>
      </c>
      <c r="L62" s="52">
        <v>6.0</v>
      </c>
      <c r="M62" s="52">
        <v>6.0</v>
      </c>
      <c r="N62" s="52">
        <v>6.0</v>
      </c>
      <c r="O62" s="52">
        <v>86.0</v>
      </c>
      <c r="P62" s="52">
        <v>93.0</v>
      </c>
      <c r="Q62" s="52">
        <v>81.0</v>
      </c>
      <c r="R62" s="53">
        <f t="shared" si="50"/>
        <v>1720000000</v>
      </c>
      <c r="S62" s="53">
        <f t="shared" ref="S62:T62" si="85">(P62/0.05)*10^M62</f>
        <v>1860000000</v>
      </c>
      <c r="T62" s="53">
        <f t="shared" si="85"/>
        <v>1620000000</v>
      </c>
      <c r="U62" s="54">
        <f t="shared" si="78"/>
        <v>1733333333</v>
      </c>
      <c r="V62" s="51"/>
      <c r="W62" s="55"/>
      <c r="X62" s="55"/>
      <c r="Y62" s="48"/>
      <c r="Z62" s="55"/>
      <c r="AA62" s="55"/>
      <c r="AB62" s="48"/>
      <c r="AC62" s="48"/>
      <c r="AD62" s="36"/>
      <c r="AE62" s="36"/>
    </row>
    <row r="63" ht="15.75" customHeight="1">
      <c r="A63" s="38"/>
      <c r="B63" s="79" t="s">
        <v>37</v>
      </c>
      <c r="C63" s="65" t="str">
        <f>C60/2</f>
        <v>#REF!</v>
      </c>
      <c r="D63" s="39"/>
      <c r="E63" s="80">
        <v>10.0</v>
      </c>
      <c r="F63" s="81">
        <v>5.0</v>
      </c>
      <c r="G63" s="70">
        <f>G60</f>
        <v>4000000</v>
      </c>
      <c r="H63" s="70">
        <f>H60/2</f>
        <v>14635.41667</v>
      </c>
      <c r="I63" s="73">
        <f>H63/G63</f>
        <v>0.003658854167</v>
      </c>
      <c r="J63" s="72">
        <v>10.0</v>
      </c>
      <c r="K63" s="2" t="s">
        <v>22</v>
      </c>
      <c r="L63" s="2">
        <v>7.0</v>
      </c>
      <c r="M63" s="2">
        <v>7.0</v>
      </c>
      <c r="N63" s="2">
        <v>6.0</v>
      </c>
      <c r="O63" s="2">
        <v>9.0</v>
      </c>
      <c r="P63" s="2">
        <v>7.0</v>
      </c>
      <c r="Q63" s="2">
        <v>94.0</v>
      </c>
      <c r="R63" s="44">
        <f t="shared" si="50"/>
        <v>1800000000</v>
      </c>
      <c r="S63" s="44">
        <f t="shared" ref="S63:T63" si="86">(P63/0.05)*10^M63</f>
        <v>1400000000</v>
      </c>
      <c r="T63" s="44">
        <f t="shared" si="86"/>
        <v>1880000000</v>
      </c>
      <c r="U63" s="45">
        <f t="shared" si="78"/>
        <v>1693333333</v>
      </c>
      <c r="V63" s="59">
        <v>250.0</v>
      </c>
      <c r="W63" s="68">
        <v>0.0</v>
      </c>
      <c r="X63" s="68">
        <v>2.0</v>
      </c>
      <c r="Y63" s="69">
        <v>2.0</v>
      </c>
      <c r="Z63" s="60">
        <f t="shared" ref="Z63:AB63" si="87">W63*4</f>
        <v>0</v>
      </c>
      <c r="AA63" s="60">
        <f t="shared" si="87"/>
        <v>8</v>
      </c>
      <c r="AB63" s="62">
        <f t="shared" si="87"/>
        <v>8</v>
      </c>
      <c r="AC63" s="69">
        <f>((Y63+W63+X63)/3)*(1000/V63)</f>
        <v>5.333333333</v>
      </c>
      <c r="AD63" s="36"/>
      <c r="AE63" s="36"/>
    </row>
    <row r="64" ht="15.75" customHeight="1">
      <c r="A64" s="38"/>
      <c r="B64" s="42"/>
      <c r="C64" s="38"/>
      <c r="D64" s="39"/>
      <c r="F64" s="41"/>
      <c r="G64" s="42"/>
      <c r="H64" s="42"/>
      <c r="I64" s="42"/>
      <c r="J64" s="42"/>
      <c r="K64" s="43" t="s">
        <v>23</v>
      </c>
      <c r="L64" s="43">
        <v>6.0</v>
      </c>
      <c r="M64" s="43">
        <v>6.0</v>
      </c>
      <c r="N64" s="43">
        <v>6.0</v>
      </c>
      <c r="O64" s="43">
        <v>23.0</v>
      </c>
      <c r="P64" s="43">
        <v>16.0</v>
      </c>
      <c r="Q64" s="43">
        <v>19.0</v>
      </c>
      <c r="R64" s="44">
        <f t="shared" si="50"/>
        <v>460000000</v>
      </c>
      <c r="S64" s="44">
        <f t="shared" ref="S64:T64" si="88">(P64/0.05)*10^M64</f>
        <v>320000000</v>
      </c>
      <c r="T64" s="44">
        <f t="shared" si="88"/>
        <v>380000000</v>
      </c>
      <c r="U64" s="45">
        <f t="shared" si="78"/>
        <v>386666666.7</v>
      </c>
      <c r="V64" s="42"/>
      <c r="Y64" s="38"/>
      <c r="AB64" s="38"/>
      <c r="AC64" s="38"/>
      <c r="AD64" s="36" t="s">
        <v>31</v>
      </c>
      <c r="AE64" s="46">
        <v>1.5</v>
      </c>
    </row>
    <row r="65" ht="15.75" customHeight="1">
      <c r="A65" s="38"/>
      <c r="B65" s="51"/>
      <c r="C65" s="48"/>
      <c r="D65" s="39"/>
      <c r="E65" s="49"/>
      <c r="F65" s="50"/>
      <c r="G65" s="51"/>
      <c r="H65" s="51"/>
      <c r="I65" s="51"/>
      <c r="J65" s="51"/>
      <c r="K65" s="52" t="s">
        <v>25</v>
      </c>
      <c r="L65" s="52">
        <v>6.0</v>
      </c>
      <c r="M65" s="52">
        <v>6.0</v>
      </c>
      <c r="N65" s="52">
        <v>6.0</v>
      </c>
      <c r="O65" s="52">
        <v>68.0</v>
      </c>
      <c r="P65" s="52">
        <v>69.0</v>
      </c>
      <c r="Q65" s="52">
        <v>71.0</v>
      </c>
      <c r="R65" s="53">
        <f t="shared" si="50"/>
        <v>1360000000</v>
      </c>
      <c r="S65" s="53">
        <f t="shared" ref="S65:T65" si="89">(P65/0.05)*10^M65</f>
        <v>1380000000</v>
      </c>
      <c r="T65" s="53">
        <f t="shared" si="89"/>
        <v>1420000000</v>
      </c>
      <c r="U65" s="54">
        <f t="shared" si="78"/>
        <v>1386666667</v>
      </c>
      <c r="V65" s="51"/>
      <c r="W65" s="55"/>
      <c r="X65" s="55"/>
      <c r="Y65" s="48"/>
      <c r="Z65" s="55"/>
      <c r="AA65" s="55"/>
      <c r="AB65" s="48"/>
      <c r="AC65" s="48"/>
      <c r="AD65" s="36"/>
      <c r="AE65" s="36"/>
    </row>
    <row r="66" ht="15.75" customHeight="1">
      <c r="A66" s="38"/>
      <c r="B66" s="79" t="s">
        <v>38</v>
      </c>
      <c r="C66" s="70" t="str">
        <f>C63/2</f>
        <v>#REF!</v>
      </c>
      <c r="D66" s="39"/>
      <c r="E66" s="80">
        <v>10.0</v>
      </c>
      <c r="F66" s="81">
        <v>5.0</v>
      </c>
      <c r="G66" s="70">
        <f>G63</f>
        <v>4000000</v>
      </c>
      <c r="H66" s="65">
        <f>H63/2</f>
        <v>7317.708333</v>
      </c>
      <c r="I66" s="73">
        <f>H66/G66</f>
        <v>0.001829427083</v>
      </c>
      <c r="J66" s="72">
        <v>10.0</v>
      </c>
      <c r="K66" s="2" t="s">
        <v>22</v>
      </c>
      <c r="L66" s="2">
        <v>7.0</v>
      </c>
      <c r="M66" s="2">
        <v>7.0</v>
      </c>
      <c r="N66" s="2">
        <v>7.0</v>
      </c>
      <c r="O66" s="2">
        <v>8.0</v>
      </c>
      <c r="P66" s="2">
        <v>15.0</v>
      </c>
      <c r="Q66" s="2">
        <v>10.0</v>
      </c>
      <c r="R66" s="70">
        <f t="shared" si="50"/>
        <v>1600000000</v>
      </c>
      <c r="S66" s="70">
        <f t="shared" ref="S66:T66" si="90">(P66/0.05)*10^M66</f>
        <v>3000000000</v>
      </c>
      <c r="T66" s="70">
        <f t="shared" si="90"/>
        <v>2000000000</v>
      </c>
      <c r="U66" s="83">
        <f t="shared" si="78"/>
        <v>2200000000</v>
      </c>
      <c r="V66" s="67">
        <v>250.0</v>
      </c>
      <c r="W66" s="68">
        <v>0.0</v>
      </c>
      <c r="X66" s="68">
        <v>3.0</v>
      </c>
      <c r="Y66" s="69">
        <v>0.0</v>
      </c>
      <c r="Z66" s="68">
        <f t="shared" ref="Z66:AB66" si="91">W66*4</f>
        <v>0</v>
      </c>
      <c r="AA66" s="68">
        <f t="shared" si="91"/>
        <v>12</v>
      </c>
      <c r="AB66" s="69">
        <f t="shared" si="91"/>
        <v>0</v>
      </c>
      <c r="AC66" s="69">
        <f>((Y66+W66+X66)/3)*(1000/V66)</f>
        <v>4</v>
      </c>
      <c r="AD66" s="36"/>
      <c r="AE66" s="36"/>
    </row>
    <row r="67" ht="15.75" customHeight="1">
      <c r="A67" s="38"/>
      <c r="B67" s="42"/>
      <c r="C67" s="42"/>
      <c r="D67" s="39"/>
      <c r="F67" s="41"/>
      <c r="G67" s="42"/>
      <c r="H67" s="38"/>
      <c r="I67" s="42"/>
      <c r="J67" s="42"/>
      <c r="K67" s="43" t="s">
        <v>23</v>
      </c>
      <c r="L67" s="43">
        <v>6.0</v>
      </c>
      <c r="M67" s="43">
        <v>6.0</v>
      </c>
      <c r="N67" s="43">
        <v>6.0</v>
      </c>
      <c r="O67" s="43">
        <v>15.0</v>
      </c>
      <c r="P67" s="43">
        <v>31.0</v>
      </c>
      <c r="Q67" s="43">
        <v>28.0</v>
      </c>
      <c r="R67" s="44">
        <f t="shared" si="50"/>
        <v>300000000</v>
      </c>
      <c r="S67" s="44">
        <f t="shared" ref="S67:T67" si="92">(P67/0.05)*10^M67</f>
        <v>620000000</v>
      </c>
      <c r="T67" s="44">
        <f t="shared" si="92"/>
        <v>560000000</v>
      </c>
      <c r="U67" s="45">
        <f t="shared" si="78"/>
        <v>493333333.3</v>
      </c>
      <c r="V67" s="42"/>
      <c r="Y67" s="38"/>
      <c r="AB67" s="38"/>
      <c r="AC67" s="38"/>
      <c r="AD67" s="36" t="s">
        <v>31</v>
      </c>
      <c r="AE67" s="46">
        <v>1.5</v>
      </c>
    </row>
    <row r="68" ht="15.75" customHeight="1">
      <c r="A68" s="48"/>
      <c r="B68" s="51"/>
      <c r="C68" s="51"/>
      <c r="D68" s="47"/>
      <c r="E68" s="49"/>
      <c r="F68" s="50"/>
      <c r="G68" s="15"/>
      <c r="H68" s="14"/>
      <c r="I68" s="15"/>
      <c r="J68" s="15"/>
      <c r="K68" s="18" t="s">
        <v>25</v>
      </c>
      <c r="L68" s="18">
        <v>6.0</v>
      </c>
      <c r="M68" s="18">
        <v>6.0</v>
      </c>
      <c r="N68" s="18">
        <v>7.0</v>
      </c>
      <c r="O68" s="18">
        <v>60.0</v>
      </c>
      <c r="P68" s="18">
        <v>118.0</v>
      </c>
      <c r="Q68" s="18">
        <v>13.0</v>
      </c>
      <c r="R68" s="76">
        <f t="shared" si="50"/>
        <v>1200000000</v>
      </c>
      <c r="S68" s="76">
        <f t="shared" ref="S68:T68" si="93">(P68/0.05)*10^M68</f>
        <v>2360000000</v>
      </c>
      <c r="T68" s="76">
        <f t="shared" si="93"/>
        <v>2600000000</v>
      </c>
      <c r="U68" s="77">
        <f t="shared" si="78"/>
        <v>2053333333</v>
      </c>
      <c r="V68" s="15"/>
      <c r="W68" s="16"/>
      <c r="X68" s="16"/>
      <c r="Y68" s="14"/>
      <c r="Z68" s="16"/>
      <c r="AA68" s="16"/>
      <c r="AB68" s="14"/>
      <c r="AC68" s="14"/>
      <c r="AD68" s="36"/>
      <c r="AE68" s="36"/>
    </row>
    <row r="69" ht="15.75" customHeight="1">
      <c r="AD69" s="36"/>
      <c r="AE69" s="36"/>
    </row>
    <row r="70" ht="15.75" customHeight="1">
      <c r="AD70" s="36"/>
      <c r="AE70" s="36"/>
      <c r="AF70" s="46">
        <f>SUM(AE4:AE69)</f>
        <v>42</v>
      </c>
      <c r="AG70" s="46">
        <f>AF70*3</f>
        <v>126</v>
      </c>
    </row>
    <row r="71" ht="15.75" customHeight="1">
      <c r="AD71" s="36"/>
      <c r="AE71" s="36"/>
    </row>
    <row r="72" ht="15.75" customHeight="1">
      <c r="AD72" s="36"/>
      <c r="AE72" s="36"/>
      <c r="AG72" s="46">
        <v>126.0</v>
      </c>
      <c r="AH72" s="46" t="s">
        <v>40</v>
      </c>
    </row>
    <row r="73" ht="15.75" customHeight="1">
      <c r="AD73" s="36"/>
      <c r="AE73" s="36"/>
      <c r="AG73" s="46">
        <f>3*11*2</f>
        <v>66</v>
      </c>
      <c r="AH73" s="46" t="s">
        <v>41</v>
      </c>
    </row>
    <row r="74" ht="15.75" customHeight="1">
      <c r="I74" s="40"/>
      <c r="J74" s="40"/>
      <c r="AD74" s="36"/>
      <c r="AE74" s="36"/>
    </row>
    <row r="75" ht="15.75" customHeight="1">
      <c r="I75" s="40"/>
      <c r="J75" s="40"/>
      <c r="AD75" s="36"/>
      <c r="AE75" s="36"/>
      <c r="AG75" s="46">
        <f>AG72+AG73</f>
        <v>192</v>
      </c>
      <c r="AH75" s="46" t="s">
        <v>42</v>
      </c>
    </row>
    <row r="76" ht="15.75" customHeight="1">
      <c r="I76" s="40"/>
      <c r="J76" s="40"/>
      <c r="AD76" s="36"/>
      <c r="AE76" s="36"/>
      <c r="AG76" s="46">
        <v>2880.0</v>
      </c>
      <c r="AH76" s="46" t="s">
        <v>43</v>
      </c>
    </row>
    <row r="77" ht="15.75" customHeight="1">
      <c r="I77" s="40"/>
      <c r="J77" s="40"/>
      <c r="AD77" s="36"/>
      <c r="AE77" s="36"/>
    </row>
    <row r="78" ht="15.75" customHeight="1">
      <c r="I78" s="40"/>
      <c r="J78" s="40"/>
      <c r="AD78" s="36"/>
      <c r="AE78" s="36"/>
    </row>
    <row r="79" ht="15.75" customHeight="1">
      <c r="I79" s="40"/>
      <c r="J79" s="40"/>
      <c r="AD79" s="36"/>
      <c r="AE79" s="36"/>
      <c r="AG79" s="46">
        <f>AG76/4</f>
        <v>720</v>
      </c>
      <c r="AH79" s="46" t="s">
        <v>44</v>
      </c>
    </row>
    <row r="80" ht="15.75" customHeight="1">
      <c r="I80" s="40"/>
      <c r="J80" s="40"/>
      <c r="AD80" s="36"/>
      <c r="AE80" s="36"/>
    </row>
    <row r="81" ht="15.75" customHeight="1">
      <c r="I81" s="40"/>
      <c r="J81" s="40"/>
      <c r="AD81" s="36"/>
      <c r="AE81" s="36"/>
    </row>
    <row r="82" ht="15.75" customHeight="1">
      <c r="I82" s="40"/>
      <c r="J82" s="40"/>
      <c r="AD82" s="36"/>
      <c r="AE82" s="36"/>
    </row>
    <row r="83" ht="15.75" customHeight="1">
      <c r="I83" s="40"/>
      <c r="J83" s="40"/>
      <c r="AD83" s="36"/>
      <c r="AE83" s="36"/>
    </row>
    <row r="84" ht="15.75" customHeight="1">
      <c r="I84" s="40"/>
      <c r="J84" s="40"/>
      <c r="AD84" s="36"/>
      <c r="AE84" s="36"/>
    </row>
    <row r="85" ht="15.75" customHeight="1">
      <c r="I85" s="40"/>
      <c r="J85" s="40"/>
      <c r="AD85" s="36"/>
      <c r="AE85" s="36"/>
    </row>
    <row r="86" ht="15.75" customHeight="1">
      <c r="I86" s="40"/>
      <c r="J86" s="40"/>
      <c r="AD86" s="36"/>
      <c r="AE86" s="36"/>
    </row>
    <row r="87" ht="15.75" customHeight="1">
      <c r="I87" s="40"/>
      <c r="J87" s="40"/>
      <c r="AD87" s="36"/>
      <c r="AE87" s="36"/>
    </row>
    <row r="88" ht="15.75" customHeight="1">
      <c r="I88" s="40"/>
      <c r="J88" s="40"/>
      <c r="AD88" s="36"/>
      <c r="AE88" s="36"/>
    </row>
    <row r="89" ht="15.75" customHeight="1">
      <c r="I89" s="40"/>
      <c r="J89" s="40"/>
      <c r="AD89" s="36"/>
      <c r="AE89" s="36"/>
    </row>
    <row r="90" ht="15.75" customHeight="1">
      <c r="I90" s="40"/>
      <c r="J90" s="40"/>
      <c r="AD90" s="36"/>
      <c r="AE90" s="36"/>
    </row>
    <row r="91" ht="15.75" customHeight="1">
      <c r="I91" s="40"/>
      <c r="J91" s="40"/>
      <c r="AD91" s="36"/>
      <c r="AE91" s="36"/>
    </row>
    <row r="92" ht="15.75" customHeight="1">
      <c r="I92" s="40"/>
      <c r="J92" s="40"/>
      <c r="AD92" s="36"/>
      <c r="AE92" s="36"/>
    </row>
    <row r="93" ht="15.75" customHeight="1">
      <c r="I93" s="40"/>
      <c r="J93" s="40"/>
      <c r="AD93" s="36"/>
      <c r="AE93" s="36"/>
    </row>
    <row r="94" ht="15.75" customHeight="1">
      <c r="I94" s="40"/>
      <c r="J94" s="40"/>
      <c r="AD94" s="36"/>
      <c r="AE94" s="36"/>
    </row>
    <row r="95" ht="15.75" customHeight="1">
      <c r="I95" s="40"/>
      <c r="J95" s="40"/>
      <c r="AD95" s="36"/>
      <c r="AE95" s="36"/>
    </row>
    <row r="96" ht="15.75" customHeight="1">
      <c r="I96" s="40"/>
      <c r="J96" s="40"/>
      <c r="AD96" s="36"/>
      <c r="AE96" s="36"/>
    </row>
    <row r="97" ht="15.75" customHeight="1">
      <c r="I97" s="40"/>
      <c r="J97" s="40"/>
      <c r="AD97" s="36"/>
      <c r="AE97" s="36"/>
    </row>
    <row r="98" ht="15.75" customHeight="1">
      <c r="I98" s="40"/>
      <c r="J98" s="40"/>
      <c r="AD98" s="36"/>
      <c r="AE98" s="36"/>
    </row>
    <row r="99" ht="15.75" customHeight="1">
      <c r="I99" s="40"/>
      <c r="J99" s="40"/>
      <c r="AD99" s="36"/>
      <c r="AE99" s="36"/>
    </row>
    <row r="100" ht="15.75" customHeight="1">
      <c r="I100" s="40"/>
      <c r="J100" s="40"/>
      <c r="AD100" s="36"/>
      <c r="AE100" s="36"/>
    </row>
    <row r="101" ht="15.75" customHeight="1">
      <c r="I101" s="40"/>
      <c r="J101" s="40"/>
      <c r="AD101" s="36"/>
      <c r="AE101" s="36"/>
    </row>
    <row r="102" ht="15.75" customHeight="1">
      <c r="I102" s="40"/>
      <c r="J102" s="40"/>
      <c r="AD102" s="36"/>
      <c r="AE102" s="36"/>
    </row>
    <row r="103" ht="15.75" customHeight="1">
      <c r="I103" s="40"/>
      <c r="J103" s="40"/>
      <c r="AD103" s="36"/>
      <c r="AE103" s="36"/>
    </row>
    <row r="104" ht="15.75" customHeight="1">
      <c r="I104" s="40"/>
      <c r="J104" s="40"/>
      <c r="AD104" s="36"/>
      <c r="AE104" s="36"/>
    </row>
    <row r="105" ht="15.75" customHeight="1">
      <c r="I105" s="40"/>
      <c r="J105" s="40"/>
      <c r="AD105" s="36"/>
      <c r="AE105" s="36"/>
    </row>
    <row r="106" ht="15.75" customHeight="1">
      <c r="I106" s="40"/>
      <c r="J106" s="40"/>
      <c r="AD106" s="36"/>
      <c r="AE106" s="36"/>
    </row>
    <row r="107" ht="15.75" customHeight="1">
      <c r="I107" s="40"/>
      <c r="J107" s="40"/>
      <c r="AD107" s="36"/>
      <c r="AE107" s="36"/>
    </row>
    <row r="108" ht="15.75" customHeight="1">
      <c r="I108" s="40"/>
      <c r="J108" s="40"/>
      <c r="AD108" s="36"/>
      <c r="AE108" s="36"/>
    </row>
    <row r="109" ht="15.75" customHeight="1">
      <c r="I109" s="40"/>
      <c r="J109" s="40"/>
      <c r="AD109" s="36"/>
      <c r="AE109" s="36"/>
    </row>
    <row r="110" ht="15.75" customHeight="1">
      <c r="I110" s="40"/>
      <c r="J110" s="40"/>
      <c r="AD110" s="36"/>
      <c r="AE110" s="36"/>
    </row>
    <row r="111" ht="15.75" customHeight="1">
      <c r="I111" s="40"/>
      <c r="J111" s="40"/>
      <c r="AD111" s="36"/>
      <c r="AE111" s="36"/>
    </row>
    <row r="112" ht="15.75" customHeight="1">
      <c r="I112" s="40"/>
      <c r="J112" s="40"/>
      <c r="AD112" s="36"/>
      <c r="AE112" s="36"/>
    </row>
    <row r="113" ht="15.75" customHeight="1">
      <c r="I113" s="40"/>
      <c r="J113" s="40"/>
      <c r="AD113" s="36"/>
      <c r="AE113" s="36"/>
    </row>
    <row r="114" ht="15.75" customHeight="1">
      <c r="I114" s="40"/>
      <c r="J114" s="40"/>
      <c r="AD114" s="36"/>
      <c r="AE114" s="36"/>
    </row>
    <row r="115" ht="15.75" customHeight="1">
      <c r="I115" s="40"/>
      <c r="J115" s="40"/>
      <c r="AD115" s="36"/>
      <c r="AE115" s="36"/>
    </row>
    <row r="116" ht="15.75" customHeight="1">
      <c r="I116" s="40"/>
      <c r="J116" s="40"/>
      <c r="AD116" s="36"/>
      <c r="AE116" s="36"/>
    </row>
    <row r="117" ht="15.75" customHeight="1">
      <c r="I117" s="40"/>
      <c r="J117" s="40"/>
      <c r="AD117" s="36"/>
      <c r="AE117" s="36"/>
    </row>
    <row r="118" ht="15.75" customHeight="1">
      <c r="I118" s="40"/>
      <c r="J118" s="40"/>
      <c r="AD118" s="36"/>
      <c r="AE118" s="36"/>
    </row>
    <row r="119" ht="15.75" customHeight="1">
      <c r="I119" s="40"/>
      <c r="J119" s="40"/>
      <c r="AD119" s="36"/>
      <c r="AE119" s="36"/>
    </row>
    <row r="120" ht="15.75" customHeight="1">
      <c r="I120" s="40"/>
      <c r="J120" s="40"/>
      <c r="AD120" s="36"/>
      <c r="AE120" s="36"/>
    </row>
    <row r="121" ht="15.75" customHeight="1">
      <c r="I121" s="40"/>
      <c r="J121" s="40"/>
      <c r="AD121" s="36"/>
      <c r="AE121" s="36"/>
    </row>
    <row r="122" ht="15.75" customHeight="1">
      <c r="I122" s="40"/>
      <c r="J122" s="40"/>
      <c r="AD122" s="36"/>
      <c r="AE122" s="36"/>
    </row>
    <row r="123" ht="15.75" customHeight="1">
      <c r="I123" s="40"/>
      <c r="J123" s="40"/>
      <c r="AD123" s="36"/>
      <c r="AE123" s="36"/>
    </row>
    <row r="124" ht="15.75" customHeight="1">
      <c r="I124" s="40"/>
      <c r="J124" s="40"/>
      <c r="AD124" s="36"/>
      <c r="AE124" s="36"/>
    </row>
    <row r="125" ht="15.75" customHeight="1">
      <c r="I125" s="40"/>
      <c r="J125" s="40"/>
      <c r="AD125" s="36"/>
      <c r="AE125" s="36"/>
    </row>
    <row r="126" ht="15.75" customHeight="1">
      <c r="I126" s="40"/>
      <c r="J126" s="40"/>
      <c r="AD126" s="36"/>
      <c r="AE126" s="36"/>
    </row>
    <row r="127" ht="15.75" customHeight="1">
      <c r="I127" s="40"/>
      <c r="J127" s="40"/>
      <c r="AD127" s="36"/>
      <c r="AE127" s="36"/>
    </row>
    <row r="128" ht="15.75" customHeight="1">
      <c r="I128" s="40"/>
      <c r="J128" s="40"/>
      <c r="AD128" s="36"/>
      <c r="AE128" s="36"/>
    </row>
    <row r="129" ht="15.75" customHeight="1">
      <c r="I129" s="40"/>
      <c r="J129" s="40"/>
      <c r="AD129" s="36"/>
      <c r="AE129" s="36"/>
    </row>
    <row r="130" ht="15.75" customHeight="1">
      <c r="I130" s="40"/>
      <c r="J130" s="40"/>
      <c r="AD130" s="36"/>
      <c r="AE130" s="36"/>
    </row>
    <row r="131" ht="15.75" customHeight="1">
      <c r="I131" s="40"/>
      <c r="J131" s="40"/>
      <c r="AD131" s="36"/>
      <c r="AE131" s="36"/>
    </row>
    <row r="132" ht="15.75" customHeight="1">
      <c r="I132" s="40"/>
      <c r="J132" s="40"/>
      <c r="AD132" s="36"/>
      <c r="AE132" s="36"/>
    </row>
    <row r="133" ht="15.75" customHeight="1">
      <c r="I133" s="40"/>
      <c r="J133" s="40"/>
      <c r="AD133" s="36"/>
      <c r="AE133" s="36"/>
    </row>
    <row r="134" ht="15.75" customHeight="1">
      <c r="I134" s="40"/>
      <c r="J134" s="40"/>
      <c r="AD134" s="36"/>
      <c r="AE134" s="36"/>
    </row>
    <row r="135" ht="15.75" customHeight="1">
      <c r="I135" s="40"/>
      <c r="J135" s="40"/>
      <c r="AD135" s="36"/>
      <c r="AE135" s="36"/>
    </row>
    <row r="136" ht="15.75" customHeight="1">
      <c r="I136" s="40"/>
      <c r="J136" s="40"/>
      <c r="AD136" s="36"/>
      <c r="AE136" s="36"/>
    </row>
    <row r="137" ht="15.75" customHeight="1">
      <c r="I137" s="40"/>
      <c r="J137" s="40"/>
      <c r="AD137" s="36"/>
      <c r="AE137" s="36"/>
    </row>
    <row r="138" ht="15.75" customHeight="1">
      <c r="I138" s="40"/>
      <c r="J138" s="40"/>
      <c r="AD138" s="36"/>
      <c r="AE138" s="36"/>
    </row>
    <row r="139" ht="15.75" customHeight="1">
      <c r="I139" s="40"/>
      <c r="J139" s="40"/>
      <c r="AD139" s="36"/>
      <c r="AE139" s="36"/>
    </row>
    <row r="140" ht="15.75" customHeight="1">
      <c r="I140" s="40"/>
      <c r="J140" s="40"/>
      <c r="AD140" s="36"/>
      <c r="AE140" s="36"/>
    </row>
    <row r="141" ht="15.75" customHeight="1">
      <c r="I141" s="40"/>
      <c r="J141" s="40"/>
      <c r="AD141" s="36"/>
      <c r="AE141" s="36"/>
    </row>
    <row r="142" ht="15.75" customHeight="1">
      <c r="I142" s="40"/>
      <c r="J142" s="40"/>
      <c r="AD142" s="36"/>
      <c r="AE142" s="36"/>
    </row>
    <row r="143" ht="15.75" customHeight="1">
      <c r="I143" s="40"/>
      <c r="J143" s="40"/>
      <c r="AD143" s="36"/>
      <c r="AE143" s="36"/>
    </row>
    <row r="144" ht="15.75" customHeight="1">
      <c r="I144" s="40"/>
      <c r="J144" s="40"/>
      <c r="AD144" s="36"/>
      <c r="AE144" s="36"/>
    </row>
    <row r="145" ht="15.75" customHeight="1">
      <c r="I145" s="40"/>
      <c r="J145" s="40"/>
      <c r="AD145" s="36"/>
      <c r="AE145" s="36"/>
    </row>
    <row r="146" ht="15.75" customHeight="1">
      <c r="I146" s="40"/>
      <c r="J146" s="40"/>
      <c r="AD146" s="36"/>
      <c r="AE146" s="36"/>
    </row>
    <row r="147" ht="15.75" customHeight="1">
      <c r="I147" s="40"/>
      <c r="J147" s="40"/>
      <c r="AD147" s="36"/>
      <c r="AE147" s="36"/>
    </row>
    <row r="148" ht="15.75" customHeight="1">
      <c r="I148" s="40"/>
      <c r="J148" s="40"/>
      <c r="AD148" s="36"/>
      <c r="AE148" s="36"/>
    </row>
    <row r="149" ht="15.75" customHeight="1">
      <c r="I149" s="40"/>
      <c r="J149" s="40"/>
      <c r="AD149" s="36"/>
      <c r="AE149" s="36"/>
    </row>
    <row r="150" ht="15.75" customHeight="1">
      <c r="I150" s="40"/>
      <c r="J150" s="40"/>
      <c r="AD150" s="36"/>
      <c r="AE150" s="36"/>
    </row>
    <row r="151" ht="15.75" customHeight="1">
      <c r="I151" s="40"/>
      <c r="J151" s="40"/>
      <c r="AD151" s="36"/>
      <c r="AE151" s="36"/>
    </row>
    <row r="152" ht="15.75" customHeight="1">
      <c r="I152" s="40"/>
      <c r="J152" s="40"/>
      <c r="AD152" s="36"/>
      <c r="AE152" s="36"/>
    </row>
    <row r="153" ht="15.75" customHeight="1">
      <c r="I153" s="40"/>
      <c r="J153" s="40"/>
      <c r="AD153" s="36"/>
      <c r="AE153" s="36"/>
    </row>
    <row r="154" ht="15.75" customHeight="1">
      <c r="I154" s="40"/>
      <c r="J154" s="40"/>
      <c r="AD154" s="36"/>
      <c r="AE154" s="36"/>
    </row>
    <row r="155" ht="15.75" customHeight="1">
      <c r="I155" s="40"/>
      <c r="J155" s="40"/>
      <c r="AD155" s="36"/>
      <c r="AE155" s="36"/>
    </row>
    <row r="156" ht="15.75" customHeight="1">
      <c r="I156" s="40"/>
      <c r="J156" s="40"/>
      <c r="AD156" s="36"/>
      <c r="AE156" s="36"/>
    </row>
    <row r="157" ht="15.75" customHeight="1">
      <c r="I157" s="40"/>
      <c r="J157" s="40"/>
      <c r="AD157" s="36"/>
      <c r="AE157" s="36"/>
    </row>
    <row r="158" ht="15.75" customHeight="1">
      <c r="I158" s="40"/>
      <c r="J158" s="40"/>
      <c r="AD158" s="36"/>
      <c r="AE158" s="36"/>
    </row>
    <row r="159" ht="15.75" customHeight="1">
      <c r="I159" s="40"/>
      <c r="J159" s="40"/>
      <c r="AD159" s="36"/>
      <c r="AE159" s="36"/>
    </row>
    <row r="160" ht="15.75" customHeight="1">
      <c r="I160" s="40"/>
      <c r="J160" s="40"/>
      <c r="AD160" s="36"/>
      <c r="AE160" s="36"/>
    </row>
    <row r="161" ht="15.75" customHeight="1">
      <c r="I161" s="40"/>
      <c r="J161" s="40"/>
      <c r="AD161" s="36"/>
      <c r="AE161" s="36"/>
    </row>
    <row r="162" ht="15.75" customHeight="1">
      <c r="I162" s="40"/>
      <c r="J162" s="40"/>
      <c r="AD162" s="36"/>
      <c r="AE162" s="36"/>
    </row>
    <row r="163" ht="15.75" customHeight="1">
      <c r="I163" s="40"/>
      <c r="J163" s="40"/>
      <c r="AD163" s="36"/>
      <c r="AE163" s="36"/>
    </row>
    <row r="164" ht="15.75" customHeight="1">
      <c r="I164" s="40"/>
      <c r="J164" s="40"/>
      <c r="AD164" s="36"/>
      <c r="AE164" s="36"/>
    </row>
    <row r="165" ht="15.75" customHeight="1">
      <c r="I165" s="40"/>
      <c r="J165" s="40"/>
      <c r="AD165" s="36"/>
      <c r="AE165" s="36"/>
    </row>
    <row r="166" ht="15.75" customHeight="1">
      <c r="I166" s="40"/>
      <c r="J166" s="40"/>
      <c r="AD166" s="36"/>
      <c r="AE166" s="36"/>
    </row>
    <row r="167" ht="15.75" customHeight="1">
      <c r="I167" s="40"/>
      <c r="J167" s="40"/>
      <c r="AD167" s="36"/>
      <c r="AE167" s="36"/>
    </row>
    <row r="168" ht="15.75" customHeight="1">
      <c r="I168" s="40"/>
      <c r="J168" s="40"/>
      <c r="AD168" s="36"/>
      <c r="AE168" s="36"/>
    </row>
    <row r="169" ht="15.75" customHeight="1">
      <c r="I169" s="40"/>
      <c r="J169" s="40"/>
      <c r="AD169" s="36"/>
      <c r="AE169" s="36"/>
    </row>
    <row r="170" ht="15.75" customHeight="1">
      <c r="I170" s="40"/>
      <c r="J170" s="40"/>
      <c r="AD170" s="36"/>
      <c r="AE170" s="36"/>
    </row>
    <row r="171" ht="15.75" customHeight="1">
      <c r="I171" s="40"/>
      <c r="J171" s="40"/>
      <c r="AD171" s="36"/>
      <c r="AE171" s="36"/>
    </row>
    <row r="172" ht="15.75" customHeight="1">
      <c r="I172" s="40"/>
      <c r="J172" s="40"/>
      <c r="AD172" s="36"/>
      <c r="AE172" s="36"/>
    </row>
    <row r="173" ht="15.75" customHeight="1">
      <c r="I173" s="40"/>
      <c r="J173" s="40"/>
      <c r="AD173" s="36"/>
      <c r="AE173" s="36"/>
    </row>
    <row r="174" ht="15.75" customHeight="1">
      <c r="I174" s="40"/>
      <c r="J174" s="40"/>
      <c r="AD174" s="36"/>
      <c r="AE174" s="36"/>
    </row>
    <row r="175" ht="15.75" customHeight="1">
      <c r="I175" s="40"/>
      <c r="J175" s="40"/>
      <c r="AD175" s="36"/>
      <c r="AE175" s="36"/>
    </row>
    <row r="176" ht="15.75" customHeight="1">
      <c r="I176" s="40"/>
      <c r="J176" s="40"/>
      <c r="AD176" s="36"/>
      <c r="AE176" s="36"/>
    </row>
    <row r="177" ht="15.75" customHeight="1">
      <c r="I177" s="40"/>
      <c r="J177" s="40"/>
      <c r="AD177" s="36"/>
      <c r="AE177" s="36"/>
    </row>
    <row r="178" ht="15.75" customHeight="1">
      <c r="I178" s="40"/>
      <c r="J178" s="40"/>
      <c r="AD178" s="36"/>
      <c r="AE178" s="36"/>
    </row>
    <row r="179" ht="15.75" customHeight="1">
      <c r="I179" s="40"/>
      <c r="J179" s="40"/>
      <c r="AD179" s="36"/>
      <c r="AE179" s="36"/>
    </row>
    <row r="180" ht="15.75" customHeight="1">
      <c r="I180" s="40"/>
      <c r="J180" s="40"/>
      <c r="AD180" s="36"/>
      <c r="AE180" s="36"/>
    </row>
    <row r="181" ht="15.75" customHeight="1">
      <c r="I181" s="40"/>
      <c r="J181" s="40"/>
      <c r="AD181" s="36"/>
      <c r="AE181" s="36"/>
    </row>
    <row r="182" ht="15.75" customHeight="1">
      <c r="I182" s="40"/>
      <c r="J182" s="40"/>
      <c r="AD182" s="36"/>
      <c r="AE182" s="36"/>
    </row>
    <row r="183" ht="15.75" customHeight="1">
      <c r="I183" s="40"/>
      <c r="J183" s="40"/>
      <c r="AD183" s="36"/>
      <c r="AE183" s="36"/>
    </row>
    <row r="184" ht="15.75" customHeight="1">
      <c r="I184" s="40"/>
      <c r="J184" s="40"/>
      <c r="AD184" s="36"/>
      <c r="AE184" s="36"/>
    </row>
    <row r="185" ht="15.75" customHeight="1">
      <c r="I185" s="40"/>
      <c r="J185" s="40"/>
      <c r="AD185" s="36"/>
      <c r="AE185" s="36"/>
    </row>
    <row r="186" ht="15.75" customHeight="1">
      <c r="I186" s="40"/>
      <c r="J186" s="40"/>
      <c r="AD186" s="36"/>
      <c r="AE186" s="36"/>
    </row>
    <row r="187" ht="15.75" customHeight="1">
      <c r="I187" s="40"/>
      <c r="J187" s="40"/>
      <c r="AD187" s="36"/>
      <c r="AE187" s="36"/>
    </row>
    <row r="188" ht="15.75" customHeight="1">
      <c r="I188" s="40"/>
      <c r="J188" s="40"/>
      <c r="AD188" s="36"/>
      <c r="AE188" s="36"/>
    </row>
    <row r="189" ht="15.75" customHeight="1">
      <c r="I189" s="40"/>
      <c r="J189" s="40"/>
      <c r="AD189" s="36"/>
      <c r="AE189" s="36"/>
    </row>
    <row r="190" ht="15.75" customHeight="1">
      <c r="I190" s="40"/>
      <c r="J190" s="40"/>
      <c r="AD190" s="36"/>
      <c r="AE190" s="36"/>
    </row>
    <row r="191" ht="15.75" customHeight="1">
      <c r="I191" s="40"/>
      <c r="J191" s="40"/>
      <c r="AD191" s="36"/>
      <c r="AE191" s="36"/>
    </row>
    <row r="192" ht="15.75" customHeight="1">
      <c r="I192" s="40"/>
      <c r="J192" s="40"/>
      <c r="AD192" s="36"/>
      <c r="AE192" s="36"/>
    </row>
    <row r="193" ht="15.75" customHeight="1">
      <c r="I193" s="40"/>
      <c r="J193" s="40"/>
      <c r="AD193" s="36"/>
      <c r="AE193" s="36"/>
    </row>
    <row r="194" ht="15.75" customHeight="1">
      <c r="I194" s="40"/>
      <c r="J194" s="40"/>
      <c r="AD194" s="36"/>
      <c r="AE194" s="36"/>
    </row>
    <row r="195" ht="15.75" customHeight="1">
      <c r="I195" s="40"/>
      <c r="J195" s="40"/>
      <c r="AD195" s="36"/>
      <c r="AE195" s="36"/>
    </row>
    <row r="196" ht="15.75" customHeight="1">
      <c r="I196" s="40"/>
      <c r="J196" s="40"/>
      <c r="AD196" s="36"/>
      <c r="AE196" s="36"/>
    </row>
    <row r="197" ht="15.75" customHeight="1">
      <c r="I197" s="40"/>
      <c r="J197" s="40"/>
      <c r="AD197" s="36"/>
      <c r="AE197" s="36"/>
    </row>
    <row r="198" ht="15.75" customHeight="1">
      <c r="I198" s="40"/>
      <c r="J198" s="40"/>
      <c r="AD198" s="36"/>
      <c r="AE198" s="36"/>
    </row>
    <row r="199" ht="15.75" customHeight="1">
      <c r="I199" s="40"/>
      <c r="J199" s="40"/>
      <c r="AD199" s="36"/>
      <c r="AE199" s="36"/>
    </row>
    <row r="200" ht="15.75" customHeight="1">
      <c r="I200" s="40"/>
      <c r="J200" s="40"/>
      <c r="AD200" s="36"/>
      <c r="AE200" s="36"/>
    </row>
    <row r="201" ht="15.75" customHeight="1">
      <c r="I201" s="40"/>
      <c r="J201" s="40"/>
      <c r="AD201" s="36"/>
      <c r="AE201" s="36"/>
    </row>
    <row r="202" ht="15.75" customHeight="1">
      <c r="I202" s="40"/>
      <c r="J202" s="40"/>
      <c r="AD202" s="36"/>
      <c r="AE202" s="36"/>
    </row>
    <row r="203" ht="15.75" customHeight="1">
      <c r="I203" s="40"/>
      <c r="J203" s="40"/>
      <c r="AD203" s="36"/>
      <c r="AE203" s="36"/>
    </row>
    <row r="204" ht="15.75" customHeight="1">
      <c r="I204" s="40"/>
      <c r="J204" s="40"/>
      <c r="AD204" s="36"/>
      <c r="AE204" s="36"/>
    </row>
    <row r="205" ht="15.75" customHeight="1">
      <c r="I205" s="40"/>
      <c r="J205" s="40"/>
      <c r="AD205" s="36"/>
      <c r="AE205" s="36"/>
    </row>
    <row r="206" ht="15.75" customHeight="1">
      <c r="I206" s="40"/>
      <c r="J206" s="40"/>
      <c r="AD206" s="36"/>
      <c r="AE206" s="36"/>
    </row>
    <row r="207" ht="15.75" customHeight="1">
      <c r="I207" s="40"/>
      <c r="J207" s="40"/>
      <c r="AD207" s="36"/>
      <c r="AE207" s="36"/>
    </row>
    <row r="208" ht="15.75" customHeight="1">
      <c r="I208" s="40"/>
      <c r="J208" s="40"/>
      <c r="AD208" s="36"/>
      <c r="AE208" s="36"/>
    </row>
    <row r="209" ht="15.75" customHeight="1">
      <c r="I209" s="40"/>
      <c r="J209" s="40"/>
      <c r="AD209" s="36"/>
      <c r="AE209" s="36"/>
    </row>
    <row r="210" ht="15.75" customHeight="1">
      <c r="I210" s="40"/>
      <c r="J210" s="40"/>
      <c r="AD210" s="36"/>
      <c r="AE210" s="36"/>
    </row>
    <row r="211" ht="15.75" customHeight="1">
      <c r="I211" s="40"/>
      <c r="J211" s="40"/>
      <c r="AD211" s="36"/>
      <c r="AE211" s="36"/>
    </row>
    <row r="212" ht="15.75" customHeight="1">
      <c r="I212" s="40"/>
      <c r="J212" s="40"/>
      <c r="AD212" s="36"/>
      <c r="AE212" s="36"/>
    </row>
    <row r="213" ht="15.75" customHeight="1">
      <c r="I213" s="40"/>
      <c r="J213" s="40"/>
      <c r="AD213" s="36"/>
      <c r="AE213" s="36"/>
    </row>
    <row r="214" ht="15.75" customHeight="1">
      <c r="I214" s="40"/>
      <c r="J214" s="40"/>
      <c r="AD214" s="36"/>
      <c r="AE214" s="36"/>
    </row>
    <row r="215" ht="15.75" customHeight="1">
      <c r="I215" s="40"/>
      <c r="J215" s="40"/>
      <c r="AD215" s="36"/>
      <c r="AE215" s="36"/>
    </row>
    <row r="216" ht="15.75" customHeight="1">
      <c r="I216" s="40"/>
      <c r="J216" s="40"/>
      <c r="AD216" s="36"/>
      <c r="AE216" s="36"/>
    </row>
    <row r="217" ht="15.75" customHeight="1">
      <c r="I217" s="40"/>
      <c r="J217" s="40"/>
      <c r="AD217" s="36"/>
      <c r="AE217" s="36"/>
    </row>
    <row r="218" ht="15.75" customHeight="1">
      <c r="I218" s="40"/>
      <c r="J218" s="40"/>
      <c r="AD218" s="36"/>
      <c r="AE218" s="36"/>
    </row>
    <row r="219" ht="15.75" customHeight="1">
      <c r="I219" s="40"/>
      <c r="J219" s="40"/>
      <c r="AD219" s="36"/>
      <c r="AE219" s="36"/>
    </row>
    <row r="220" ht="15.75" customHeight="1">
      <c r="I220" s="40"/>
      <c r="J220" s="40"/>
      <c r="AD220" s="36"/>
      <c r="AE220" s="36"/>
    </row>
    <row r="221" ht="15.75" customHeight="1">
      <c r="I221" s="40"/>
      <c r="J221" s="40"/>
      <c r="AD221" s="36"/>
      <c r="AE221" s="36"/>
    </row>
    <row r="222" ht="15.75" customHeight="1">
      <c r="I222" s="40"/>
      <c r="J222" s="40"/>
      <c r="AD222" s="36"/>
      <c r="AE222" s="36"/>
    </row>
    <row r="223" ht="15.75" customHeight="1">
      <c r="I223" s="40"/>
      <c r="J223" s="40"/>
      <c r="AD223" s="36"/>
      <c r="AE223" s="36"/>
    </row>
    <row r="224" ht="15.75" customHeight="1">
      <c r="I224" s="40"/>
      <c r="J224" s="40"/>
      <c r="AD224" s="36"/>
      <c r="AE224" s="36"/>
    </row>
    <row r="225" ht="15.75" customHeight="1">
      <c r="I225" s="40"/>
      <c r="J225" s="40"/>
      <c r="AD225" s="36"/>
      <c r="AE225" s="36"/>
    </row>
    <row r="226" ht="15.75" customHeight="1">
      <c r="I226" s="40"/>
      <c r="J226" s="40"/>
      <c r="AD226" s="36"/>
      <c r="AE226" s="36"/>
    </row>
    <row r="227" ht="15.75" customHeight="1">
      <c r="I227" s="40"/>
      <c r="J227" s="40"/>
      <c r="AD227" s="36"/>
      <c r="AE227" s="36"/>
    </row>
    <row r="228" ht="15.75" customHeight="1">
      <c r="I228" s="40"/>
      <c r="J228" s="40"/>
      <c r="AD228" s="36"/>
      <c r="AE228" s="36"/>
    </row>
    <row r="229" ht="15.75" customHeight="1">
      <c r="I229" s="40"/>
      <c r="J229" s="40"/>
      <c r="AD229" s="36"/>
      <c r="AE229" s="36"/>
    </row>
    <row r="230" ht="15.75" customHeight="1">
      <c r="I230" s="40"/>
      <c r="J230" s="40"/>
      <c r="AD230" s="36"/>
      <c r="AE230" s="36"/>
    </row>
    <row r="231" ht="15.75" customHeight="1">
      <c r="I231" s="40"/>
      <c r="J231" s="40"/>
      <c r="AD231" s="36"/>
      <c r="AE231" s="36"/>
    </row>
    <row r="232" ht="15.75" customHeight="1">
      <c r="I232" s="40"/>
      <c r="J232" s="40"/>
      <c r="AD232" s="36"/>
      <c r="AE232" s="36"/>
    </row>
    <row r="233" ht="15.75" customHeight="1">
      <c r="I233" s="40"/>
      <c r="J233" s="40"/>
      <c r="AD233" s="36"/>
      <c r="AE233" s="36"/>
    </row>
    <row r="234" ht="15.75" customHeight="1">
      <c r="I234" s="40"/>
      <c r="J234" s="40"/>
      <c r="AD234" s="36"/>
      <c r="AE234" s="36"/>
    </row>
    <row r="235" ht="15.75" customHeight="1">
      <c r="I235" s="40"/>
      <c r="J235" s="40"/>
      <c r="AD235" s="36"/>
      <c r="AE235" s="36"/>
    </row>
    <row r="236" ht="15.75" customHeight="1">
      <c r="I236" s="40"/>
      <c r="J236" s="40"/>
      <c r="AD236" s="36"/>
      <c r="AE236" s="36"/>
    </row>
    <row r="237" ht="15.75" customHeight="1">
      <c r="I237" s="40"/>
      <c r="J237" s="40"/>
      <c r="AD237" s="36"/>
      <c r="AE237" s="36"/>
    </row>
    <row r="238" ht="15.75" customHeight="1">
      <c r="I238" s="40"/>
      <c r="J238" s="40"/>
      <c r="AD238" s="36"/>
      <c r="AE238" s="36"/>
    </row>
    <row r="239" ht="15.75" customHeight="1">
      <c r="I239" s="40"/>
      <c r="J239" s="40"/>
      <c r="AD239" s="36"/>
      <c r="AE239" s="36"/>
    </row>
    <row r="240" ht="15.75" customHeight="1">
      <c r="I240" s="40"/>
      <c r="J240" s="40"/>
      <c r="AD240" s="36"/>
      <c r="AE240" s="36"/>
    </row>
    <row r="241" ht="15.75" customHeight="1">
      <c r="I241" s="40"/>
      <c r="J241" s="40"/>
      <c r="AD241" s="36"/>
      <c r="AE241" s="36"/>
    </row>
    <row r="242" ht="15.75" customHeight="1">
      <c r="I242" s="40"/>
      <c r="J242" s="40"/>
      <c r="AD242" s="36"/>
      <c r="AE242" s="36"/>
    </row>
    <row r="243" ht="15.75" customHeight="1">
      <c r="I243" s="40"/>
      <c r="J243" s="40"/>
      <c r="AD243" s="36"/>
      <c r="AE243" s="36"/>
    </row>
    <row r="244" ht="15.75" customHeight="1">
      <c r="I244" s="40"/>
      <c r="J244" s="40"/>
      <c r="AD244" s="36"/>
      <c r="AE244" s="36"/>
    </row>
    <row r="245" ht="15.75" customHeight="1">
      <c r="I245" s="40"/>
      <c r="J245" s="40"/>
      <c r="AD245" s="36"/>
      <c r="AE245" s="36"/>
    </row>
    <row r="246" ht="15.75" customHeight="1">
      <c r="I246" s="40"/>
      <c r="J246" s="40"/>
      <c r="AD246" s="36"/>
      <c r="AE246" s="36"/>
    </row>
    <row r="247" ht="15.75" customHeight="1">
      <c r="I247" s="40"/>
      <c r="J247" s="40"/>
      <c r="AD247" s="36"/>
      <c r="AE247" s="36"/>
    </row>
    <row r="248" ht="15.75" customHeight="1">
      <c r="I248" s="40"/>
      <c r="J248" s="40"/>
      <c r="AD248" s="36"/>
      <c r="AE248" s="36"/>
    </row>
    <row r="249" ht="15.75" customHeight="1">
      <c r="I249" s="40"/>
      <c r="J249" s="40"/>
      <c r="AD249" s="36"/>
      <c r="AE249" s="36"/>
    </row>
    <row r="250" ht="15.75" customHeight="1">
      <c r="I250" s="40"/>
      <c r="J250" s="40"/>
      <c r="AD250" s="36"/>
      <c r="AE250" s="36"/>
    </row>
    <row r="251" ht="15.75" customHeight="1">
      <c r="I251" s="40"/>
      <c r="J251" s="40"/>
      <c r="AD251" s="36"/>
      <c r="AE251" s="36"/>
    </row>
    <row r="252" ht="15.75" customHeight="1">
      <c r="I252" s="40"/>
      <c r="J252" s="40"/>
      <c r="AD252" s="36"/>
      <c r="AE252" s="36"/>
    </row>
    <row r="253" ht="15.75" customHeight="1">
      <c r="I253" s="40"/>
      <c r="J253" s="40"/>
      <c r="AD253" s="36"/>
      <c r="AE253" s="36"/>
    </row>
    <row r="254" ht="15.75" customHeight="1">
      <c r="I254" s="40"/>
      <c r="J254" s="40"/>
      <c r="AD254" s="36"/>
      <c r="AE254" s="36"/>
    </row>
    <row r="255" ht="15.75" customHeight="1">
      <c r="I255" s="40"/>
      <c r="J255" s="40"/>
      <c r="AD255" s="36"/>
      <c r="AE255" s="36"/>
    </row>
    <row r="256" ht="15.75" customHeight="1">
      <c r="I256" s="40"/>
      <c r="J256" s="40"/>
      <c r="AD256" s="36"/>
      <c r="AE256" s="36"/>
    </row>
    <row r="257" ht="15.75" customHeight="1">
      <c r="I257" s="40"/>
      <c r="J257" s="40"/>
      <c r="AD257" s="36"/>
      <c r="AE257" s="36"/>
    </row>
    <row r="258" ht="15.75" customHeight="1">
      <c r="I258" s="40"/>
      <c r="J258" s="40"/>
      <c r="AD258" s="36"/>
      <c r="AE258" s="36"/>
    </row>
    <row r="259" ht="15.75" customHeight="1">
      <c r="I259" s="40"/>
      <c r="J259" s="40"/>
      <c r="AD259" s="36"/>
      <c r="AE259" s="36"/>
    </row>
    <row r="260" ht="15.75" customHeight="1">
      <c r="I260" s="40"/>
      <c r="J260" s="40"/>
      <c r="AD260" s="36"/>
      <c r="AE260" s="36"/>
    </row>
    <row r="261" ht="15.75" customHeight="1">
      <c r="I261" s="40"/>
      <c r="J261" s="40"/>
      <c r="AD261" s="36"/>
      <c r="AE261" s="36"/>
    </row>
    <row r="262" ht="15.75" customHeight="1">
      <c r="I262" s="40"/>
      <c r="J262" s="40"/>
      <c r="AD262" s="36"/>
      <c r="AE262" s="36"/>
    </row>
    <row r="263" ht="15.75" customHeight="1">
      <c r="I263" s="40"/>
      <c r="J263" s="40"/>
      <c r="AD263" s="36"/>
      <c r="AE263" s="36"/>
    </row>
    <row r="264" ht="15.75" customHeight="1">
      <c r="I264" s="40"/>
      <c r="J264" s="40"/>
      <c r="AD264" s="36"/>
      <c r="AE264" s="36"/>
    </row>
    <row r="265" ht="15.75" customHeight="1">
      <c r="I265" s="40"/>
      <c r="J265" s="40"/>
      <c r="AD265" s="36"/>
      <c r="AE265" s="36"/>
    </row>
    <row r="266" ht="15.75" customHeight="1">
      <c r="I266" s="40"/>
      <c r="J266" s="40"/>
      <c r="AD266" s="36"/>
      <c r="AE266" s="36"/>
    </row>
    <row r="267" ht="15.75" customHeight="1">
      <c r="I267" s="40"/>
      <c r="J267" s="40"/>
      <c r="AD267" s="36"/>
      <c r="AE267" s="36"/>
    </row>
    <row r="268" ht="15.75" customHeight="1">
      <c r="I268" s="40"/>
      <c r="J268" s="40"/>
      <c r="AD268" s="36"/>
      <c r="AE268" s="36"/>
    </row>
    <row r="269" ht="15.75" customHeight="1">
      <c r="I269" s="40"/>
      <c r="J269" s="40"/>
      <c r="AD269" s="36"/>
      <c r="AE269" s="36"/>
    </row>
    <row r="270" ht="15.75" customHeight="1">
      <c r="I270" s="40"/>
      <c r="J270" s="40"/>
      <c r="AD270" s="36"/>
      <c r="AE270" s="36"/>
    </row>
    <row r="271" ht="15.75" customHeight="1">
      <c r="I271" s="40"/>
      <c r="J271" s="40"/>
      <c r="AD271" s="36"/>
      <c r="AE271" s="36"/>
    </row>
    <row r="272" ht="15.75" customHeight="1">
      <c r="I272" s="40"/>
      <c r="J272" s="40"/>
      <c r="AD272" s="36"/>
      <c r="AE272" s="36"/>
    </row>
    <row r="273" ht="15.75" customHeight="1">
      <c r="I273" s="40"/>
      <c r="J273" s="40"/>
      <c r="AD273" s="36"/>
      <c r="AE273" s="36"/>
    </row>
    <row r="274" ht="15.75" customHeight="1">
      <c r="I274" s="40"/>
      <c r="J274" s="40"/>
      <c r="AD274" s="36"/>
      <c r="AE274" s="36"/>
    </row>
    <row r="275" ht="15.75" customHeight="1">
      <c r="I275" s="40"/>
      <c r="J275" s="40"/>
      <c r="AD275" s="36"/>
      <c r="AE275" s="36"/>
    </row>
    <row r="276" ht="15.75" customHeight="1">
      <c r="I276" s="40"/>
      <c r="J276" s="40"/>
      <c r="AD276" s="36"/>
      <c r="AE276" s="36"/>
    </row>
    <row r="277" ht="15.75" customHeight="1">
      <c r="I277" s="40"/>
      <c r="J277" s="40"/>
      <c r="AD277" s="36"/>
      <c r="AE277" s="36"/>
    </row>
    <row r="278" ht="15.75" customHeight="1">
      <c r="I278" s="40"/>
      <c r="J278" s="40"/>
      <c r="AD278" s="36"/>
      <c r="AE278" s="36"/>
    </row>
    <row r="279" ht="15.75" customHeight="1">
      <c r="I279" s="40"/>
      <c r="J279" s="40"/>
      <c r="AD279" s="36"/>
      <c r="AE279" s="36"/>
    </row>
    <row r="280" ht="15.75" customHeight="1">
      <c r="I280" s="40"/>
      <c r="J280" s="40"/>
      <c r="AD280" s="36"/>
      <c r="AE280" s="36"/>
    </row>
    <row r="281" ht="15.75" customHeight="1">
      <c r="I281" s="40"/>
      <c r="J281" s="40"/>
      <c r="AD281" s="36"/>
      <c r="AE281" s="36"/>
    </row>
    <row r="282" ht="15.75" customHeight="1">
      <c r="I282" s="40"/>
      <c r="J282" s="40"/>
      <c r="AD282" s="36"/>
      <c r="AE282" s="36"/>
    </row>
    <row r="283" ht="15.75" customHeight="1">
      <c r="I283" s="40"/>
      <c r="J283" s="40"/>
      <c r="AD283" s="36"/>
      <c r="AE283" s="36"/>
    </row>
    <row r="284" ht="15.75" customHeight="1">
      <c r="I284" s="40"/>
      <c r="J284" s="40"/>
      <c r="AD284" s="36"/>
      <c r="AE284" s="36"/>
    </row>
    <row r="285" ht="15.75" customHeight="1">
      <c r="I285" s="40"/>
      <c r="J285" s="40"/>
      <c r="AD285" s="36"/>
      <c r="AE285" s="36"/>
    </row>
    <row r="286" ht="15.75" customHeight="1">
      <c r="I286" s="40"/>
      <c r="J286" s="40"/>
      <c r="AD286" s="36"/>
      <c r="AE286" s="36"/>
    </row>
    <row r="287" ht="15.75" customHeight="1">
      <c r="I287" s="40"/>
      <c r="J287" s="40"/>
      <c r="AD287" s="36"/>
      <c r="AE287" s="36"/>
    </row>
    <row r="288" ht="15.75" customHeight="1">
      <c r="I288" s="40"/>
      <c r="J288" s="40"/>
      <c r="AD288" s="36"/>
      <c r="AE288" s="36"/>
    </row>
    <row r="289" ht="15.75" customHeight="1">
      <c r="I289" s="40"/>
      <c r="J289" s="40"/>
      <c r="AD289" s="36"/>
      <c r="AE289" s="36"/>
    </row>
    <row r="290" ht="15.75" customHeight="1">
      <c r="I290" s="40"/>
      <c r="J290" s="40"/>
      <c r="AD290" s="36"/>
      <c r="AE290" s="36"/>
    </row>
    <row r="291" ht="15.75" customHeight="1">
      <c r="I291" s="40"/>
      <c r="J291" s="40"/>
      <c r="AD291" s="36"/>
      <c r="AE291" s="36"/>
    </row>
    <row r="292" ht="15.75" customHeight="1">
      <c r="I292" s="40"/>
      <c r="J292" s="40"/>
      <c r="AD292" s="36"/>
      <c r="AE292" s="36"/>
    </row>
    <row r="293" ht="15.75" customHeight="1">
      <c r="I293" s="40"/>
      <c r="J293" s="40"/>
      <c r="AD293" s="36"/>
      <c r="AE293" s="36"/>
    </row>
    <row r="294" ht="15.75" customHeight="1">
      <c r="I294" s="40"/>
      <c r="J294" s="40"/>
      <c r="AD294" s="36"/>
      <c r="AE294" s="36"/>
    </row>
    <row r="295" ht="15.75" customHeight="1">
      <c r="I295" s="40"/>
      <c r="J295" s="40"/>
      <c r="AD295" s="36"/>
      <c r="AE295" s="36"/>
    </row>
    <row r="296" ht="15.75" customHeight="1">
      <c r="I296" s="40"/>
      <c r="J296" s="40"/>
      <c r="AD296" s="36"/>
      <c r="AE296" s="36"/>
    </row>
    <row r="297" ht="15.75" customHeight="1">
      <c r="I297" s="40"/>
      <c r="J297" s="40"/>
      <c r="AD297" s="36"/>
      <c r="AE297" s="36"/>
    </row>
    <row r="298" ht="15.75" customHeight="1">
      <c r="I298" s="40"/>
      <c r="J298" s="40"/>
      <c r="AD298" s="36"/>
      <c r="AE298" s="36"/>
    </row>
    <row r="299" ht="15.75" customHeight="1">
      <c r="I299" s="40"/>
      <c r="J299" s="40"/>
      <c r="AD299" s="36"/>
      <c r="AE299" s="36"/>
    </row>
    <row r="300" ht="15.75" customHeight="1">
      <c r="I300" s="40"/>
      <c r="J300" s="40"/>
      <c r="AD300" s="36"/>
      <c r="AE300" s="36"/>
    </row>
    <row r="301" ht="15.75" customHeight="1">
      <c r="I301" s="40"/>
      <c r="J301" s="40"/>
      <c r="AD301" s="36"/>
      <c r="AE301" s="36"/>
    </row>
    <row r="302" ht="15.75" customHeight="1">
      <c r="I302" s="40"/>
      <c r="J302" s="40"/>
      <c r="AD302" s="36"/>
      <c r="AE302" s="36"/>
    </row>
    <row r="303" ht="15.75" customHeight="1">
      <c r="I303" s="40"/>
      <c r="J303" s="40"/>
      <c r="AD303" s="36"/>
      <c r="AE303" s="36"/>
    </row>
    <row r="304" ht="15.75" customHeight="1">
      <c r="I304" s="40"/>
      <c r="J304" s="40"/>
      <c r="AD304" s="36"/>
      <c r="AE304" s="36"/>
    </row>
    <row r="305" ht="15.75" customHeight="1">
      <c r="I305" s="40"/>
      <c r="J305" s="40"/>
      <c r="AD305" s="36"/>
      <c r="AE305" s="36"/>
    </row>
    <row r="306" ht="15.75" customHeight="1">
      <c r="I306" s="40"/>
      <c r="J306" s="40"/>
      <c r="AD306" s="36"/>
      <c r="AE306" s="36"/>
    </row>
    <row r="307" ht="15.75" customHeight="1">
      <c r="I307" s="40"/>
      <c r="J307" s="40"/>
      <c r="AD307" s="36"/>
      <c r="AE307" s="36"/>
    </row>
    <row r="308" ht="15.75" customHeight="1">
      <c r="I308" s="40"/>
      <c r="J308" s="40"/>
      <c r="AD308" s="36"/>
      <c r="AE308" s="36"/>
    </row>
    <row r="309" ht="15.75" customHeight="1">
      <c r="I309" s="40"/>
      <c r="J309" s="40"/>
      <c r="AD309" s="36"/>
      <c r="AE309" s="36"/>
    </row>
    <row r="310" ht="15.75" customHeight="1">
      <c r="I310" s="40"/>
      <c r="J310" s="40"/>
      <c r="AD310" s="36"/>
      <c r="AE310" s="36"/>
    </row>
    <row r="311" ht="15.75" customHeight="1">
      <c r="I311" s="40"/>
      <c r="J311" s="40"/>
      <c r="AD311" s="36"/>
      <c r="AE311" s="36"/>
    </row>
    <row r="312" ht="15.75" customHeight="1">
      <c r="I312" s="40"/>
      <c r="J312" s="40"/>
      <c r="AD312" s="36"/>
      <c r="AE312" s="36"/>
    </row>
    <row r="313" ht="15.75" customHeight="1">
      <c r="I313" s="40"/>
      <c r="J313" s="40"/>
      <c r="AD313" s="36"/>
      <c r="AE313" s="36"/>
    </row>
    <row r="314" ht="15.75" customHeight="1">
      <c r="I314" s="40"/>
      <c r="J314" s="40"/>
      <c r="AD314" s="36"/>
      <c r="AE314" s="36"/>
    </row>
    <row r="315" ht="15.75" customHeight="1">
      <c r="I315" s="40"/>
      <c r="J315" s="40"/>
      <c r="AD315" s="36"/>
      <c r="AE315" s="36"/>
    </row>
    <row r="316" ht="15.75" customHeight="1">
      <c r="I316" s="40"/>
      <c r="J316" s="40"/>
      <c r="AD316" s="36"/>
      <c r="AE316" s="36"/>
    </row>
    <row r="317" ht="15.75" customHeight="1">
      <c r="I317" s="40"/>
      <c r="J317" s="40"/>
      <c r="AD317" s="36"/>
      <c r="AE317" s="36"/>
    </row>
    <row r="318" ht="15.75" customHeight="1">
      <c r="I318" s="40"/>
      <c r="J318" s="40"/>
      <c r="AD318" s="36"/>
      <c r="AE318" s="36"/>
    </row>
    <row r="319" ht="15.75" customHeight="1">
      <c r="I319" s="40"/>
      <c r="J319" s="40"/>
      <c r="AD319" s="36"/>
      <c r="AE319" s="36"/>
    </row>
    <row r="320" ht="15.75" customHeight="1">
      <c r="I320" s="40"/>
      <c r="J320" s="40"/>
      <c r="AD320" s="36"/>
      <c r="AE320" s="36"/>
    </row>
    <row r="321" ht="15.75" customHeight="1">
      <c r="I321" s="40"/>
      <c r="J321" s="40"/>
      <c r="AD321" s="36"/>
      <c r="AE321" s="36"/>
    </row>
    <row r="322" ht="15.75" customHeight="1">
      <c r="I322" s="40"/>
      <c r="J322" s="40"/>
      <c r="AD322" s="36"/>
      <c r="AE322" s="36"/>
    </row>
    <row r="323" ht="15.75" customHeight="1">
      <c r="I323" s="40"/>
      <c r="J323" s="40"/>
      <c r="AD323" s="36"/>
      <c r="AE323" s="36"/>
    </row>
    <row r="324" ht="15.75" customHeight="1">
      <c r="I324" s="40"/>
      <c r="J324" s="40"/>
      <c r="AD324" s="36"/>
      <c r="AE324" s="36"/>
    </row>
    <row r="325" ht="15.75" customHeight="1">
      <c r="I325" s="40"/>
      <c r="J325" s="40"/>
      <c r="AD325" s="36"/>
      <c r="AE325" s="36"/>
    </row>
    <row r="326" ht="15.75" customHeight="1">
      <c r="I326" s="40"/>
      <c r="J326" s="40"/>
      <c r="AD326" s="36"/>
      <c r="AE326" s="36"/>
    </row>
    <row r="327" ht="15.75" customHeight="1">
      <c r="I327" s="40"/>
      <c r="J327" s="40"/>
      <c r="AD327" s="36"/>
      <c r="AE327" s="36"/>
    </row>
    <row r="328" ht="15.75" customHeight="1">
      <c r="I328" s="40"/>
      <c r="J328" s="40"/>
      <c r="AD328" s="36"/>
      <c r="AE328" s="36"/>
    </row>
    <row r="329" ht="15.75" customHeight="1">
      <c r="I329" s="40"/>
      <c r="J329" s="40"/>
      <c r="AD329" s="36"/>
      <c r="AE329" s="36"/>
    </row>
    <row r="330" ht="15.75" customHeight="1">
      <c r="I330" s="40"/>
      <c r="J330" s="40"/>
      <c r="AD330" s="36"/>
      <c r="AE330" s="36"/>
    </row>
    <row r="331" ht="15.75" customHeight="1">
      <c r="I331" s="40"/>
      <c r="J331" s="40"/>
      <c r="AD331" s="36"/>
      <c r="AE331" s="36"/>
    </row>
    <row r="332" ht="15.75" customHeight="1">
      <c r="I332" s="40"/>
      <c r="J332" s="40"/>
      <c r="AD332" s="36"/>
      <c r="AE332" s="36"/>
    </row>
    <row r="333" ht="15.75" customHeight="1">
      <c r="I333" s="40"/>
      <c r="J333" s="40"/>
      <c r="AD333" s="36"/>
      <c r="AE333" s="36"/>
    </row>
    <row r="334" ht="15.75" customHeight="1">
      <c r="I334" s="40"/>
      <c r="J334" s="40"/>
      <c r="AD334" s="36"/>
      <c r="AE334" s="36"/>
    </row>
    <row r="335" ht="15.75" customHeight="1">
      <c r="I335" s="40"/>
      <c r="J335" s="40"/>
      <c r="AD335" s="36"/>
      <c r="AE335" s="36"/>
    </row>
    <row r="336" ht="15.75" customHeight="1">
      <c r="I336" s="40"/>
      <c r="J336" s="40"/>
      <c r="AD336" s="36"/>
      <c r="AE336" s="36"/>
    </row>
    <row r="337" ht="15.75" customHeight="1">
      <c r="I337" s="40"/>
      <c r="J337" s="40"/>
      <c r="AD337" s="36"/>
      <c r="AE337" s="36"/>
    </row>
    <row r="338" ht="15.75" customHeight="1">
      <c r="I338" s="40"/>
      <c r="J338" s="40"/>
      <c r="AD338" s="36"/>
      <c r="AE338" s="36"/>
    </row>
    <row r="339" ht="15.75" customHeight="1">
      <c r="I339" s="40"/>
      <c r="J339" s="40"/>
      <c r="AD339" s="36"/>
      <c r="AE339" s="36"/>
    </row>
    <row r="340" ht="15.75" customHeight="1">
      <c r="I340" s="40"/>
      <c r="J340" s="40"/>
      <c r="AD340" s="36"/>
      <c r="AE340" s="36"/>
    </row>
    <row r="341" ht="15.75" customHeight="1">
      <c r="I341" s="40"/>
      <c r="J341" s="40"/>
      <c r="AD341" s="36"/>
      <c r="AE341" s="36"/>
    </row>
    <row r="342" ht="15.75" customHeight="1">
      <c r="I342" s="40"/>
      <c r="J342" s="40"/>
      <c r="AD342" s="36"/>
      <c r="AE342" s="36"/>
    </row>
    <row r="343" ht="15.75" customHeight="1">
      <c r="I343" s="40"/>
      <c r="J343" s="40"/>
      <c r="AD343" s="36"/>
      <c r="AE343" s="36"/>
    </row>
    <row r="344" ht="15.75" customHeight="1">
      <c r="I344" s="40"/>
      <c r="J344" s="40"/>
      <c r="AD344" s="36"/>
      <c r="AE344" s="36"/>
    </row>
    <row r="345" ht="15.75" customHeight="1">
      <c r="I345" s="40"/>
      <c r="J345" s="40"/>
      <c r="AD345" s="36"/>
      <c r="AE345" s="36"/>
    </row>
    <row r="346" ht="15.75" customHeight="1">
      <c r="I346" s="40"/>
      <c r="J346" s="40"/>
      <c r="AD346" s="36"/>
      <c r="AE346" s="36"/>
    </row>
    <row r="347" ht="15.75" customHeight="1">
      <c r="I347" s="40"/>
      <c r="J347" s="40"/>
      <c r="AD347" s="36"/>
      <c r="AE347" s="36"/>
    </row>
    <row r="348" ht="15.75" customHeight="1">
      <c r="I348" s="40"/>
      <c r="J348" s="40"/>
      <c r="AD348" s="36"/>
      <c r="AE348" s="36"/>
    </row>
    <row r="349" ht="15.75" customHeight="1">
      <c r="I349" s="40"/>
      <c r="J349" s="40"/>
      <c r="AD349" s="36"/>
      <c r="AE349" s="36"/>
    </row>
    <row r="350" ht="15.75" customHeight="1">
      <c r="I350" s="40"/>
      <c r="J350" s="40"/>
      <c r="AD350" s="36"/>
      <c r="AE350" s="36"/>
    </row>
    <row r="351" ht="15.75" customHeight="1">
      <c r="I351" s="40"/>
      <c r="J351" s="40"/>
      <c r="AD351" s="36"/>
      <c r="AE351" s="36"/>
    </row>
    <row r="352" ht="15.75" customHeight="1">
      <c r="I352" s="40"/>
      <c r="J352" s="40"/>
      <c r="AD352" s="36"/>
      <c r="AE352" s="36"/>
    </row>
    <row r="353" ht="15.75" customHeight="1">
      <c r="I353" s="40"/>
      <c r="J353" s="40"/>
      <c r="AD353" s="36"/>
      <c r="AE353" s="36"/>
    </row>
    <row r="354" ht="15.75" customHeight="1">
      <c r="I354" s="40"/>
      <c r="J354" s="40"/>
      <c r="AD354" s="36"/>
      <c r="AE354" s="36"/>
    </row>
    <row r="355" ht="15.75" customHeight="1">
      <c r="I355" s="40"/>
      <c r="J355" s="40"/>
      <c r="AD355" s="36"/>
      <c r="AE355" s="36"/>
    </row>
    <row r="356" ht="15.75" customHeight="1">
      <c r="I356" s="40"/>
      <c r="J356" s="40"/>
      <c r="AD356" s="36"/>
      <c r="AE356" s="36"/>
    </row>
    <row r="357" ht="15.75" customHeight="1">
      <c r="I357" s="40"/>
      <c r="J357" s="40"/>
      <c r="AD357" s="36"/>
      <c r="AE357" s="36"/>
    </row>
    <row r="358" ht="15.75" customHeight="1">
      <c r="I358" s="40"/>
      <c r="J358" s="40"/>
      <c r="AD358" s="36"/>
      <c r="AE358" s="36"/>
    </row>
    <row r="359" ht="15.75" customHeight="1">
      <c r="I359" s="40"/>
      <c r="J359" s="40"/>
      <c r="AD359" s="36"/>
      <c r="AE359" s="36"/>
    </row>
    <row r="360" ht="15.75" customHeight="1">
      <c r="I360" s="40"/>
      <c r="J360" s="40"/>
      <c r="AD360" s="36"/>
      <c r="AE360" s="36"/>
    </row>
    <row r="361" ht="15.75" customHeight="1">
      <c r="I361" s="40"/>
      <c r="J361" s="40"/>
      <c r="AD361" s="36"/>
      <c r="AE361" s="36"/>
    </row>
    <row r="362" ht="15.75" customHeight="1">
      <c r="I362" s="40"/>
      <c r="J362" s="40"/>
      <c r="AD362" s="36"/>
      <c r="AE362" s="36"/>
    </row>
    <row r="363" ht="15.75" customHeight="1">
      <c r="I363" s="40"/>
      <c r="J363" s="40"/>
      <c r="AD363" s="36"/>
      <c r="AE363" s="36"/>
    </row>
    <row r="364" ht="15.75" customHeight="1">
      <c r="I364" s="40"/>
      <c r="J364" s="40"/>
      <c r="AD364" s="36"/>
      <c r="AE364" s="36"/>
    </row>
    <row r="365" ht="15.75" customHeight="1">
      <c r="I365" s="40"/>
      <c r="J365" s="40"/>
      <c r="AD365" s="36"/>
      <c r="AE365" s="36"/>
    </row>
    <row r="366" ht="15.75" customHeight="1">
      <c r="I366" s="40"/>
      <c r="J366" s="40"/>
      <c r="AD366" s="36"/>
      <c r="AE366" s="36"/>
    </row>
    <row r="367" ht="15.75" customHeight="1">
      <c r="I367" s="40"/>
      <c r="J367" s="40"/>
      <c r="AD367" s="36"/>
      <c r="AE367" s="36"/>
    </row>
    <row r="368" ht="15.75" customHeight="1">
      <c r="I368" s="40"/>
      <c r="J368" s="40"/>
      <c r="AD368" s="36"/>
      <c r="AE368" s="36"/>
    </row>
    <row r="369" ht="15.75" customHeight="1">
      <c r="I369" s="40"/>
      <c r="J369" s="40"/>
      <c r="AD369" s="36"/>
      <c r="AE369" s="36"/>
    </row>
    <row r="370" ht="15.75" customHeight="1">
      <c r="I370" s="40"/>
      <c r="J370" s="40"/>
      <c r="AD370" s="36"/>
      <c r="AE370" s="36"/>
    </row>
    <row r="371" ht="15.75" customHeight="1">
      <c r="I371" s="40"/>
      <c r="J371" s="40"/>
      <c r="AD371" s="36"/>
      <c r="AE371" s="36"/>
    </row>
    <row r="372" ht="15.75" customHeight="1">
      <c r="I372" s="40"/>
      <c r="J372" s="40"/>
      <c r="AD372" s="36"/>
      <c r="AE372" s="36"/>
    </row>
    <row r="373" ht="15.75" customHeight="1">
      <c r="I373" s="40"/>
      <c r="J373" s="40"/>
      <c r="AD373" s="36"/>
      <c r="AE373" s="36"/>
    </row>
    <row r="374" ht="15.75" customHeight="1">
      <c r="I374" s="40"/>
      <c r="J374" s="40"/>
      <c r="AD374" s="36"/>
      <c r="AE374" s="36"/>
    </row>
    <row r="375" ht="15.75" customHeight="1">
      <c r="I375" s="40"/>
      <c r="J375" s="40"/>
      <c r="AD375" s="36"/>
      <c r="AE375" s="36"/>
    </row>
    <row r="376" ht="15.75" customHeight="1">
      <c r="I376" s="40"/>
      <c r="J376" s="40"/>
      <c r="AD376" s="36"/>
      <c r="AE376" s="36"/>
    </row>
    <row r="377" ht="15.75" customHeight="1">
      <c r="I377" s="40"/>
      <c r="J377" s="40"/>
      <c r="AD377" s="36"/>
      <c r="AE377" s="36"/>
    </row>
    <row r="378" ht="15.75" customHeight="1">
      <c r="I378" s="40"/>
      <c r="J378" s="40"/>
      <c r="AD378" s="36"/>
      <c r="AE378" s="36"/>
    </row>
    <row r="379" ht="15.75" customHeight="1">
      <c r="I379" s="40"/>
      <c r="J379" s="40"/>
      <c r="AD379" s="36"/>
      <c r="AE379" s="36"/>
    </row>
    <row r="380" ht="15.75" customHeight="1">
      <c r="I380" s="40"/>
      <c r="J380" s="40"/>
      <c r="AD380" s="36"/>
      <c r="AE380" s="36"/>
    </row>
    <row r="381" ht="15.75" customHeight="1">
      <c r="I381" s="40"/>
      <c r="J381" s="40"/>
      <c r="AD381" s="36"/>
      <c r="AE381" s="36"/>
    </row>
    <row r="382" ht="15.75" customHeight="1">
      <c r="I382" s="40"/>
      <c r="J382" s="40"/>
      <c r="AD382" s="36"/>
      <c r="AE382" s="36"/>
    </row>
    <row r="383" ht="15.75" customHeight="1">
      <c r="I383" s="40"/>
      <c r="J383" s="40"/>
      <c r="AD383" s="36"/>
      <c r="AE383" s="36"/>
    </row>
    <row r="384" ht="15.75" customHeight="1">
      <c r="I384" s="40"/>
      <c r="J384" s="40"/>
      <c r="AD384" s="36"/>
      <c r="AE384" s="36"/>
    </row>
    <row r="385" ht="15.75" customHeight="1">
      <c r="I385" s="40"/>
      <c r="J385" s="40"/>
      <c r="AD385" s="36"/>
      <c r="AE385" s="36"/>
    </row>
    <row r="386" ht="15.75" customHeight="1">
      <c r="I386" s="40"/>
      <c r="J386" s="40"/>
      <c r="AD386" s="36"/>
      <c r="AE386" s="36"/>
    </row>
    <row r="387" ht="15.75" customHeight="1">
      <c r="I387" s="40"/>
      <c r="J387" s="40"/>
      <c r="AD387" s="36"/>
      <c r="AE387" s="36"/>
    </row>
    <row r="388" ht="15.75" customHeight="1">
      <c r="I388" s="40"/>
      <c r="J388" s="40"/>
      <c r="AD388" s="36"/>
      <c r="AE388" s="36"/>
    </row>
    <row r="389" ht="15.75" customHeight="1">
      <c r="I389" s="40"/>
      <c r="J389" s="40"/>
      <c r="AD389" s="36"/>
      <c r="AE389" s="36"/>
    </row>
    <row r="390" ht="15.75" customHeight="1">
      <c r="I390" s="40"/>
      <c r="J390" s="40"/>
      <c r="AD390" s="36"/>
      <c r="AE390" s="36"/>
    </row>
    <row r="391" ht="15.75" customHeight="1">
      <c r="I391" s="40"/>
      <c r="J391" s="40"/>
      <c r="AD391" s="36"/>
      <c r="AE391" s="36"/>
    </row>
    <row r="392" ht="15.75" customHeight="1">
      <c r="I392" s="40"/>
      <c r="J392" s="40"/>
      <c r="AD392" s="36"/>
      <c r="AE392" s="36"/>
    </row>
    <row r="393" ht="15.75" customHeight="1">
      <c r="I393" s="40"/>
      <c r="J393" s="40"/>
      <c r="AD393" s="36"/>
      <c r="AE393" s="36"/>
    </row>
    <row r="394" ht="15.75" customHeight="1">
      <c r="I394" s="40"/>
      <c r="J394" s="40"/>
      <c r="AD394" s="36"/>
      <c r="AE394" s="36"/>
    </row>
    <row r="395" ht="15.75" customHeight="1">
      <c r="I395" s="40"/>
      <c r="J395" s="40"/>
      <c r="AD395" s="36"/>
      <c r="AE395" s="36"/>
    </row>
    <row r="396" ht="15.75" customHeight="1">
      <c r="I396" s="40"/>
      <c r="J396" s="40"/>
      <c r="AD396" s="36"/>
      <c r="AE396" s="36"/>
    </row>
    <row r="397" ht="15.75" customHeight="1">
      <c r="I397" s="40"/>
      <c r="J397" s="40"/>
      <c r="AD397" s="36"/>
      <c r="AE397" s="36"/>
    </row>
    <row r="398" ht="15.75" customHeight="1">
      <c r="I398" s="40"/>
      <c r="J398" s="40"/>
      <c r="AD398" s="36"/>
      <c r="AE398" s="36"/>
    </row>
    <row r="399" ht="15.75" customHeight="1">
      <c r="I399" s="40"/>
      <c r="J399" s="40"/>
      <c r="AD399" s="36"/>
      <c r="AE399" s="36"/>
    </row>
    <row r="400" ht="15.75" customHeight="1">
      <c r="I400" s="40"/>
      <c r="J400" s="40"/>
      <c r="AD400" s="36"/>
      <c r="AE400" s="36"/>
    </row>
    <row r="401" ht="15.75" customHeight="1">
      <c r="I401" s="40"/>
      <c r="J401" s="40"/>
      <c r="AD401" s="36"/>
      <c r="AE401" s="36"/>
    </row>
    <row r="402" ht="15.75" customHeight="1">
      <c r="I402" s="40"/>
      <c r="J402" s="40"/>
      <c r="AD402" s="36"/>
      <c r="AE402" s="36"/>
    </row>
    <row r="403" ht="15.75" customHeight="1">
      <c r="I403" s="40"/>
      <c r="J403" s="40"/>
      <c r="AD403" s="36"/>
      <c r="AE403" s="36"/>
    </row>
    <row r="404" ht="15.75" customHeight="1">
      <c r="I404" s="40"/>
      <c r="J404" s="40"/>
      <c r="AD404" s="36"/>
      <c r="AE404" s="36"/>
    </row>
    <row r="405" ht="15.75" customHeight="1">
      <c r="I405" s="40"/>
      <c r="J405" s="40"/>
      <c r="AD405" s="36"/>
      <c r="AE405" s="36"/>
    </row>
    <row r="406" ht="15.75" customHeight="1">
      <c r="I406" s="40"/>
      <c r="J406" s="40"/>
      <c r="AD406" s="36"/>
      <c r="AE406" s="36"/>
    </row>
    <row r="407" ht="15.75" customHeight="1">
      <c r="I407" s="40"/>
      <c r="J407" s="40"/>
      <c r="AD407" s="36"/>
      <c r="AE407" s="36"/>
    </row>
    <row r="408" ht="15.75" customHeight="1">
      <c r="I408" s="40"/>
      <c r="J408" s="40"/>
      <c r="AD408" s="36"/>
      <c r="AE408" s="36"/>
    </row>
    <row r="409" ht="15.75" customHeight="1">
      <c r="I409" s="40"/>
      <c r="J409" s="40"/>
      <c r="AD409" s="36"/>
      <c r="AE409" s="36"/>
    </row>
    <row r="410" ht="15.75" customHeight="1">
      <c r="I410" s="40"/>
      <c r="J410" s="40"/>
      <c r="AD410" s="36"/>
      <c r="AE410" s="36"/>
    </row>
    <row r="411" ht="15.75" customHeight="1">
      <c r="I411" s="40"/>
      <c r="J411" s="40"/>
      <c r="AD411" s="36"/>
      <c r="AE411" s="36"/>
    </row>
    <row r="412" ht="15.75" customHeight="1">
      <c r="I412" s="40"/>
      <c r="J412" s="40"/>
      <c r="AD412" s="36"/>
      <c r="AE412" s="36"/>
    </row>
    <row r="413" ht="15.75" customHeight="1">
      <c r="I413" s="40"/>
      <c r="J413" s="40"/>
      <c r="AD413" s="36"/>
      <c r="AE413" s="36"/>
    </row>
    <row r="414" ht="15.75" customHeight="1">
      <c r="I414" s="40"/>
      <c r="J414" s="40"/>
      <c r="AD414" s="36"/>
      <c r="AE414" s="36"/>
    </row>
    <row r="415" ht="15.75" customHeight="1">
      <c r="I415" s="40"/>
      <c r="J415" s="40"/>
      <c r="AD415" s="36"/>
      <c r="AE415" s="36"/>
    </row>
    <row r="416" ht="15.75" customHeight="1">
      <c r="I416" s="40"/>
      <c r="J416" s="40"/>
      <c r="AD416" s="36"/>
      <c r="AE416" s="36"/>
    </row>
    <row r="417" ht="15.75" customHeight="1">
      <c r="I417" s="40"/>
      <c r="J417" s="40"/>
      <c r="AD417" s="36"/>
      <c r="AE417" s="36"/>
    </row>
    <row r="418" ht="15.75" customHeight="1">
      <c r="I418" s="40"/>
      <c r="J418" s="40"/>
      <c r="AD418" s="36"/>
      <c r="AE418" s="36"/>
    </row>
    <row r="419" ht="15.75" customHeight="1">
      <c r="I419" s="40"/>
      <c r="J419" s="40"/>
      <c r="AD419" s="36"/>
      <c r="AE419" s="36"/>
    </row>
    <row r="420" ht="15.75" customHeight="1">
      <c r="I420" s="40"/>
      <c r="J420" s="40"/>
      <c r="AD420" s="36"/>
      <c r="AE420" s="36"/>
    </row>
    <row r="421" ht="15.75" customHeight="1">
      <c r="I421" s="40"/>
      <c r="J421" s="40"/>
      <c r="AD421" s="36"/>
      <c r="AE421" s="36"/>
    </row>
    <row r="422" ht="15.75" customHeight="1">
      <c r="I422" s="40"/>
      <c r="J422" s="40"/>
      <c r="AD422" s="36"/>
      <c r="AE422" s="36"/>
    </row>
    <row r="423" ht="15.75" customHeight="1">
      <c r="I423" s="40"/>
      <c r="J423" s="40"/>
      <c r="AD423" s="36"/>
      <c r="AE423" s="36"/>
    </row>
    <row r="424" ht="15.75" customHeight="1">
      <c r="I424" s="40"/>
      <c r="J424" s="40"/>
      <c r="AD424" s="36"/>
      <c r="AE424" s="36"/>
    </row>
    <row r="425" ht="15.75" customHeight="1">
      <c r="I425" s="40"/>
      <c r="J425" s="40"/>
      <c r="AD425" s="36"/>
      <c r="AE425" s="36"/>
    </row>
    <row r="426" ht="15.75" customHeight="1">
      <c r="I426" s="40"/>
      <c r="J426" s="40"/>
      <c r="AD426" s="36"/>
      <c r="AE426" s="36"/>
    </row>
    <row r="427" ht="15.75" customHeight="1">
      <c r="I427" s="40"/>
      <c r="J427" s="40"/>
      <c r="AD427" s="36"/>
      <c r="AE427" s="36"/>
    </row>
    <row r="428" ht="15.75" customHeight="1">
      <c r="I428" s="40"/>
      <c r="J428" s="40"/>
      <c r="AD428" s="36"/>
      <c r="AE428" s="36"/>
    </row>
    <row r="429" ht="15.75" customHeight="1">
      <c r="I429" s="40"/>
      <c r="J429" s="40"/>
      <c r="AD429" s="36"/>
      <c r="AE429" s="36"/>
    </row>
    <row r="430" ht="15.75" customHeight="1">
      <c r="I430" s="40"/>
      <c r="J430" s="40"/>
      <c r="AD430" s="36"/>
      <c r="AE430" s="36"/>
    </row>
    <row r="431" ht="15.75" customHeight="1">
      <c r="I431" s="40"/>
      <c r="J431" s="40"/>
      <c r="AD431" s="36"/>
      <c r="AE431" s="36"/>
    </row>
    <row r="432" ht="15.75" customHeight="1">
      <c r="I432" s="40"/>
      <c r="J432" s="40"/>
      <c r="AD432" s="36"/>
      <c r="AE432" s="36"/>
    </row>
    <row r="433" ht="15.75" customHeight="1">
      <c r="I433" s="40"/>
      <c r="J433" s="40"/>
      <c r="AD433" s="36"/>
      <c r="AE433" s="36"/>
    </row>
    <row r="434" ht="15.75" customHeight="1">
      <c r="I434" s="40"/>
      <c r="J434" s="40"/>
      <c r="AD434" s="36"/>
      <c r="AE434" s="36"/>
    </row>
    <row r="435" ht="15.75" customHeight="1">
      <c r="I435" s="40"/>
      <c r="J435" s="40"/>
      <c r="AD435" s="36"/>
      <c r="AE435" s="36"/>
    </row>
    <row r="436" ht="15.75" customHeight="1">
      <c r="I436" s="40"/>
      <c r="J436" s="40"/>
      <c r="AD436" s="36"/>
      <c r="AE436" s="36"/>
    </row>
    <row r="437" ht="15.75" customHeight="1">
      <c r="I437" s="40"/>
      <c r="J437" s="40"/>
      <c r="AD437" s="36"/>
      <c r="AE437" s="36"/>
    </row>
    <row r="438" ht="15.75" customHeight="1">
      <c r="I438" s="40"/>
      <c r="J438" s="40"/>
      <c r="AD438" s="36"/>
      <c r="AE438" s="36"/>
    </row>
    <row r="439" ht="15.75" customHeight="1">
      <c r="I439" s="40"/>
      <c r="J439" s="40"/>
      <c r="AD439" s="36"/>
      <c r="AE439" s="36"/>
    </row>
    <row r="440" ht="15.75" customHeight="1">
      <c r="I440" s="40"/>
      <c r="J440" s="40"/>
      <c r="AD440" s="36"/>
      <c r="AE440" s="36"/>
    </row>
    <row r="441" ht="15.75" customHeight="1">
      <c r="I441" s="40"/>
      <c r="J441" s="40"/>
      <c r="AD441" s="36"/>
      <c r="AE441" s="36"/>
    </row>
    <row r="442" ht="15.75" customHeight="1">
      <c r="I442" s="40"/>
      <c r="J442" s="40"/>
      <c r="AD442" s="36"/>
      <c r="AE442" s="36"/>
    </row>
    <row r="443" ht="15.75" customHeight="1">
      <c r="I443" s="40"/>
      <c r="J443" s="40"/>
      <c r="AD443" s="36"/>
      <c r="AE443" s="36"/>
    </row>
    <row r="444" ht="15.75" customHeight="1">
      <c r="I444" s="40"/>
      <c r="J444" s="40"/>
      <c r="AD444" s="36"/>
      <c r="AE444" s="36"/>
    </row>
    <row r="445" ht="15.75" customHeight="1">
      <c r="I445" s="40"/>
      <c r="J445" s="40"/>
      <c r="AD445" s="36"/>
      <c r="AE445" s="36"/>
    </row>
    <row r="446" ht="15.75" customHeight="1">
      <c r="I446" s="40"/>
      <c r="J446" s="40"/>
      <c r="AD446" s="36"/>
      <c r="AE446" s="36"/>
    </row>
    <row r="447" ht="15.75" customHeight="1">
      <c r="I447" s="40"/>
      <c r="J447" s="40"/>
      <c r="AD447" s="36"/>
      <c r="AE447" s="36"/>
    </row>
    <row r="448" ht="15.75" customHeight="1">
      <c r="I448" s="40"/>
      <c r="J448" s="40"/>
      <c r="AD448" s="36"/>
      <c r="AE448" s="36"/>
    </row>
    <row r="449" ht="15.75" customHeight="1">
      <c r="I449" s="40"/>
      <c r="J449" s="40"/>
      <c r="AD449" s="36"/>
      <c r="AE449" s="36"/>
    </row>
    <row r="450" ht="15.75" customHeight="1">
      <c r="I450" s="40"/>
      <c r="J450" s="40"/>
      <c r="AD450" s="36"/>
      <c r="AE450" s="36"/>
    </row>
    <row r="451" ht="15.75" customHeight="1">
      <c r="I451" s="40"/>
      <c r="J451" s="40"/>
      <c r="AD451" s="36"/>
      <c r="AE451" s="36"/>
    </row>
    <row r="452" ht="15.75" customHeight="1">
      <c r="I452" s="40"/>
      <c r="J452" s="40"/>
      <c r="AD452" s="36"/>
      <c r="AE452" s="36"/>
    </row>
    <row r="453" ht="15.75" customHeight="1">
      <c r="I453" s="40"/>
      <c r="J453" s="40"/>
      <c r="AD453" s="36"/>
      <c r="AE453" s="36"/>
    </row>
    <row r="454" ht="15.75" customHeight="1">
      <c r="I454" s="40"/>
      <c r="J454" s="40"/>
      <c r="AD454" s="36"/>
      <c r="AE454" s="36"/>
    </row>
    <row r="455" ht="15.75" customHeight="1">
      <c r="I455" s="40"/>
      <c r="J455" s="40"/>
      <c r="AD455" s="36"/>
      <c r="AE455" s="36"/>
    </row>
    <row r="456" ht="15.75" customHeight="1">
      <c r="I456" s="40"/>
      <c r="J456" s="40"/>
      <c r="AD456" s="36"/>
      <c r="AE456" s="36"/>
    </row>
    <row r="457" ht="15.75" customHeight="1">
      <c r="I457" s="40"/>
      <c r="J457" s="40"/>
      <c r="AD457" s="36"/>
      <c r="AE457" s="36"/>
    </row>
    <row r="458" ht="15.75" customHeight="1">
      <c r="I458" s="40"/>
      <c r="J458" s="40"/>
      <c r="AD458" s="36"/>
      <c r="AE458" s="36"/>
    </row>
    <row r="459" ht="15.75" customHeight="1">
      <c r="I459" s="40"/>
      <c r="J459" s="40"/>
      <c r="AD459" s="36"/>
      <c r="AE459" s="36"/>
    </row>
    <row r="460" ht="15.75" customHeight="1">
      <c r="I460" s="40"/>
      <c r="J460" s="40"/>
      <c r="AD460" s="36"/>
      <c r="AE460" s="36"/>
    </row>
    <row r="461" ht="15.75" customHeight="1">
      <c r="I461" s="40"/>
      <c r="J461" s="40"/>
      <c r="AD461" s="36"/>
      <c r="AE461" s="36"/>
    </row>
    <row r="462" ht="15.75" customHeight="1">
      <c r="I462" s="40"/>
      <c r="J462" s="40"/>
      <c r="AD462" s="36"/>
      <c r="AE462" s="36"/>
    </row>
    <row r="463" ht="15.75" customHeight="1">
      <c r="I463" s="40"/>
      <c r="J463" s="40"/>
      <c r="AD463" s="36"/>
      <c r="AE463" s="36"/>
    </row>
    <row r="464" ht="15.75" customHeight="1">
      <c r="I464" s="40"/>
      <c r="J464" s="40"/>
      <c r="AD464" s="36"/>
      <c r="AE464" s="36"/>
    </row>
    <row r="465" ht="15.75" customHeight="1">
      <c r="I465" s="40"/>
      <c r="J465" s="40"/>
      <c r="AD465" s="36"/>
      <c r="AE465" s="36"/>
    </row>
    <row r="466" ht="15.75" customHeight="1">
      <c r="I466" s="40"/>
      <c r="J466" s="40"/>
      <c r="AD466" s="36"/>
      <c r="AE466" s="36"/>
    </row>
    <row r="467" ht="15.75" customHeight="1">
      <c r="I467" s="40"/>
      <c r="J467" s="40"/>
      <c r="AD467" s="36"/>
      <c r="AE467" s="36"/>
    </row>
    <row r="468" ht="15.75" customHeight="1">
      <c r="I468" s="40"/>
      <c r="J468" s="40"/>
      <c r="AD468" s="36"/>
      <c r="AE468" s="36"/>
    </row>
    <row r="469" ht="15.75" customHeight="1">
      <c r="I469" s="40"/>
      <c r="J469" s="40"/>
      <c r="AD469" s="36"/>
      <c r="AE469" s="36"/>
    </row>
    <row r="470" ht="15.75" customHeight="1">
      <c r="I470" s="40"/>
      <c r="J470" s="40"/>
      <c r="AD470" s="36"/>
      <c r="AE470" s="36"/>
    </row>
    <row r="471" ht="15.75" customHeight="1">
      <c r="I471" s="40"/>
      <c r="J471" s="40"/>
      <c r="AD471" s="36"/>
      <c r="AE471" s="36"/>
    </row>
    <row r="472" ht="15.75" customHeight="1">
      <c r="I472" s="40"/>
      <c r="J472" s="40"/>
      <c r="AD472" s="36"/>
      <c r="AE472" s="36"/>
    </row>
    <row r="473" ht="15.75" customHeight="1">
      <c r="I473" s="40"/>
      <c r="J473" s="40"/>
      <c r="AD473" s="36"/>
      <c r="AE473" s="36"/>
    </row>
    <row r="474" ht="15.75" customHeight="1">
      <c r="I474" s="40"/>
      <c r="J474" s="40"/>
      <c r="AD474" s="36"/>
      <c r="AE474" s="36"/>
    </row>
    <row r="475" ht="15.75" customHeight="1">
      <c r="I475" s="40"/>
      <c r="J475" s="40"/>
      <c r="AD475" s="36"/>
      <c r="AE475" s="36"/>
    </row>
    <row r="476" ht="15.75" customHeight="1">
      <c r="I476" s="40"/>
      <c r="J476" s="40"/>
      <c r="AD476" s="36"/>
      <c r="AE476" s="36"/>
    </row>
    <row r="477" ht="15.75" customHeight="1">
      <c r="I477" s="40"/>
      <c r="J477" s="40"/>
      <c r="AD477" s="36"/>
      <c r="AE477" s="36"/>
    </row>
    <row r="478" ht="15.75" customHeight="1">
      <c r="I478" s="40"/>
      <c r="J478" s="40"/>
      <c r="AD478" s="36"/>
      <c r="AE478" s="36"/>
    </row>
    <row r="479" ht="15.75" customHeight="1">
      <c r="I479" s="40"/>
      <c r="J479" s="40"/>
      <c r="AD479" s="36"/>
      <c r="AE479" s="36"/>
    </row>
    <row r="480" ht="15.75" customHeight="1">
      <c r="I480" s="40"/>
      <c r="J480" s="40"/>
      <c r="AD480" s="36"/>
      <c r="AE480" s="36"/>
    </row>
    <row r="481" ht="15.75" customHeight="1">
      <c r="I481" s="40"/>
      <c r="J481" s="40"/>
      <c r="AD481" s="36"/>
      <c r="AE481" s="36"/>
    </row>
    <row r="482" ht="15.75" customHeight="1">
      <c r="I482" s="40"/>
      <c r="J482" s="40"/>
      <c r="AD482" s="36"/>
      <c r="AE482" s="36"/>
    </row>
    <row r="483" ht="15.75" customHeight="1">
      <c r="I483" s="40"/>
      <c r="J483" s="40"/>
      <c r="AD483" s="36"/>
      <c r="AE483" s="36"/>
    </row>
    <row r="484" ht="15.75" customHeight="1">
      <c r="I484" s="40"/>
      <c r="J484" s="40"/>
      <c r="AD484" s="36"/>
      <c r="AE484" s="36"/>
    </row>
    <row r="485" ht="15.75" customHeight="1">
      <c r="I485" s="40"/>
      <c r="J485" s="40"/>
      <c r="AD485" s="36"/>
      <c r="AE485" s="36"/>
    </row>
    <row r="486" ht="15.75" customHeight="1">
      <c r="I486" s="40"/>
      <c r="J486" s="40"/>
      <c r="AD486" s="36"/>
      <c r="AE486" s="36"/>
    </row>
    <row r="487" ht="15.75" customHeight="1">
      <c r="I487" s="40"/>
      <c r="J487" s="40"/>
      <c r="AD487" s="36"/>
      <c r="AE487" s="36"/>
    </row>
    <row r="488" ht="15.75" customHeight="1">
      <c r="I488" s="40"/>
      <c r="J488" s="40"/>
      <c r="AD488" s="36"/>
      <c r="AE488" s="36"/>
    </row>
    <row r="489" ht="15.75" customHeight="1">
      <c r="I489" s="40"/>
      <c r="J489" s="40"/>
      <c r="AD489" s="36"/>
      <c r="AE489" s="36"/>
    </row>
    <row r="490" ht="15.75" customHeight="1">
      <c r="I490" s="40"/>
      <c r="J490" s="40"/>
      <c r="AD490" s="36"/>
      <c r="AE490" s="36"/>
    </row>
    <row r="491" ht="15.75" customHeight="1">
      <c r="I491" s="40"/>
      <c r="J491" s="40"/>
      <c r="AD491" s="36"/>
      <c r="AE491" s="36"/>
    </row>
    <row r="492" ht="15.75" customHeight="1">
      <c r="I492" s="40"/>
      <c r="J492" s="40"/>
      <c r="AD492" s="36"/>
      <c r="AE492" s="36"/>
    </row>
    <row r="493" ht="15.75" customHeight="1">
      <c r="I493" s="40"/>
      <c r="J493" s="40"/>
      <c r="AD493" s="36"/>
      <c r="AE493" s="36"/>
    </row>
    <row r="494" ht="15.75" customHeight="1">
      <c r="I494" s="40"/>
      <c r="J494" s="40"/>
      <c r="AD494" s="36"/>
      <c r="AE494" s="36"/>
    </row>
    <row r="495" ht="15.75" customHeight="1">
      <c r="I495" s="40"/>
      <c r="J495" s="40"/>
      <c r="AD495" s="36"/>
      <c r="AE495" s="36"/>
    </row>
    <row r="496" ht="15.75" customHeight="1">
      <c r="I496" s="40"/>
      <c r="J496" s="40"/>
      <c r="AD496" s="36"/>
      <c r="AE496" s="36"/>
    </row>
    <row r="497" ht="15.75" customHeight="1">
      <c r="I497" s="40"/>
      <c r="J497" s="40"/>
      <c r="AD497" s="36"/>
      <c r="AE497" s="36"/>
    </row>
    <row r="498" ht="15.75" customHeight="1">
      <c r="I498" s="40"/>
      <c r="J498" s="40"/>
      <c r="AD498" s="36"/>
      <c r="AE498" s="36"/>
    </row>
    <row r="499" ht="15.75" customHeight="1">
      <c r="I499" s="40"/>
      <c r="J499" s="40"/>
      <c r="AD499" s="36"/>
      <c r="AE499" s="36"/>
    </row>
    <row r="500" ht="15.75" customHeight="1">
      <c r="I500" s="40"/>
      <c r="J500" s="40"/>
      <c r="AD500" s="36"/>
      <c r="AE500" s="36"/>
    </row>
    <row r="501" ht="15.75" customHeight="1">
      <c r="I501" s="40"/>
      <c r="J501" s="40"/>
      <c r="AD501" s="36"/>
      <c r="AE501" s="36"/>
    </row>
    <row r="502" ht="15.75" customHeight="1">
      <c r="I502" s="40"/>
      <c r="J502" s="40"/>
      <c r="AD502" s="36"/>
      <c r="AE502" s="36"/>
    </row>
    <row r="503" ht="15.75" customHeight="1">
      <c r="I503" s="40"/>
      <c r="J503" s="40"/>
      <c r="AD503" s="36"/>
      <c r="AE503" s="36"/>
    </row>
    <row r="504" ht="15.75" customHeight="1">
      <c r="I504" s="40"/>
      <c r="J504" s="40"/>
      <c r="AD504" s="36"/>
      <c r="AE504" s="36"/>
    </row>
    <row r="505" ht="15.75" customHeight="1">
      <c r="I505" s="40"/>
      <c r="J505" s="40"/>
      <c r="AD505" s="36"/>
      <c r="AE505" s="36"/>
    </row>
    <row r="506" ht="15.75" customHeight="1">
      <c r="I506" s="40"/>
      <c r="J506" s="40"/>
      <c r="AD506" s="36"/>
      <c r="AE506" s="36"/>
    </row>
    <row r="507" ht="15.75" customHeight="1">
      <c r="I507" s="40"/>
      <c r="J507" s="40"/>
      <c r="AD507" s="36"/>
      <c r="AE507" s="36"/>
    </row>
    <row r="508" ht="15.75" customHeight="1">
      <c r="I508" s="40"/>
      <c r="J508" s="40"/>
      <c r="AD508" s="36"/>
      <c r="AE508" s="36"/>
    </row>
    <row r="509" ht="15.75" customHeight="1">
      <c r="I509" s="40"/>
      <c r="J509" s="40"/>
      <c r="AD509" s="36"/>
      <c r="AE509" s="36"/>
    </row>
    <row r="510" ht="15.75" customHeight="1">
      <c r="I510" s="40"/>
      <c r="J510" s="40"/>
      <c r="AD510" s="36"/>
      <c r="AE510" s="36"/>
    </row>
    <row r="511" ht="15.75" customHeight="1">
      <c r="I511" s="40"/>
      <c r="J511" s="40"/>
      <c r="AD511" s="36"/>
      <c r="AE511" s="36"/>
    </row>
    <row r="512" ht="15.75" customHeight="1">
      <c r="I512" s="40"/>
      <c r="J512" s="40"/>
      <c r="AD512" s="36"/>
      <c r="AE512" s="36"/>
    </row>
    <row r="513" ht="15.75" customHeight="1">
      <c r="I513" s="40"/>
      <c r="J513" s="40"/>
      <c r="AD513" s="36"/>
      <c r="AE513" s="36"/>
    </row>
    <row r="514" ht="15.75" customHeight="1">
      <c r="I514" s="40"/>
      <c r="J514" s="40"/>
      <c r="AD514" s="36"/>
      <c r="AE514" s="36"/>
    </row>
    <row r="515" ht="15.75" customHeight="1">
      <c r="I515" s="40"/>
      <c r="J515" s="40"/>
      <c r="AD515" s="36"/>
      <c r="AE515" s="36"/>
    </row>
    <row r="516" ht="15.75" customHeight="1">
      <c r="I516" s="40"/>
      <c r="J516" s="40"/>
      <c r="AD516" s="36"/>
      <c r="AE516" s="36"/>
    </row>
    <row r="517" ht="15.75" customHeight="1">
      <c r="I517" s="40"/>
      <c r="J517" s="40"/>
      <c r="AD517" s="36"/>
      <c r="AE517" s="36"/>
    </row>
    <row r="518" ht="15.75" customHeight="1">
      <c r="I518" s="40"/>
      <c r="J518" s="40"/>
      <c r="AD518" s="36"/>
      <c r="AE518" s="36"/>
    </row>
    <row r="519" ht="15.75" customHeight="1">
      <c r="I519" s="40"/>
      <c r="J519" s="40"/>
      <c r="AD519" s="36"/>
      <c r="AE519" s="36"/>
    </row>
    <row r="520" ht="15.75" customHeight="1">
      <c r="I520" s="40"/>
      <c r="J520" s="40"/>
      <c r="AD520" s="36"/>
      <c r="AE520" s="36"/>
    </row>
    <row r="521" ht="15.75" customHeight="1">
      <c r="I521" s="40"/>
      <c r="J521" s="40"/>
      <c r="AD521" s="36"/>
      <c r="AE521" s="36"/>
    </row>
    <row r="522" ht="15.75" customHeight="1">
      <c r="I522" s="40"/>
      <c r="J522" s="40"/>
      <c r="AD522" s="36"/>
      <c r="AE522" s="36"/>
    </row>
    <row r="523" ht="15.75" customHeight="1">
      <c r="I523" s="40"/>
      <c r="J523" s="40"/>
      <c r="AD523" s="36"/>
      <c r="AE523" s="36"/>
    </row>
    <row r="524" ht="15.75" customHeight="1">
      <c r="I524" s="40"/>
      <c r="J524" s="40"/>
      <c r="AD524" s="36"/>
      <c r="AE524" s="36"/>
    </row>
    <row r="525" ht="15.75" customHeight="1">
      <c r="I525" s="40"/>
      <c r="J525" s="40"/>
      <c r="AD525" s="36"/>
      <c r="AE525" s="36"/>
    </row>
    <row r="526" ht="15.75" customHeight="1">
      <c r="I526" s="40"/>
      <c r="J526" s="40"/>
      <c r="AD526" s="36"/>
      <c r="AE526" s="36"/>
    </row>
    <row r="527" ht="15.75" customHeight="1">
      <c r="I527" s="40"/>
      <c r="J527" s="40"/>
      <c r="AD527" s="36"/>
      <c r="AE527" s="36"/>
    </row>
    <row r="528" ht="15.75" customHeight="1">
      <c r="I528" s="40"/>
      <c r="J528" s="40"/>
      <c r="AD528" s="36"/>
      <c r="AE528" s="36"/>
    </row>
    <row r="529" ht="15.75" customHeight="1">
      <c r="I529" s="40"/>
      <c r="J529" s="40"/>
      <c r="AD529" s="36"/>
      <c r="AE529" s="36"/>
    </row>
    <row r="530" ht="15.75" customHeight="1">
      <c r="I530" s="40"/>
      <c r="J530" s="40"/>
      <c r="AD530" s="36"/>
      <c r="AE530" s="36"/>
    </row>
    <row r="531" ht="15.75" customHeight="1">
      <c r="I531" s="40"/>
      <c r="J531" s="40"/>
      <c r="AD531" s="36"/>
      <c r="AE531" s="36"/>
    </row>
    <row r="532" ht="15.75" customHeight="1">
      <c r="I532" s="40"/>
      <c r="J532" s="40"/>
      <c r="AD532" s="36"/>
      <c r="AE532" s="36"/>
    </row>
    <row r="533" ht="15.75" customHeight="1">
      <c r="I533" s="40"/>
      <c r="J533" s="40"/>
      <c r="AD533" s="36"/>
      <c r="AE533" s="36"/>
    </row>
    <row r="534" ht="15.75" customHeight="1">
      <c r="I534" s="40"/>
      <c r="J534" s="40"/>
      <c r="AD534" s="36"/>
      <c r="AE534" s="36"/>
    </row>
    <row r="535" ht="15.75" customHeight="1">
      <c r="I535" s="40"/>
      <c r="J535" s="40"/>
      <c r="AD535" s="36"/>
      <c r="AE535" s="36"/>
    </row>
    <row r="536" ht="15.75" customHeight="1">
      <c r="I536" s="40"/>
      <c r="J536" s="40"/>
      <c r="AD536" s="36"/>
      <c r="AE536" s="36"/>
    </row>
    <row r="537" ht="15.75" customHeight="1">
      <c r="I537" s="40"/>
      <c r="J537" s="40"/>
      <c r="AD537" s="36"/>
      <c r="AE537" s="36"/>
    </row>
    <row r="538" ht="15.75" customHeight="1">
      <c r="I538" s="40"/>
      <c r="J538" s="40"/>
      <c r="AD538" s="36"/>
      <c r="AE538" s="36"/>
    </row>
    <row r="539" ht="15.75" customHeight="1">
      <c r="I539" s="40"/>
      <c r="J539" s="40"/>
      <c r="AD539" s="36"/>
      <c r="AE539" s="36"/>
    </row>
    <row r="540" ht="15.75" customHeight="1">
      <c r="I540" s="40"/>
      <c r="J540" s="40"/>
      <c r="AD540" s="36"/>
      <c r="AE540" s="36"/>
    </row>
    <row r="541" ht="15.75" customHeight="1">
      <c r="I541" s="40"/>
      <c r="J541" s="40"/>
      <c r="AD541" s="36"/>
      <c r="AE541" s="36"/>
    </row>
    <row r="542" ht="15.75" customHeight="1">
      <c r="I542" s="40"/>
      <c r="J542" s="40"/>
      <c r="AD542" s="36"/>
      <c r="AE542" s="36"/>
    </row>
    <row r="543" ht="15.75" customHeight="1">
      <c r="I543" s="40"/>
      <c r="J543" s="40"/>
      <c r="AD543" s="36"/>
      <c r="AE543" s="36"/>
    </row>
    <row r="544" ht="15.75" customHeight="1">
      <c r="I544" s="40"/>
      <c r="J544" s="40"/>
      <c r="AD544" s="36"/>
      <c r="AE544" s="36"/>
    </row>
    <row r="545" ht="15.75" customHeight="1">
      <c r="I545" s="40"/>
      <c r="J545" s="40"/>
      <c r="AD545" s="36"/>
      <c r="AE545" s="36"/>
    </row>
    <row r="546" ht="15.75" customHeight="1">
      <c r="I546" s="40"/>
      <c r="J546" s="40"/>
      <c r="AD546" s="36"/>
      <c r="AE546" s="36"/>
    </row>
    <row r="547" ht="15.75" customHeight="1">
      <c r="I547" s="40"/>
      <c r="J547" s="40"/>
      <c r="AD547" s="36"/>
      <c r="AE547" s="36"/>
    </row>
    <row r="548" ht="15.75" customHeight="1">
      <c r="I548" s="40"/>
      <c r="J548" s="40"/>
      <c r="AD548" s="36"/>
      <c r="AE548" s="36"/>
    </row>
    <row r="549" ht="15.75" customHeight="1">
      <c r="I549" s="40"/>
      <c r="J549" s="40"/>
      <c r="AD549" s="36"/>
      <c r="AE549" s="36"/>
    </row>
    <row r="550" ht="15.75" customHeight="1">
      <c r="I550" s="40"/>
      <c r="J550" s="40"/>
      <c r="AD550" s="36"/>
      <c r="AE550" s="36"/>
    </row>
    <row r="551" ht="15.75" customHeight="1">
      <c r="I551" s="40"/>
      <c r="J551" s="40"/>
      <c r="AD551" s="36"/>
      <c r="AE551" s="36"/>
    </row>
    <row r="552" ht="15.75" customHeight="1">
      <c r="I552" s="40"/>
      <c r="J552" s="40"/>
      <c r="AD552" s="36"/>
      <c r="AE552" s="36"/>
    </row>
    <row r="553" ht="15.75" customHeight="1">
      <c r="I553" s="40"/>
      <c r="J553" s="40"/>
      <c r="AD553" s="36"/>
      <c r="AE553" s="36"/>
    </row>
    <row r="554" ht="15.75" customHeight="1">
      <c r="I554" s="40"/>
      <c r="J554" s="40"/>
      <c r="AD554" s="36"/>
      <c r="AE554" s="36"/>
    </row>
    <row r="555" ht="15.75" customHeight="1">
      <c r="I555" s="40"/>
      <c r="J555" s="40"/>
      <c r="AD555" s="36"/>
      <c r="AE555" s="36"/>
    </row>
    <row r="556" ht="15.75" customHeight="1">
      <c r="I556" s="40"/>
      <c r="J556" s="40"/>
      <c r="AD556" s="36"/>
      <c r="AE556" s="36"/>
    </row>
    <row r="557" ht="15.75" customHeight="1">
      <c r="I557" s="40"/>
      <c r="J557" s="40"/>
      <c r="AD557" s="36"/>
      <c r="AE557" s="36"/>
    </row>
    <row r="558" ht="15.75" customHeight="1">
      <c r="I558" s="40"/>
      <c r="J558" s="40"/>
      <c r="AD558" s="36"/>
      <c r="AE558" s="36"/>
    </row>
    <row r="559" ht="15.75" customHeight="1">
      <c r="I559" s="40"/>
      <c r="J559" s="40"/>
      <c r="AD559" s="36"/>
      <c r="AE559" s="36"/>
    </row>
    <row r="560" ht="15.75" customHeight="1">
      <c r="I560" s="40"/>
      <c r="J560" s="40"/>
      <c r="AD560" s="36"/>
      <c r="AE560" s="36"/>
    </row>
    <row r="561" ht="15.75" customHeight="1">
      <c r="I561" s="40"/>
      <c r="J561" s="40"/>
      <c r="AD561" s="36"/>
      <c r="AE561" s="36"/>
    </row>
    <row r="562" ht="15.75" customHeight="1">
      <c r="I562" s="40"/>
      <c r="J562" s="40"/>
      <c r="AD562" s="36"/>
      <c r="AE562" s="36"/>
    </row>
    <row r="563" ht="15.75" customHeight="1">
      <c r="I563" s="40"/>
      <c r="J563" s="40"/>
      <c r="AD563" s="36"/>
      <c r="AE563" s="36"/>
    </row>
    <row r="564" ht="15.75" customHeight="1">
      <c r="I564" s="40"/>
      <c r="J564" s="40"/>
      <c r="AD564" s="36"/>
      <c r="AE564" s="36"/>
    </row>
    <row r="565" ht="15.75" customHeight="1">
      <c r="I565" s="40"/>
      <c r="J565" s="40"/>
      <c r="AD565" s="36"/>
      <c r="AE565" s="36"/>
    </row>
    <row r="566" ht="15.75" customHeight="1">
      <c r="I566" s="40"/>
      <c r="J566" s="40"/>
      <c r="AD566" s="36"/>
      <c r="AE566" s="36"/>
    </row>
    <row r="567" ht="15.75" customHeight="1">
      <c r="I567" s="40"/>
      <c r="J567" s="40"/>
      <c r="AD567" s="36"/>
      <c r="AE567" s="36"/>
    </row>
    <row r="568" ht="15.75" customHeight="1">
      <c r="I568" s="40"/>
      <c r="J568" s="40"/>
      <c r="AD568" s="36"/>
      <c r="AE568" s="36"/>
    </row>
    <row r="569" ht="15.75" customHeight="1">
      <c r="I569" s="40"/>
      <c r="J569" s="40"/>
      <c r="AD569" s="36"/>
      <c r="AE569" s="36"/>
    </row>
    <row r="570" ht="15.75" customHeight="1">
      <c r="I570" s="40"/>
      <c r="J570" s="40"/>
      <c r="AD570" s="36"/>
      <c r="AE570" s="36"/>
    </row>
    <row r="571" ht="15.75" customHeight="1">
      <c r="I571" s="40"/>
      <c r="J571" s="40"/>
      <c r="AD571" s="36"/>
      <c r="AE571" s="36"/>
    </row>
    <row r="572" ht="15.75" customHeight="1">
      <c r="I572" s="40"/>
      <c r="J572" s="40"/>
      <c r="AD572" s="36"/>
      <c r="AE572" s="36"/>
    </row>
    <row r="573" ht="15.75" customHeight="1">
      <c r="I573" s="40"/>
      <c r="J573" s="40"/>
      <c r="AD573" s="36"/>
      <c r="AE573" s="36"/>
    </row>
    <row r="574" ht="15.75" customHeight="1">
      <c r="I574" s="40"/>
      <c r="J574" s="40"/>
      <c r="AD574" s="36"/>
      <c r="AE574" s="36"/>
    </row>
    <row r="575" ht="15.75" customHeight="1">
      <c r="I575" s="40"/>
      <c r="J575" s="40"/>
      <c r="AD575" s="36"/>
      <c r="AE575" s="36"/>
    </row>
    <row r="576" ht="15.75" customHeight="1">
      <c r="I576" s="40"/>
      <c r="J576" s="40"/>
      <c r="AD576" s="36"/>
      <c r="AE576" s="36"/>
    </row>
    <row r="577" ht="15.75" customHeight="1">
      <c r="I577" s="40"/>
      <c r="J577" s="40"/>
      <c r="AD577" s="36"/>
      <c r="AE577" s="36"/>
    </row>
    <row r="578" ht="15.75" customHeight="1">
      <c r="I578" s="40"/>
      <c r="J578" s="40"/>
      <c r="AD578" s="36"/>
      <c r="AE578" s="36"/>
    </row>
    <row r="579" ht="15.75" customHeight="1">
      <c r="I579" s="40"/>
      <c r="J579" s="40"/>
      <c r="AD579" s="36"/>
      <c r="AE579" s="36"/>
    </row>
    <row r="580" ht="15.75" customHeight="1">
      <c r="I580" s="40"/>
      <c r="J580" s="40"/>
      <c r="AD580" s="36"/>
      <c r="AE580" s="36"/>
    </row>
    <row r="581" ht="15.75" customHeight="1">
      <c r="I581" s="40"/>
      <c r="J581" s="40"/>
      <c r="AD581" s="36"/>
      <c r="AE581" s="36"/>
    </row>
    <row r="582" ht="15.75" customHeight="1">
      <c r="I582" s="40"/>
      <c r="J582" s="40"/>
      <c r="AD582" s="36"/>
      <c r="AE582" s="36"/>
    </row>
    <row r="583" ht="15.75" customHeight="1">
      <c r="I583" s="40"/>
      <c r="J583" s="40"/>
      <c r="AD583" s="36"/>
      <c r="AE583" s="36"/>
    </row>
    <row r="584" ht="15.75" customHeight="1">
      <c r="I584" s="40"/>
      <c r="J584" s="40"/>
      <c r="AD584" s="36"/>
      <c r="AE584" s="36"/>
    </row>
    <row r="585" ht="15.75" customHeight="1">
      <c r="I585" s="40"/>
      <c r="J585" s="40"/>
      <c r="AD585" s="36"/>
      <c r="AE585" s="36"/>
    </row>
    <row r="586" ht="15.75" customHeight="1">
      <c r="I586" s="40"/>
      <c r="J586" s="40"/>
      <c r="AD586" s="36"/>
      <c r="AE586" s="36"/>
    </row>
    <row r="587" ht="15.75" customHeight="1">
      <c r="I587" s="40"/>
      <c r="J587" s="40"/>
      <c r="AD587" s="36"/>
      <c r="AE587" s="36"/>
    </row>
    <row r="588" ht="15.75" customHeight="1">
      <c r="I588" s="40"/>
      <c r="J588" s="40"/>
      <c r="AD588" s="36"/>
      <c r="AE588" s="36"/>
    </row>
    <row r="589" ht="15.75" customHeight="1">
      <c r="I589" s="40"/>
      <c r="J589" s="40"/>
      <c r="AD589" s="36"/>
      <c r="AE589" s="36"/>
    </row>
    <row r="590" ht="15.75" customHeight="1">
      <c r="I590" s="40"/>
      <c r="J590" s="40"/>
      <c r="AD590" s="36"/>
      <c r="AE590" s="36"/>
    </row>
    <row r="591" ht="15.75" customHeight="1">
      <c r="I591" s="40"/>
      <c r="J591" s="40"/>
      <c r="AD591" s="36"/>
      <c r="AE591" s="36"/>
    </row>
    <row r="592" ht="15.75" customHeight="1">
      <c r="I592" s="40"/>
      <c r="J592" s="40"/>
      <c r="AD592" s="36"/>
      <c r="AE592" s="36"/>
    </row>
    <row r="593" ht="15.75" customHeight="1">
      <c r="I593" s="40"/>
      <c r="J593" s="40"/>
      <c r="AD593" s="36"/>
      <c r="AE593" s="36"/>
    </row>
    <row r="594" ht="15.75" customHeight="1">
      <c r="I594" s="40"/>
      <c r="J594" s="40"/>
      <c r="AD594" s="36"/>
      <c r="AE594" s="36"/>
    </row>
    <row r="595" ht="15.75" customHeight="1">
      <c r="I595" s="40"/>
      <c r="J595" s="40"/>
      <c r="AD595" s="36"/>
      <c r="AE595" s="36"/>
    </row>
    <row r="596" ht="15.75" customHeight="1">
      <c r="I596" s="40"/>
      <c r="J596" s="40"/>
      <c r="AD596" s="36"/>
      <c r="AE596" s="36"/>
    </row>
    <row r="597" ht="15.75" customHeight="1">
      <c r="I597" s="40"/>
      <c r="J597" s="40"/>
      <c r="AD597" s="36"/>
      <c r="AE597" s="36"/>
    </row>
    <row r="598" ht="15.75" customHeight="1">
      <c r="I598" s="40"/>
      <c r="J598" s="40"/>
      <c r="AD598" s="36"/>
      <c r="AE598" s="36"/>
    </row>
    <row r="599" ht="15.75" customHeight="1">
      <c r="I599" s="40"/>
      <c r="J599" s="40"/>
      <c r="AD599" s="36"/>
      <c r="AE599" s="36"/>
    </row>
    <row r="600" ht="15.75" customHeight="1">
      <c r="I600" s="40"/>
      <c r="J600" s="40"/>
      <c r="AD600" s="36"/>
      <c r="AE600" s="36"/>
    </row>
    <row r="601" ht="15.75" customHeight="1">
      <c r="I601" s="40"/>
      <c r="J601" s="40"/>
      <c r="AD601" s="36"/>
      <c r="AE601" s="36"/>
    </row>
    <row r="602" ht="15.75" customHeight="1">
      <c r="I602" s="40"/>
      <c r="J602" s="40"/>
      <c r="AD602" s="36"/>
      <c r="AE602" s="36"/>
    </row>
    <row r="603" ht="15.75" customHeight="1">
      <c r="I603" s="40"/>
      <c r="J603" s="40"/>
      <c r="AD603" s="36"/>
      <c r="AE603" s="36"/>
    </row>
    <row r="604" ht="15.75" customHeight="1">
      <c r="I604" s="40"/>
      <c r="J604" s="40"/>
      <c r="AD604" s="36"/>
      <c r="AE604" s="36"/>
    </row>
    <row r="605" ht="15.75" customHeight="1">
      <c r="I605" s="40"/>
      <c r="J605" s="40"/>
      <c r="AD605" s="36"/>
      <c r="AE605" s="36"/>
    </row>
    <row r="606" ht="15.75" customHeight="1">
      <c r="I606" s="40"/>
      <c r="J606" s="40"/>
      <c r="AD606" s="36"/>
      <c r="AE606" s="36"/>
    </row>
    <row r="607" ht="15.75" customHeight="1">
      <c r="I607" s="40"/>
      <c r="J607" s="40"/>
      <c r="AD607" s="36"/>
      <c r="AE607" s="36"/>
    </row>
    <row r="608" ht="15.75" customHeight="1">
      <c r="I608" s="40"/>
      <c r="J608" s="40"/>
      <c r="AD608" s="36"/>
      <c r="AE608" s="36"/>
    </row>
    <row r="609" ht="15.75" customHeight="1">
      <c r="I609" s="40"/>
      <c r="J609" s="40"/>
      <c r="AD609" s="36"/>
      <c r="AE609" s="36"/>
    </row>
    <row r="610" ht="15.75" customHeight="1">
      <c r="I610" s="40"/>
      <c r="J610" s="40"/>
      <c r="AD610" s="36"/>
      <c r="AE610" s="36"/>
    </row>
    <row r="611" ht="15.75" customHeight="1">
      <c r="I611" s="40"/>
      <c r="J611" s="40"/>
      <c r="AD611" s="36"/>
      <c r="AE611" s="36"/>
    </row>
    <row r="612" ht="15.75" customHeight="1">
      <c r="I612" s="40"/>
      <c r="J612" s="40"/>
      <c r="AD612" s="36"/>
      <c r="AE612" s="36"/>
    </row>
    <row r="613" ht="15.75" customHeight="1">
      <c r="I613" s="40"/>
      <c r="J613" s="40"/>
      <c r="AD613" s="36"/>
      <c r="AE613" s="36"/>
    </row>
    <row r="614" ht="15.75" customHeight="1">
      <c r="I614" s="40"/>
      <c r="J614" s="40"/>
      <c r="AD614" s="36"/>
      <c r="AE614" s="36"/>
    </row>
    <row r="615" ht="15.75" customHeight="1">
      <c r="I615" s="40"/>
      <c r="J615" s="40"/>
      <c r="AD615" s="36"/>
      <c r="AE615" s="36"/>
    </row>
    <row r="616" ht="15.75" customHeight="1">
      <c r="I616" s="40"/>
      <c r="J616" s="40"/>
      <c r="AD616" s="36"/>
      <c r="AE616" s="36"/>
    </row>
    <row r="617" ht="15.75" customHeight="1">
      <c r="I617" s="40"/>
      <c r="J617" s="40"/>
      <c r="AD617" s="36"/>
      <c r="AE617" s="36"/>
    </row>
    <row r="618" ht="15.75" customHeight="1">
      <c r="I618" s="40"/>
      <c r="J618" s="40"/>
      <c r="AD618" s="36"/>
      <c r="AE618" s="36"/>
    </row>
    <row r="619" ht="15.75" customHeight="1">
      <c r="I619" s="40"/>
      <c r="J619" s="40"/>
      <c r="AD619" s="36"/>
      <c r="AE619" s="36"/>
    </row>
    <row r="620" ht="15.75" customHeight="1">
      <c r="I620" s="40"/>
      <c r="J620" s="40"/>
      <c r="AD620" s="36"/>
      <c r="AE620" s="36"/>
    </row>
    <row r="621" ht="15.75" customHeight="1">
      <c r="I621" s="40"/>
      <c r="J621" s="40"/>
      <c r="AD621" s="36"/>
      <c r="AE621" s="36"/>
    </row>
    <row r="622" ht="15.75" customHeight="1">
      <c r="I622" s="40"/>
      <c r="J622" s="40"/>
      <c r="AD622" s="36"/>
      <c r="AE622" s="36"/>
    </row>
    <row r="623" ht="15.75" customHeight="1">
      <c r="I623" s="40"/>
      <c r="J623" s="40"/>
      <c r="AD623" s="36"/>
      <c r="AE623" s="36"/>
    </row>
    <row r="624" ht="15.75" customHeight="1">
      <c r="I624" s="40"/>
      <c r="J624" s="40"/>
      <c r="AD624" s="36"/>
      <c r="AE624" s="36"/>
    </row>
    <row r="625" ht="15.75" customHeight="1">
      <c r="I625" s="40"/>
      <c r="J625" s="40"/>
      <c r="AD625" s="36"/>
      <c r="AE625" s="36"/>
    </row>
    <row r="626" ht="15.75" customHeight="1">
      <c r="I626" s="40"/>
      <c r="J626" s="40"/>
      <c r="AD626" s="36"/>
      <c r="AE626" s="36"/>
    </row>
    <row r="627" ht="15.75" customHeight="1">
      <c r="I627" s="40"/>
      <c r="J627" s="40"/>
      <c r="AD627" s="36"/>
      <c r="AE627" s="36"/>
    </row>
    <row r="628" ht="15.75" customHeight="1">
      <c r="I628" s="40"/>
      <c r="J628" s="40"/>
      <c r="AD628" s="36"/>
      <c r="AE628" s="36"/>
    </row>
    <row r="629" ht="15.75" customHeight="1">
      <c r="I629" s="40"/>
      <c r="J629" s="40"/>
      <c r="AD629" s="36"/>
      <c r="AE629" s="36"/>
    </row>
    <row r="630" ht="15.75" customHeight="1">
      <c r="I630" s="40"/>
      <c r="J630" s="40"/>
      <c r="AD630" s="36"/>
      <c r="AE630" s="36"/>
    </row>
    <row r="631" ht="15.75" customHeight="1">
      <c r="I631" s="40"/>
      <c r="J631" s="40"/>
      <c r="AD631" s="36"/>
      <c r="AE631" s="36"/>
    </row>
    <row r="632" ht="15.75" customHeight="1">
      <c r="I632" s="40"/>
      <c r="J632" s="40"/>
      <c r="AD632" s="36"/>
      <c r="AE632" s="36"/>
    </row>
    <row r="633" ht="15.75" customHeight="1">
      <c r="I633" s="40"/>
      <c r="J633" s="40"/>
      <c r="AD633" s="36"/>
      <c r="AE633" s="36"/>
    </row>
    <row r="634" ht="15.75" customHeight="1">
      <c r="I634" s="40"/>
      <c r="J634" s="40"/>
      <c r="AD634" s="36"/>
      <c r="AE634" s="36"/>
    </row>
    <row r="635" ht="15.75" customHeight="1">
      <c r="I635" s="40"/>
      <c r="J635" s="40"/>
      <c r="AD635" s="36"/>
      <c r="AE635" s="36"/>
    </row>
    <row r="636" ht="15.75" customHeight="1">
      <c r="I636" s="40"/>
      <c r="J636" s="40"/>
      <c r="AD636" s="36"/>
      <c r="AE636" s="36"/>
    </row>
    <row r="637" ht="15.75" customHeight="1">
      <c r="I637" s="40"/>
      <c r="J637" s="40"/>
      <c r="AD637" s="36"/>
      <c r="AE637" s="36"/>
    </row>
    <row r="638" ht="15.75" customHeight="1">
      <c r="I638" s="40"/>
      <c r="J638" s="40"/>
      <c r="AD638" s="36"/>
      <c r="AE638" s="36"/>
    </row>
    <row r="639" ht="15.75" customHeight="1">
      <c r="I639" s="40"/>
      <c r="J639" s="40"/>
      <c r="AD639" s="36"/>
      <c r="AE639" s="36"/>
    </row>
    <row r="640" ht="15.75" customHeight="1">
      <c r="I640" s="40"/>
      <c r="J640" s="40"/>
      <c r="AD640" s="36"/>
      <c r="AE640" s="36"/>
    </row>
    <row r="641" ht="15.75" customHeight="1">
      <c r="I641" s="40"/>
      <c r="J641" s="40"/>
      <c r="AD641" s="36"/>
      <c r="AE641" s="36"/>
    </row>
    <row r="642" ht="15.75" customHeight="1">
      <c r="I642" s="40"/>
      <c r="J642" s="40"/>
      <c r="AD642" s="36"/>
      <c r="AE642" s="36"/>
    </row>
    <row r="643" ht="15.75" customHeight="1">
      <c r="I643" s="40"/>
      <c r="J643" s="40"/>
      <c r="AD643" s="36"/>
      <c r="AE643" s="36"/>
    </row>
    <row r="644" ht="15.75" customHeight="1">
      <c r="I644" s="40"/>
      <c r="J644" s="40"/>
      <c r="AD644" s="36"/>
      <c r="AE644" s="36"/>
    </row>
    <row r="645" ht="15.75" customHeight="1">
      <c r="I645" s="40"/>
      <c r="J645" s="40"/>
      <c r="AD645" s="36"/>
      <c r="AE645" s="36"/>
    </row>
    <row r="646" ht="15.75" customHeight="1">
      <c r="I646" s="40"/>
      <c r="J646" s="40"/>
      <c r="AD646" s="36"/>
      <c r="AE646" s="36"/>
    </row>
    <row r="647" ht="15.75" customHeight="1">
      <c r="I647" s="40"/>
      <c r="J647" s="40"/>
      <c r="AD647" s="36"/>
      <c r="AE647" s="36"/>
    </row>
    <row r="648" ht="15.75" customHeight="1">
      <c r="I648" s="40"/>
      <c r="J648" s="40"/>
      <c r="AD648" s="36"/>
      <c r="AE648" s="36"/>
    </row>
    <row r="649" ht="15.75" customHeight="1">
      <c r="I649" s="40"/>
      <c r="J649" s="40"/>
      <c r="AD649" s="36"/>
      <c r="AE649" s="36"/>
    </row>
    <row r="650" ht="15.75" customHeight="1">
      <c r="I650" s="40"/>
      <c r="J650" s="40"/>
      <c r="AD650" s="36"/>
      <c r="AE650" s="36"/>
    </row>
    <row r="651" ht="15.75" customHeight="1">
      <c r="I651" s="40"/>
      <c r="J651" s="40"/>
      <c r="AD651" s="36"/>
      <c r="AE651" s="36"/>
    </row>
    <row r="652" ht="15.75" customHeight="1">
      <c r="I652" s="40"/>
      <c r="J652" s="40"/>
      <c r="AD652" s="36"/>
      <c r="AE652" s="36"/>
    </row>
    <row r="653" ht="15.75" customHeight="1">
      <c r="I653" s="40"/>
      <c r="J653" s="40"/>
      <c r="AD653" s="36"/>
      <c r="AE653" s="36"/>
    </row>
    <row r="654" ht="15.75" customHeight="1">
      <c r="I654" s="40"/>
      <c r="J654" s="40"/>
      <c r="AD654" s="36"/>
      <c r="AE654" s="36"/>
    </row>
    <row r="655" ht="15.75" customHeight="1">
      <c r="I655" s="40"/>
      <c r="J655" s="40"/>
      <c r="AD655" s="36"/>
      <c r="AE655" s="36"/>
    </row>
    <row r="656" ht="15.75" customHeight="1">
      <c r="I656" s="40"/>
      <c r="J656" s="40"/>
      <c r="AD656" s="36"/>
      <c r="AE656" s="36"/>
    </row>
    <row r="657" ht="15.75" customHeight="1">
      <c r="I657" s="40"/>
      <c r="J657" s="40"/>
      <c r="AD657" s="36"/>
      <c r="AE657" s="36"/>
    </row>
    <row r="658" ht="15.75" customHeight="1">
      <c r="I658" s="40"/>
      <c r="J658" s="40"/>
      <c r="AD658" s="36"/>
      <c r="AE658" s="36"/>
    </row>
    <row r="659" ht="15.75" customHeight="1">
      <c r="I659" s="40"/>
      <c r="J659" s="40"/>
      <c r="AD659" s="36"/>
      <c r="AE659" s="36"/>
    </row>
    <row r="660" ht="15.75" customHeight="1">
      <c r="I660" s="40"/>
      <c r="J660" s="40"/>
      <c r="AD660" s="36"/>
      <c r="AE660" s="36"/>
    </row>
    <row r="661" ht="15.75" customHeight="1">
      <c r="I661" s="40"/>
      <c r="J661" s="40"/>
      <c r="AD661" s="36"/>
      <c r="AE661" s="36"/>
    </row>
    <row r="662" ht="15.75" customHeight="1">
      <c r="I662" s="40"/>
      <c r="J662" s="40"/>
      <c r="AD662" s="36"/>
      <c r="AE662" s="36"/>
    </row>
    <row r="663" ht="15.75" customHeight="1">
      <c r="I663" s="40"/>
      <c r="J663" s="40"/>
      <c r="AD663" s="36"/>
      <c r="AE663" s="36"/>
    </row>
    <row r="664" ht="15.75" customHeight="1">
      <c r="I664" s="40"/>
      <c r="J664" s="40"/>
      <c r="AD664" s="36"/>
      <c r="AE664" s="36"/>
    </row>
    <row r="665" ht="15.75" customHeight="1">
      <c r="I665" s="40"/>
      <c r="J665" s="40"/>
      <c r="AD665" s="36"/>
      <c r="AE665" s="36"/>
    </row>
    <row r="666" ht="15.75" customHeight="1">
      <c r="I666" s="40"/>
      <c r="J666" s="40"/>
      <c r="AD666" s="36"/>
      <c r="AE666" s="36"/>
    </row>
    <row r="667" ht="15.75" customHeight="1">
      <c r="I667" s="40"/>
      <c r="J667" s="40"/>
      <c r="AD667" s="36"/>
      <c r="AE667" s="36"/>
    </row>
    <row r="668" ht="15.75" customHeight="1">
      <c r="I668" s="40"/>
      <c r="J668" s="40"/>
      <c r="AD668" s="36"/>
      <c r="AE668" s="36"/>
    </row>
    <row r="669" ht="15.75" customHeight="1">
      <c r="I669" s="40"/>
      <c r="J669" s="40"/>
      <c r="AD669" s="36"/>
      <c r="AE669" s="36"/>
    </row>
    <row r="670" ht="15.75" customHeight="1">
      <c r="I670" s="40"/>
      <c r="J670" s="40"/>
      <c r="AD670" s="36"/>
      <c r="AE670" s="36"/>
    </row>
    <row r="671" ht="15.75" customHeight="1">
      <c r="I671" s="40"/>
      <c r="J671" s="40"/>
      <c r="AD671" s="36"/>
      <c r="AE671" s="36"/>
    </row>
    <row r="672" ht="15.75" customHeight="1">
      <c r="I672" s="40"/>
      <c r="J672" s="40"/>
      <c r="AD672" s="36"/>
      <c r="AE672" s="36"/>
    </row>
    <row r="673" ht="15.75" customHeight="1">
      <c r="I673" s="40"/>
      <c r="J673" s="40"/>
      <c r="AD673" s="36"/>
      <c r="AE673" s="36"/>
    </row>
    <row r="674" ht="15.75" customHeight="1">
      <c r="I674" s="40"/>
      <c r="J674" s="40"/>
      <c r="AD674" s="36"/>
      <c r="AE674" s="36"/>
    </row>
    <row r="675" ht="15.75" customHeight="1">
      <c r="I675" s="40"/>
      <c r="J675" s="40"/>
      <c r="AD675" s="36"/>
      <c r="AE675" s="36"/>
    </row>
    <row r="676" ht="15.75" customHeight="1">
      <c r="I676" s="40"/>
      <c r="J676" s="40"/>
      <c r="AD676" s="36"/>
      <c r="AE676" s="36"/>
    </row>
    <row r="677" ht="15.75" customHeight="1">
      <c r="I677" s="40"/>
      <c r="J677" s="40"/>
      <c r="AD677" s="36"/>
      <c r="AE677" s="36"/>
    </row>
    <row r="678" ht="15.75" customHeight="1">
      <c r="I678" s="40"/>
      <c r="J678" s="40"/>
      <c r="AD678" s="36"/>
      <c r="AE678" s="36"/>
    </row>
    <row r="679" ht="15.75" customHeight="1">
      <c r="I679" s="40"/>
      <c r="J679" s="40"/>
      <c r="AD679" s="36"/>
      <c r="AE679" s="36"/>
    </row>
    <row r="680" ht="15.75" customHeight="1">
      <c r="I680" s="40"/>
      <c r="J680" s="40"/>
      <c r="AD680" s="36"/>
      <c r="AE680" s="36"/>
    </row>
    <row r="681" ht="15.75" customHeight="1">
      <c r="I681" s="40"/>
      <c r="J681" s="40"/>
      <c r="AD681" s="36"/>
      <c r="AE681" s="36"/>
    </row>
    <row r="682" ht="15.75" customHeight="1">
      <c r="I682" s="40"/>
      <c r="J682" s="40"/>
      <c r="AD682" s="36"/>
      <c r="AE682" s="36"/>
    </row>
    <row r="683" ht="15.75" customHeight="1">
      <c r="I683" s="40"/>
      <c r="J683" s="40"/>
      <c r="AD683" s="36"/>
      <c r="AE683" s="36"/>
    </row>
    <row r="684" ht="15.75" customHeight="1">
      <c r="I684" s="40"/>
      <c r="J684" s="40"/>
      <c r="AD684" s="36"/>
      <c r="AE684" s="36"/>
    </row>
    <row r="685" ht="15.75" customHeight="1">
      <c r="I685" s="40"/>
      <c r="J685" s="40"/>
      <c r="AD685" s="36"/>
      <c r="AE685" s="36"/>
    </row>
    <row r="686" ht="15.75" customHeight="1">
      <c r="I686" s="40"/>
      <c r="J686" s="40"/>
      <c r="AD686" s="36"/>
      <c r="AE686" s="36"/>
    </row>
    <row r="687" ht="15.75" customHeight="1">
      <c r="I687" s="40"/>
      <c r="J687" s="40"/>
      <c r="AD687" s="36"/>
      <c r="AE687" s="36"/>
    </row>
    <row r="688" ht="15.75" customHeight="1">
      <c r="I688" s="40"/>
      <c r="J688" s="40"/>
      <c r="AD688" s="36"/>
      <c r="AE688" s="36"/>
    </row>
    <row r="689" ht="15.75" customHeight="1">
      <c r="I689" s="40"/>
      <c r="J689" s="40"/>
      <c r="AD689" s="36"/>
      <c r="AE689" s="36"/>
    </row>
    <row r="690" ht="15.75" customHeight="1">
      <c r="I690" s="40"/>
      <c r="J690" s="40"/>
      <c r="AD690" s="36"/>
      <c r="AE690" s="36"/>
    </row>
    <row r="691" ht="15.75" customHeight="1">
      <c r="I691" s="40"/>
      <c r="J691" s="40"/>
      <c r="AD691" s="36"/>
      <c r="AE691" s="36"/>
    </row>
    <row r="692" ht="15.75" customHeight="1">
      <c r="I692" s="40"/>
      <c r="J692" s="40"/>
      <c r="AD692" s="36"/>
      <c r="AE692" s="36"/>
    </row>
    <row r="693" ht="15.75" customHeight="1">
      <c r="I693" s="40"/>
      <c r="J693" s="40"/>
      <c r="AD693" s="36"/>
      <c r="AE693" s="36"/>
    </row>
    <row r="694" ht="15.75" customHeight="1">
      <c r="I694" s="40"/>
      <c r="J694" s="40"/>
      <c r="AD694" s="36"/>
      <c r="AE694" s="36"/>
    </row>
    <row r="695" ht="15.75" customHeight="1">
      <c r="I695" s="40"/>
      <c r="J695" s="40"/>
      <c r="AD695" s="36"/>
      <c r="AE695" s="36"/>
    </row>
    <row r="696" ht="15.75" customHeight="1">
      <c r="I696" s="40"/>
      <c r="J696" s="40"/>
      <c r="AD696" s="36"/>
      <c r="AE696" s="36"/>
    </row>
    <row r="697" ht="15.75" customHeight="1">
      <c r="I697" s="40"/>
      <c r="J697" s="40"/>
      <c r="AD697" s="36"/>
      <c r="AE697" s="36"/>
    </row>
    <row r="698" ht="15.75" customHeight="1">
      <c r="I698" s="40"/>
      <c r="J698" s="40"/>
      <c r="AD698" s="36"/>
      <c r="AE698" s="36"/>
    </row>
    <row r="699" ht="15.75" customHeight="1">
      <c r="I699" s="40"/>
      <c r="J699" s="40"/>
      <c r="AD699" s="36"/>
      <c r="AE699" s="36"/>
    </row>
    <row r="700" ht="15.75" customHeight="1">
      <c r="I700" s="40"/>
      <c r="J700" s="40"/>
      <c r="AD700" s="36"/>
      <c r="AE700" s="36"/>
    </row>
    <row r="701" ht="15.75" customHeight="1">
      <c r="I701" s="40"/>
      <c r="J701" s="40"/>
      <c r="AD701" s="36"/>
      <c r="AE701" s="36"/>
    </row>
    <row r="702" ht="15.75" customHeight="1">
      <c r="I702" s="40"/>
      <c r="J702" s="40"/>
      <c r="AD702" s="36"/>
      <c r="AE702" s="36"/>
    </row>
    <row r="703" ht="15.75" customHeight="1">
      <c r="I703" s="40"/>
      <c r="J703" s="40"/>
      <c r="AD703" s="36"/>
      <c r="AE703" s="36"/>
    </row>
    <row r="704" ht="15.75" customHeight="1">
      <c r="I704" s="40"/>
      <c r="J704" s="40"/>
      <c r="AD704" s="36"/>
      <c r="AE704" s="36"/>
    </row>
    <row r="705" ht="15.75" customHeight="1">
      <c r="I705" s="40"/>
      <c r="J705" s="40"/>
      <c r="AD705" s="36"/>
      <c r="AE705" s="36"/>
    </row>
    <row r="706" ht="15.75" customHeight="1">
      <c r="I706" s="40"/>
      <c r="J706" s="40"/>
      <c r="AD706" s="36"/>
      <c r="AE706" s="36"/>
    </row>
    <row r="707" ht="15.75" customHeight="1">
      <c r="I707" s="40"/>
      <c r="J707" s="40"/>
      <c r="AD707" s="36"/>
      <c r="AE707" s="36"/>
    </row>
    <row r="708" ht="15.75" customHeight="1">
      <c r="I708" s="40"/>
      <c r="J708" s="40"/>
      <c r="AD708" s="36"/>
      <c r="AE708" s="36"/>
    </row>
    <row r="709" ht="15.75" customHeight="1">
      <c r="I709" s="40"/>
      <c r="J709" s="40"/>
      <c r="AD709" s="36"/>
      <c r="AE709" s="36"/>
    </row>
    <row r="710" ht="15.75" customHeight="1">
      <c r="I710" s="40"/>
      <c r="J710" s="40"/>
      <c r="AD710" s="36"/>
      <c r="AE710" s="36"/>
    </row>
    <row r="711" ht="15.75" customHeight="1">
      <c r="I711" s="40"/>
      <c r="J711" s="40"/>
      <c r="AD711" s="36"/>
      <c r="AE711" s="36"/>
    </row>
    <row r="712" ht="15.75" customHeight="1">
      <c r="I712" s="40"/>
      <c r="J712" s="40"/>
      <c r="AD712" s="36"/>
      <c r="AE712" s="36"/>
    </row>
    <row r="713" ht="15.75" customHeight="1">
      <c r="I713" s="40"/>
      <c r="J713" s="40"/>
      <c r="AD713" s="36"/>
      <c r="AE713" s="36"/>
    </row>
    <row r="714" ht="15.75" customHeight="1">
      <c r="I714" s="40"/>
      <c r="J714" s="40"/>
      <c r="AD714" s="36"/>
      <c r="AE714" s="36"/>
    </row>
    <row r="715" ht="15.75" customHeight="1">
      <c r="I715" s="40"/>
      <c r="J715" s="40"/>
      <c r="AD715" s="36"/>
      <c r="AE715" s="36"/>
    </row>
    <row r="716" ht="15.75" customHeight="1">
      <c r="I716" s="40"/>
      <c r="J716" s="40"/>
      <c r="AD716" s="36"/>
      <c r="AE716" s="36"/>
    </row>
    <row r="717" ht="15.75" customHeight="1">
      <c r="I717" s="40"/>
      <c r="J717" s="40"/>
      <c r="AD717" s="36"/>
      <c r="AE717" s="36"/>
    </row>
    <row r="718" ht="15.75" customHeight="1">
      <c r="I718" s="40"/>
      <c r="J718" s="40"/>
      <c r="AD718" s="36"/>
      <c r="AE718" s="36"/>
    </row>
    <row r="719" ht="15.75" customHeight="1">
      <c r="I719" s="40"/>
      <c r="J719" s="40"/>
      <c r="AD719" s="36"/>
      <c r="AE719" s="36"/>
    </row>
    <row r="720" ht="15.75" customHeight="1">
      <c r="I720" s="40"/>
      <c r="J720" s="40"/>
      <c r="AD720" s="36"/>
      <c r="AE720" s="36"/>
    </row>
    <row r="721" ht="15.75" customHeight="1">
      <c r="I721" s="40"/>
      <c r="J721" s="40"/>
      <c r="AD721" s="36"/>
      <c r="AE721" s="36"/>
    </row>
    <row r="722" ht="15.75" customHeight="1">
      <c r="I722" s="40"/>
      <c r="J722" s="40"/>
      <c r="AD722" s="36"/>
      <c r="AE722" s="36"/>
    </row>
    <row r="723" ht="15.75" customHeight="1">
      <c r="I723" s="40"/>
      <c r="J723" s="40"/>
      <c r="AD723" s="36"/>
      <c r="AE723" s="36"/>
    </row>
    <row r="724" ht="15.75" customHeight="1">
      <c r="I724" s="40"/>
      <c r="J724" s="40"/>
      <c r="AD724" s="36"/>
      <c r="AE724" s="36"/>
    </row>
    <row r="725" ht="15.75" customHeight="1">
      <c r="I725" s="40"/>
      <c r="J725" s="40"/>
      <c r="AD725" s="36"/>
      <c r="AE725" s="36"/>
    </row>
    <row r="726" ht="15.75" customHeight="1">
      <c r="I726" s="40"/>
      <c r="J726" s="40"/>
      <c r="AD726" s="36"/>
      <c r="AE726" s="36"/>
    </row>
    <row r="727" ht="15.75" customHeight="1">
      <c r="I727" s="40"/>
      <c r="J727" s="40"/>
      <c r="AD727" s="36"/>
      <c r="AE727" s="36"/>
    </row>
    <row r="728" ht="15.75" customHeight="1">
      <c r="I728" s="40"/>
      <c r="J728" s="40"/>
      <c r="AD728" s="36"/>
      <c r="AE728" s="36"/>
    </row>
    <row r="729" ht="15.75" customHeight="1">
      <c r="I729" s="40"/>
      <c r="J729" s="40"/>
      <c r="AD729" s="36"/>
      <c r="AE729" s="36"/>
    </row>
    <row r="730" ht="15.75" customHeight="1">
      <c r="I730" s="40"/>
      <c r="J730" s="40"/>
      <c r="AD730" s="36"/>
      <c r="AE730" s="36"/>
    </row>
    <row r="731" ht="15.75" customHeight="1">
      <c r="I731" s="40"/>
      <c r="J731" s="40"/>
      <c r="AD731" s="36"/>
      <c r="AE731" s="36"/>
    </row>
    <row r="732" ht="15.75" customHeight="1">
      <c r="I732" s="40"/>
      <c r="J732" s="40"/>
      <c r="AD732" s="36"/>
      <c r="AE732" s="36"/>
    </row>
    <row r="733" ht="15.75" customHeight="1">
      <c r="I733" s="40"/>
      <c r="J733" s="40"/>
      <c r="AD733" s="36"/>
      <c r="AE733" s="36"/>
    </row>
    <row r="734" ht="15.75" customHeight="1">
      <c r="I734" s="40"/>
      <c r="J734" s="40"/>
      <c r="AD734" s="36"/>
      <c r="AE734" s="36"/>
    </row>
    <row r="735" ht="15.75" customHeight="1">
      <c r="I735" s="40"/>
      <c r="J735" s="40"/>
      <c r="AD735" s="36"/>
      <c r="AE735" s="36"/>
    </row>
    <row r="736" ht="15.75" customHeight="1">
      <c r="I736" s="40"/>
      <c r="J736" s="40"/>
      <c r="AD736" s="36"/>
      <c r="AE736" s="36"/>
    </row>
    <row r="737" ht="15.75" customHeight="1">
      <c r="I737" s="40"/>
      <c r="J737" s="40"/>
      <c r="AD737" s="36"/>
      <c r="AE737" s="36"/>
    </row>
    <row r="738" ht="15.75" customHeight="1">
      <c r="I738" s="40"/>
      <c r="J738" s="40"/>
      <c r="AD738" s="36"/>
      <c r="AE738" s="36"/>
    </row>
    <row r="739" ht="15.75" customHeight="1">
      <c r="I739" s="40"/>
      <c r="J739" s="40"/>
      <c r="AD739" s="36"/>
      <c r="AE739" s="36"/>
    </row>
    <row r="740" ht="15.75" customHeight="1">
      <c r="I740" s="40"/>
      <c r="J740" s="40"/>
      <c r="AD740" s="36"/>
      <c r="AE740" s="36"/>
    </row>
    <row r="741" ht="15.75" customHeight="1">
      <c r="I741" s="40"/>
      <c r="J741" s="40"/>
      <c r="AD741" s="36"/>
      <c r="AE741" s="36"/>
    </row>
    <row r="742" ht="15.75" customHeight="1">
      <c r="I742" s="40"/>
      <c r="J742" s="40"/>
      <c r="AD742" s="36"/>
      <c r="AE742" s="36"/>
    </row>
    <row r="743" ht="15.75" customHeight="1">
      <c r="I743" s="40"/>
      <c r="J743" s="40"/>
      <c r="AD743" s="36"/>
      <c r="AE743" s="36"/>
    </row>
    <row r="744" ht="15.75" customHeight="1">
      <c r="I744" s="40"/>
      <c r="J744" s="40"/>
      <c r="AD744" s="36"/>
      <c r="AE744" s="36"/>
    </row>
    <row r="745" ht="15.75" customHeight="1">
      <c r="I745" s="40"/>
      <c r="J745" s="40"/>
      <c r="AD745" s="36"/>
      <c r="AE745" s="36"/>
    </row>
    <row r="746" ht="15.75" customHeight="1">
      <c r="I746" s="40"/>
      <c r="J746" s="40"/>
      <c r="AD746" s="36"/>
      <c r="AE746" s="36"/>
    </row>
    <row r="747" ht="15.75" customHeight="1">
      <c r="I747" s="40"/>
      <c r="J747" s="40"/>
      <c r="AD747" s="36"/>
      <c r="AE747" s="36"/>
    </row>
    <row r="748" ht="15.75" customHeight="1">
      <c r="I748" s="40"/>
      <c r="J748" s="40"/>
      <c r="AD748" s="36"/>
      <c r="AE748" s="36"/>
    </row>
    <row r="749" ht="15.75" customHeight="1">
      <c r="I749" s="40"/>
      <c r="J749" s="40"/>
      <c r="AD749" s="36"/>
      <c r="AE749" s="36"/>
    </row>
    <row r="750" ht="15.75" customHeight="1">
      <c r="I750" s="40"/>
      <c r="J750" s="40"/>
      <c r="AD750" s="36"/>
      <c r="AE750" s="36"/>
    </row>
    <row r="751" ht="15.75" customHeight="1">
      <c r="I751" s="40"/>
      <c r="J751" s="40"/>
      <c r="AD751" s="36"/>
      <c r="AE751" s="36"/>
    </row>
    <row r="752" ht="15.75" customHeight="1">
      <c r="I752" s="40"/>
      <c r="J752" s="40"/>
      <c r="AD752" s="36"/>
      <c r="AE752" s="36"/>
    </row>
    <row r="753" ht="15.75" customHeight="1">
      <c r="I753" s="40"/>
      <c r="J753" s="40"/>
      <c r="AD753" s="36"/>
      <c r="AE753" s="36"/>
    </row>
    <row r="754" ht="15.75" customHeight="1">
      <c r="I754" s="40"/>
      <c r="J754" s="40"/>
      <c r="AD754" s="36"/>
      <c r="AE754" s="36"/>
    </row>
    <row r="755" ht="15.75" customHeight="1">
      <c r="I755" s="40"/>
      <c r="J755" s="40"/>
      <c r="AD755" s="36"/>
      <c r="AE755" s="36"/>
    </row>
    <row r="756" ht="15.75" customHeight="1">
      <c r="I756" s="40"/>
      <c r="J756" s="40"/>
      <c r="AD756" s="36"/>
      <c r="AE756" s="36"/>
    </row>
    <row r="757" ht="15.75" customHeight="1">
      <c r="I757" s="40"/>
      <c r="J757" s="40"/>
      <c r="AD757" s="36"/>
      <c r="AE757" s="36"/>
    </row>
    <row r="758" ht="15.75" customHeight="1">
      <c r="I758" s="40"/>
      <c r="J758" s="40"/>
      <c r="AD758" s="36"/>
      <c r="AE758" s="36"/>
    </row>
    <row r="759" ht="15.75" customHeight="1">
      <c r="I759" s="40"/>
      <c r="J759" s="40"/>
      <c r="AD759" s="36"/>
      <c r="AE759" s="36"/>
    </row>
    <row r="760" ht="15.75" customHeight="1">
      <c r="I760" s="40"/>
      <c r="J760" s="40"/>
      <c r="AD760" s="36"/>
      <c r="AE760" s="36"/>
    </row>
    <row r="761" ht="15.75" customHeight="1">
      <c r="I761" s="40"/>
      <c r="J761" s="40"/>
      <c r="AD761" s="36"/>
      <c r="AE761" s="36"/>
    </row>
    <row r="762" ht="15.75" customHeight="1">
      <c r="I762" s="40"/>
      <c r="J762" s="40"/>
      <c r="AD762" s="36"/>
      <c r="AE762" s="36"/>
    </row>
    <row r="763" ht="15.75" customHeight="1">
      <c r="I763" s="40"/>
      <c r="J763" s="40"/>
      <c r="AD763" s="36"/>
      <c r="AE763" s="36"/>
    </row>
    <row r="764" ht="15.75" customHeight="1">
      <c r="I764" s="40"/>
      <c r="J764" s="40"/>
      <c r="AD764" s="36"/>
      <c r="AE764" s="36"/>
    </row>
    <row r="765" ht="15.75" customHeight="1">
      <c r="I765" s="40"/>
      <c r="J765" s="40"/>
      <c r="AD765" s="36"/>
      <c r="AE765" s="36"/>
    </row>
    <row r="766" ht="15.75" customHeight="1">
      <c r="I766" s="40"/>
      <c r="J766" s="40"/>
      <c r="AD766" s="36"/>
      <c r="AE766" s="36"/>
    </row>
    <row r="767" ht="15.75" customHeight="1">
      <c r="I767" s="40"/>
      <c r="J767" s="40"/>
      <c r="AD767" s="36"/>
      <c r="AE767" s="36"/>
    </row>
    <row r="768" ht="15.75" customHeight="1">
      <c r="I768" s="40"/>
      <c r="J768" s="40"/>
      <c r="AD768" s="36"/>
      <c r="AE768" s="36"/>
    </row>
    <row r="769" ht="15.75" customHeight="1">
      <c r="I769" s="40"/>
      <c r="J769" s="40"/>
      <c r="AD769" s="36"/>
      <c r="AE769" s="36"/>
    </row>
    <row r="770" ht="15.75" customHeight="1">
      <c r="I770" s="40"/>
      <c r="J770" s="40"/>
      <c r="AD770" s="36"/>
      <c r="AE770" s="36"/>
    </row>
    <row r="771" ht="15.75" customHeight="1">
      <c r="I771" s="40"/>
      <c r="J771" s="40"/>
      <c r="AD771" s="36"/>
      <c r="AE771" s="36"/>
    </row>
    <row r="772" ht="15.75" customHeight="1">
      <c r="I772" s="40"/>
      <c r="J772" s="40"/>
      <c r="AD772" s="36"/>
      <c r="AE772" s="36"/>
    </row>
    <row r="773" ht="15.75" customHeight="1">
      <c r="I773" s="40"/>
      <c r="J773" s="40"/>
      <c r="AD773" s="36"/>
      <c r="AE773" s="36"/>
    </row>
    <row r="774" ht="15.75" customHeight="1">
      <c r="I774" s="40"/>
      <c r="J774" s="40"/>
      <c r="AD774" s="36"/>
      <c r="AE774" s="36"/>
    </row>
    <row r="775" ht="15.75" customHeight="1">
      <c r="I775" s="40"/>
      <c r="J775" s="40"/>
      <c r="AD775" s="36"/>
      <c r="AE775" s="36"/>
    </row>
    <row r="776" ht="15.75" customHeight="1">
      <c r="I776" s="40"/>
      <c r="J776" s="40"/>
      <c r="AD776" s="36"/>
      <c r="AE776" s="36"/>
    </row>
    <row r="777" ht="15.75" customHeight="1">
      <c r="I777" s="40"/>
      <c r="J777" s="40"/>
      <c r="AD777" s="36"/>
      <c r="AE777" s="36"/>
    </row>
    <row r="778" ht="15.75" customHeight="1">
      <c r="I778" s="40"/>
      <c r="J778" s="40"/>
      <c r="AD778" s="36"/>
      <c r="AE778" s="36"/>
    </row>
    <row r="779" ht="15.75" customHeight="1">
      <c r="I779" s="40"/>
      <c r="J779" s="40"/>
      <c r="AD779" s="36"/>
      <c r="AE779" s="36"/>
    </row>
    <row r="780" ht="15.75" customHeight="1">
      <c r="I780" s="40"/>
      <c r="J780" s="40"/>
      <c r="AD780" s="36"/>
      <c r="AE780" s="36"/>
    </row>
    <row r="781" ht="15.75" customHeight="1">
      <c r="I781" s="40"/>
      <c r="J781" s="40"/>
      <c r="AD781" s="36"/>
      <c r="AE781" s="36"/>
    </row>
    <row r="782" ht="15.75" customHeight="1">
      <c r="I782" s="40"/>
      <c r="J782" s="40"/>
      <c r="AD782" s="36"/>
      <c r="AE782" s="36"/>
    </row>
    <row r="783" ht="15.75" customHeight="1">
      <c r="I783" s="40"/>
      <c r="J783" s="40"/>
      <c r="AD783" s="36"/>
      <c r="AE783" s="36"/>
    </row>
    <row r="784" ht="15.75" customHeight="1">
      <c r="I784" s="40"/>
      <c r="J784" s="40"/>
      <c r="AD784" s="36"/>
      <c r="AE784" s="36"/>
    </row>
    <row r="785" ht="15.75" customHeight="1">
      <c r="I785" s="40"/>
      <c r="J785" s="40"/>
      <c r="AD785" s="36"/>
      <c r="AE785" s="36"/>
    </row>
    <row r="786" ht="15.75" customHeight="1">
      <c r="I786" s="40"/>
      <c r="J786" s="40"/>
      <c r="AD786" s="36"/>
      <c r="AE786" s="36"/>
    </row>
    <row r="787" ht="15.75" customHeight="1">
      <c r="I787" s="40"/>
      <c r="J787" s="40"/>
      <c r="AD787" s="36"/>
      <c r="AE787" s="36"/>
    </row>
    <row r="788" ht="15.75" customHeight="1">
      <c r="I788" s="40"/>
      <c r="J788" s="40"/>
      <c r="AD788" s="36"/>
      <c r="AE788" s="36"/>
    </row>
    <row r="789" ht="15.75" customHeight="1">
      <c r="I789" s="40"/>
      <c r="J789" s="40"/>
      <c r="AD789" s="36"/>
      <c r="AE789" s="36"/>
    </row>
    <row r="790" ht="15.75" customHeight="1">
      <c r="I790" s="40"/>
      <c r="J790" s="40"/>
      <c r="AD790" s="36"/>
      <c r="AE790" s="36"/>
    </row>
    <row r="791" ht="15.75" customHeight="1">
      <c r="I791" s="40"/>
      <c r="J791" s="40"/>
      <c r="AD791" s="36"/>
      <c r="AE791" s="36"/>
    </row>
    <row r="792" ht="15.75" customHeight="1">
      <c r="I792" s="40"/>
      <c r="J792" s="40"/>
      <c r="AD792" s="36"/>
      <c r="AE792" s="36"/>
    </row>
    <row r="793" ht="15.75" customHeight="1">
      <c r="I793" s="40"/>
      <c r="J793" s="40"/>
      <c r="AD793" s="36"/>
      <c r="AE793" s="36"/>
    </row>
    <row r="794" ht="15.75" customHeight="1">
      <c r="I794" s="40"/>
      <c r="J794" s="40"/>
      <c r="AD794" s="36"/>
      <c r="AE794" s="36"/>
    </row>
    <row r="795" ht="15.75" customHeight="1">
      <c r="I795" s="40"/>
      <c r="J795" s="40"/>
      <c r="AD795" s="36"/>
      <c r="AE795" s="36"/>
    </row>
    <row r="796" ht="15.75" customHeight="1">
      <c r="I796" s="40"/>
      <c r="J796" s="40"/>
      <c r="AD796" s="36"/>
      <c r="AE796" s="36"/>
    </row>
    <row r="797" ht="15.75" customHeight="1">
      <c r="I797" s="40"/>
      <c r="J797" s="40"/>
      <c r="AD797" s="36"/>
      <c r="AE797" s="36"/>
    </row>
    <row r="798" ht="15.75" customHeight="1">
      <c r="I798" s="40"/>
      <c r="J798" s="40"/>
      <c r="AD798" s="36"/>
      <c r="AE798" s="36"/>
    </row>
    <row r="799" ht="15.75" customHeight="1">
      <c r="I799" s="40"/>
      <c r="J799" s="40"/>
      <c r="AD799" s="36"/>
      <c r="AE799" s="36"/>
    </row>
    <row r="800" ht="15.75" customHeight="1">
      <c r="I800" s="40"/>
      <c r="J800" s="40"/>
      <c r="AD800" s="36"/>
      <c r="AE800" s="36"/>
    </row>
    <row r="801" ht="15.75" customHeight="1">
      <c r="I801" s="40"/>
      <c r="J801" s="40"/>
      <c r="AD801" s="36"/>
      <c r="AE801" s="36"/>
    </row>
    <row r="802" ht="15.75" customHeight="1">
      <c r="I802" s="40"/>
      <c r="J802" s="40"/>
      <c r="AD802" s="36"/>
      <c r="AE802" s="36"/>
    </row>
    <row r="803" ht="15.75" customHeight="1">
      <c r="I803" s="40"/>
      <c r="J803" s="40"/>
      <c r="AD803" s="36"/>
      <c r="AE803" s="36"/>
    </row>
    <row r="804" ht="15.75" customHeight="1">
      <c r="I804" s="40"/>
      <c r="J804" s="40"/>
      <c r="AD804" s="36"/>
      <c r="AE804" s="36"/>
    </row>
    <row r="805" ht="15.75" customHeight="1">
      <c r="I805" s="40"/>
      <c r="J805" s="40"/>
      <c r="AD805" s="36"/>
      <c r="AE805" s="36"/>
    </row>
    <row r="806" ht="15.75" customHeight="1">
      <c r="I806" s="40"/>
      <c r="J806" s="40"/>
      <c r="AD806" s="36"/>
      <c r="AE806" s="36"/>
    </row>
    <row r="807" ht="15.75" customHeight="1">
      <c r="I807" s="40"/>
      <c r="J807" s="40"/>
      <c r="AD807" s="36"/>
      <c r="AE807" s="36"/>
    </row>
    <row r="808" ht="15.75" customHeight="1">
      <c r="I808" s="40"/>
      <c r="J808" s="40"/>
      <c r="AD808" s="36"/>
      <c r="AE808" s="36"/>
    </row>
    <row r="809" ht="15.75" customHeight="1">
      <c r="I809" s="40"/>
      <c r="J809" s="40"/>
      <c r="AD809" s="36"/>
      <c r="AE809" s="36"/>
    </row>
    <row r="810" ht="15.75" customHeight="1">
      <c r="I810" s="40"/>
      <c r="J810" s="40"/>
      <c r="AD810" s="36"/>
      <c r="AE810" s="36"/>
    </row>
    <row r="811" ht="15.75" customHeight="1">
      <c r="I811" s="40"/>
      <c r="J811" s="40"/>
      <c r="AD811" s="36"/>
      <c r="AE811" s="36"/>
    </row>
    <row r="812" ht="15.75" customHeight="1">
      <c r="I812" s="40"/>
      <c r="J812" s="40"/>
      <c r="AD812" s="36"/>
      <c r="AE812" s="36"/>
    </row>
    <row r="813" ht="15.75" customHeight="1">
      <c r="I813" s="40"/>
      <c r="J813" s="40"/>
      <c r="AD813" s="36"/>
      <c r="AE813" s="36"/>
    </row>
    <row r="814" ht="15.75" customHeight="1">
      <c r="I814" s="40"/>
      <c r="J814" s="40"/>
      <c r="AD814" s="36"/>
      <c r="AE814" s="36"/>
    </row>
    <row r="815" ht="15.75" customHeight="1">
      <c r="I815" s="40"/>
      <c r="J815" s="40"/>
      <c r="AD815" s="36"/>
      <c r="AE815" s="36"/>
    </row>
    <row r="816" ht="15.75" customHeight="1">
      <c r="I816" s="40"/>
      <c r="J816" s="40"/>
      <c r="AD816" s="36"/>
      <c r="AE816" s="36"/>
    </row>
    <row r="817" ht="15.75" customHeight="1">
      <c r="I817" s="40"/>
      <c r="J817" s="40"/>
      <c r="AD817" s="36"/>
      <c r="AE817" s="36"/>
    </row>
    <row r="818" ht="15.75" customHeight="1">
      <c r="I818" s="40"/>
      <c r="J818" s="40"/>
      <c r="AD818" s="36"/>
      <c r="AE818" s="36"/>
    </row>
    <row r="819" ht="15.75" customHeight="1">
      <c r="I819" s="40"/>
      <c r="J819" s="40"/>
      <c r="AD819" s="36"/>
      <c r="AE819" s="36"/>
    </row>
    <row r="820" ht="15.75" customHeight="1">
      <c r="I820" s="40"/>
      <c r="J820" s="40"/>
      <c r="AD820" s="36"/>
      <c r="AE820" s="36"/>
    </row>
    <row r="821" ht="15.75" customHeight="1">
      <c r="I821" s="40"/>
      <c r="J821" s="40"/>
      <c r="AD821" s="36"/>
      <c r="AE821" s="36"/>
    </row>
    <row r="822" ht="15.75" customHeight="1">
      <c r="I822" s="40"/>
      <c r="J822" s="40"/>
      <c r="AD822" s="36"/>
      <c r="AE822" s="36"/>
    </row>
    <row r="823" ht="15.75" customHeight="1">
      <c r="I823" s="40"/>
      <c r="J823" s="40"/>
      <c r="AD823" s="36"/>
      <c r="AE823" s="36"/>
    </row>
    <row r="824" ht="15.75" customHeight="1">
      <c r="I824" s="40"/>
      <c r="J824" s="40"/>
      <c r="AD824" s="36"/>
      <c r="AE824" s="36"/>
    </row>
    <row r="825" ht="15.75" customHeight="1">
      <c r="I825" s="40"/>
      <c r="J825" s="40"/>
      <c r="AD825" s="36"/>
      <c r="AE825" s="36"/>
    </row>
    <row r="826" ht="15.75" customHeight="1">
      <c r="I826" s="40"/>
      <c r="J826" s="40"/>
      <c r="AD826" s="36"/>
      <c r="AE826" s="36"/>
    </row>
    <row r="827" ht="15.75" customHeight="1">
      <c r="I827" s="40"/>
      <c r="J827" s="40"/>
      <c r="AD827" s="36"/>
      <c r="AE827" s="36"/>
    </row>
    <row r="828" ht="15.75" customHeight="1">
      <c r="I828" s="40"/>
      <c r="J828" s="40"/>
      <c r="AD828" s="36"/>
      <c r="AE828" s="36"/>
    </row>
    <row r="829" ht="15.75" customHeight="1">
      <c r="I829" s="40"/>
      <c r="J829" s="40"/>
      <c r="AD829" s="36"/>
      <c r="AE829" s="36"/>
    </row>
    <row r="830" ht="15.75" customHeight="1">
      <c r="I830" s="40"/>
      <c r="J830" s="40"/>
      <c r="AD830" s="36"/>
      <c r="AE830" s="36"/>
    </row>
    <row r="831" ht="15.75" customHeight="1">
      <c r="I831" s="40"/>
      <c r="J831" s="40"/>
      <c r="AD831" s="36"/>
      <c r="AE831" s="36"/>
    </row>
    <row r="832" ht="15.75" customHeight="1">
      <c r="I832" s="40"/>
      <c r="J832" s="40"/>
      <c r="AD832" s="36"/>
      <c r="AE832" s="36"/>
    </row>
    <row r="833" ht="15.75" customHeight="1">
      <c r="I833" s="40"/>
      <c r="J833" s="40"/>
      <c r="AD833" s="36"/>
      <c r="AE833" s="36"/>
    </row>
    <row r="834" ht="15.75" customHeight="1">
      <c r="I834" s="40"/>
      <c r="J834" s="40"/>
      <c r="AD834" s="36"/>
      <c r="AE834" s="36"/>
    </row>
    <row r="835" ht="15.75" customHeight="1">
      <c r="I835" s="40"/>
      <c r="J835" s="40"/>
      <c r="AD835" s="36"/>
      <c r="AE835" s="36"/>
    </row>
    <row r="836" ht="15.75" customHeight="1">
      <c r="I836" s="40"/>
      <c r="J836" s="40"/>
      <c r="AD836" s="36"/>
      <c r="AE836" s="36"/>
    </row>
    <row r="837" ht="15.75" customHeight="1">
      <c r="I837" s="40"/>
      <c r="J837" s="40"/>
      <c r="AD837" s="36"/>
      <c r="AE837" s="36"/>
    </row>
    <row r="838" ht="15.75" customHeight="1">
      <c r="I838" s="40"/>
      <c r="J838" s="40"/>
      <c r="AD838" s="36"/>
      <c r="AE838" s="36"/>
    </row>
    <row r="839" ht="15.75" customHeight="1">
      <c r="I839" s="40"/>
      <c r="J839" s="40"/>
      <c r="AD839" s="36"/>
      <c r="AE839" s="36"/>
    </row>
    <row r="840" ht="15.75" customHeight="1">
      <c r="I840" s="40"/>
      <c r="J840" s="40"/>
      <c r="AD840" s="36"/>
      <c r="AE840" s="36"/>
    </row>
    <row r="841" ht="15.75" customHeight="1">
      <c r="I841" s="40"/>
      <c r="J841" s="40"/>
      <c r="AD841" s="36"/>
      <c r="AE841" s="36"/>
    </row>
    <row r="842" ht="15.75" customHeight="1">
      <c r="I842" s="40"/>
      <c r="J842" s="40"/>
      <c r="AD842" s="36"/>
      <c r="AE842" s="36"/>
    </row>
    <row r="843" ht="15.75" customHeight="1">
      <c r="I843" s="40"/>
      <c r="J843" s="40"/>
      <c r="AD843" s="36"/>
      <c r="AE843" s="36"/>
    </row>
    <row r="844" ht="15.75" customHeight="1">
      <c r="I844" s="40"/>
      <c r="J844" s="40"/>
      <c r="AD844" s="36"/>
      <c r="AE844" s="36"/>
    </row>
    <row r="845" ht="15.75" customHeight="1">
      <c r="I845" s="40"/>
      <c r="J845" s="40"/>
      <c r="AD845" s="36"/>
      <c r="AE845" s="36"/>
    </row>
    <row r="846" ht="15.75" customHeight="1">
      <c r="I846" s="40"/>
      <c r="J846" s="40"/>
      <c r="AD846" s="36"/>
      <c r="AE846" s="36"/>
    </row>
    <row r="847" ht="15.75" customHeight="1">
      <c r="I847" s="40"/>
      <c r="J847" s="40"/>
      <c r="AD847" s="36"/>
      <c r="AE847" s="36"/>
    </row>
    <row r="848" ht="15.75" customHeight="1">
      <c r="I848" s="40"/>
      <c r="J848" s="40"/>
      <c r="AD848" s="36"/>
      <c r="AE848" s="36"/>
    </row>
    <row r="849" ht="15.75" customHeight="1">
      <c r="I849" s="40"/>
      <c r="J849" s="40"/>
      <c r="AD849" s="36"/>
      <c r="AE849" s="36"/>
    </row>
    <row r="850" ht="15.75" customHeight="1">
      <c r="I850" s="40"/>
      <c r="J850" s="40"/>
      <c r="AD850" s="36"/>
      <c r="AE850" s="36"/>
    </row>
    <row r="851" ht="15.75" customHeight="1">
      <c r="I851" s="40"/>
      <c r="J851" s="40"/>
      <c r="AD851" s="36"/>
      <c r="AE851" s="36"/>
    </row>
    <row r="852" ht="15.75" customHeight="1">
      <c r="I852" s="40"/>
      <c r="J852" s="40"/>
      <c r="AD852" s="36"/>
      <c r="AE852" s="36"/>
    </row>
    <row r="853" ht="15.75" customHeight="1">
      <c r="I853" s="40"/>
      <c r="J853" s="40"/>
      <c r="AD853" s="36"/>
      <c r="AE853" s="36"/>
    </row>
    <row r="854" ht="15.75" customHeight="1">
      <c r="I854" s="40"/>
      <c r="J854" s="40"/>
      <c r="AD854" s="36"/>
      <c r="AE854" s="36"/>
    </row>
    <row r="855" ht="15.75" customHeight="1">
      <c r="I855" s="40"/>
      <c r="J855" s="40"/>
      <c r="AD855" s="36"/>
      <c r="AE855" s="36"/>
    </row>
    <row r="856" ht="15.75" customHeight="1">
      <c r="I856" s="40"/>
      <c r="J856" s="40"/>
      <c r="AD856" s="36"/>
      <c r="AE856" s="36"/>
    </row>
    <row r="857" ht="15.75" customHeight="1">
      <c r="I857" s="40"/>
      <c r="J857" s="40"/>
      <c r="AD857" s="36"/>
      <c r="AE857" s="36"/>
    </row>
    <row r="858" ht="15.75" customHeight="1">
      <c r="I858" s="40"/>
      <c r="J858" s="40"/>
      <c r="AD858" s="36"/>
      <c r="AE858" s="36"/>
    </row>
    <row r="859" ht="15.75" customHeight="1">
      <c r="I859" s="40"/>
      <c r="J859" s="40"/>
      <c r="AD859" s="36"/>
      <c r="AE859" s="36"/>
    </row>
    <row r="860" ht="15.75" customHeight="1">
      <c r="I860" s="40"/>
      <c r="J860" s="40"/>
      <c r="AD860" s="36"/>
      <c r="AE860" s="36"/>
    </row>
    <row r="861" ht="15.75" customHeight="1">
      <c r="I861" s="40"/>
      <c r="J861" s="40"/>
      <c r="AD861" s="36"/>
      <c r="AE861" s="36"/>
    </row>
    <row r="862" ht="15.75" customHeight="1">
      <c r="I862" s="40"/>
      <c r="J862" s="40"/>
      <c r="AD862" s="36"/>
      <c r="AE862" s="36"/>
    </row>
    <row r="863" ht="15.75" customHeight="1">
      <c r="I863" s="40"/>
      <c r="J863" s="40"/>
      <c r="AD863" s="36"/>
      <c r="AE863" s="36"/>
    </row>
    <row r="864" ht="15.75" customHeight="1">
      <c r="I864" s="40"/>
      <c r="J864" s="40"/>
      <c r="AD864" s="36"/>
      <c r="AE864" s="36"/>
    </row>
    <row r="865" ht="15.75" customHeight="1">
      <c r="I865" s="40"/>
      <c r="J865" s="40"/>
      <c r="AD865" s="36"/>
      <c r="AE865" s="36"/>
    </row>
    <row r="866" ht="15.75" customHeight="1">
      <c r="I866" s="40"/>
      <c r="J866" s="40"/>
      <c r="AD866" s="36"/>
      <c r="AE866" s="36"/>
    </row>
    <row r="867" ht="15.75" customHeight="1">
      <c r="I867" s="40"/>
      <c r="J867" s="40"/>
      <c r="AD867" s="36"/>
      <c r="AE867" s="36"/>
    </row>
    <row r="868" ht="15.75" customHeight="1">
      <c r="I868" s="40"/>
      <c r="J868" s="40"/>
      <c r="AD868" s="36"/>
      <c r="AE868" s="36"/>
    </row>
    <row r="869" ht="15.75" customHeight="1">
      <c r="I869" s="40"/>
      <c r="J869" s="40"/>
      <c r="AD869" s="36"/>
      <c r="AE869" s="36"/>
    </row>
    <row r="870" ht="15.75" customHeight="1">
      <c r="I870" s="40"/>
      <c r="J870" s="40"/>
      <c r="AD870" s="36"/>
      <c r="AE870" s="36"/>
    </row>
    <row r="871" ht="15.75" customHeight="1">
      <c r="I871" s="40"/>
      <c r="J871" s="40"/>
      <c r="AD871" s="36"/>
      <c r="AE871" s="36"/>
    </row>
    <row r="872" ht="15.75" customHeight="1">
      <c r="I872" s="40"/>
      <c r="J872" s="40"/>
      <c r="AD872" s="36"/>
      <c r="AE872" s="36"/>
    </row>
    <row r="873" ht="15.75" customHeight="1">
      <c r="I873" s="40"/>
      <c r="J873" s="40"/>
      <c r="AD873" s="36"/>
      <c r="AE873" s="36"/>
    </row>
    <row r="874" ht="15.75" customHeight="1">
      <c r="I874" s="40"/>
      <c r="J874" s="40"/>
      <c r="AD874" s="36"/>
      <c r="AE874" s="36"/>
    </row>
    <row r="875" ht="15.75" customHeight="1">
      <c r="I875" s="40"/>
      <c r="J875" s="40"/>
      <c r="AD875" s="36"/>
      <c r="AE875" s="36"/>
    </row>
    <row r="876" ht="15.75" customHeight="1">
      <c r="I876" s="40"/>
      <c r="J876" s="40"/>
      <c r="AD876" s="36"/>
      <c r="AE876" s="36"/>
    </row>
    <row r="877" ht="15.75" customHeight="1">
      <c r="I877" s="40"/>
      <c r="J877" s="40"/>
      <c r="AD877" s="36"/>
      <c r="AE877" s="36"/>
    </row>
    <row r="878" ht="15.75" customHeight="1">
      <c r="I878" s="40"/>
      <c r="J878" s="40"/>
      <c r="AD878" s="36"/>
      <c r="AE878" s="36"/>
    </row>
    <row r="879" ht="15.75" customHeight="1">
      <c r="I879" s="40"/>
      <c r="J879" s="40"/>
      <c r="AD879" s="36"/>
      <c r="AE879" s="36"/>
    </row>
    <row r="880" ht="15.75" customHeight="1">
      <c r="I880" s="40"/>
      <c r="J880" s="40"/>
      <c r="AD880" s="36"/>
      <c r="AE880" s="36"/>
    </row>
    <row r="881" ht="15.75" customHeight="1">
      <c r="I881" s="40"/>
      <c r="J881" s="40"/>
      <c r="AD881" s="36"/>
      <c r="AE881" s="36"/>
    </row>
    <row r="882" ht="15.75" customHeight="1">
      <c r="I882" s="40"/>
      <c r="J882" s="40"/>
      <c r="AD882" s="36"/>
      <c r="AE882" s="36"/>
    </row>
    <row r="883" ht="15.75" customHeight="1">
      <c r="I883" s="40"/>
      <c r="J883" s="40"/>
      <c r="AD883" s="36"/>
      <c r="AE883" s="36"/>
    </row>
    <row r="884" ht="15.75" customHeight="1">
      <c r="I884" s="40"/>
      <c r="J884" s="40"/>
      <c r="AD884" s="36"/>
      <c r="AE884" s="36"/>
    </row>
    <row r="885" ht="15.75" customHeight="1">
      <c r="I885" s="40"/>
      <c r="J885" s="40"/>
      <c r="AD885" s="36"/>
      <c r="AE885" s="36"/>
    </row>
    <row r="886" ht="15.75" customHeight="1">
      <c r="I886" s="40"/>
      <c r="J886" s="40"/>
      <c r="AD886" s="36"/>
      <c r="AE886" s="36"/>
    </row>
    <row r="887" ht="15.75" customHeight="1">
      <c r="I887" s="40"/>
      <c r="J887" s="40"/>
      <c r="AD887" s="36"/>
      <c r="AE887" s="36"/>
    </row>
    <row r="888" ht="15.75" customHeight="1">
      <c r="I888" s="40"/>
      <c r="J888" s="40"/>
      <c r="AD888" s="36"/>
      <c r="AE888" s="36"/>
    </row>
    <row r="889" ht="15.75" customHeight="1">
      <c r="I889" s="40"/>
      <c r="J889" s="40"/>
      <c r="AD889" s="36"/>
      <c r="AE889" s="36"/>
    </row>
    <row r="890" ht="15.75" customHeight="1">
      <c r="I890" s="40"/>
      <c r="J890" s="40"/>
      <c r="AD890" s="36"/>
      <c r="AE890" s="36"/>
    </row>
    <row r="891" ht="15.75" customHeight="1">
      <c r="I891" s="40"/>
      <c r="J891" s="40"/>
      <c r="AD891" s="36"/>
      <c r="AE891" s="36"/>
    </row>
    <row r="892" ht="15.75" customHeight="1">
      <c r="I892" s="40"/>
      <c r="J892" s="40"/>
      <c r="AD892" s="36"/>
      <c r="AE892" s="36"/>
    </row>
    <row r="893" ht="15.75" customHeight="1">
      <c r="I893" s="40"/>
      <c r="J893" s="40"/>
      <c r="AD893" s="36"/>
      <c r="AE893" s="36"/>
    </row>
    <row r="894" ht="15.75" customHeight="1">
      <c r="I894" s="40"/>
      <c r="J894" s="40"/>
      <c r="AD894" s="36"/>
      <c r="AE894" s="36"/>
    </row>
    <row r="895" ht="15.75" customHeight="1">
      <c r="I895" s="40"/>
      <c r="J895" s="40"/>
      <c r="AD895" s="36"/>
      <c r="AE895" s="36"/>
    </row>
    <row r="896" ht="15.75" customHeight="1">
      <c r="I896" s="40"/>
      <c r="J896" s="40"/>
      <c r="AD896" s="36"/>
      <c r="AE896" s="36"/>
    </row>
    <row r="897" ht="15.75" customHeight="1">
      <c r="I897" s="40"/>
      <c r="J897" s="40"/>
      <c r="AD897" s="36"/>
      <c r="AE897" s="36"/>
    </row>
    <row r="898" ht="15.75" customHeight="1">
      <c r="I898" s="40"/>
      <c r="J898" s="40"/>
      <c r="AD898" s="36"/>
      <c r="AE898" s="36"/>
    </row>
    <row r="899" ht="15.75" customHeight="1">
      <c r="I899" s="40"/>
      <c r="J899" s="40"/>
      <c r="AD899" s="36"/>
      <c r="AE899" s="36"/>
    </row>
    <row r="900" ht="15.75" customHeight="1">
      <c r="I900" s="40"/>
      <c r="J900" s="40"/>
      <c r="AD900" s="36"/>
      <c r="AE900" s="36"/>
    </row>
    <row r="901" ht="15.75" customHeight="1">
      <c r="I901" s="40"/>
      <c r="J901" s="40"/>
      <c r="AD901" s="36"/>
      <c r="AE901" s="36"/>
    </row>
    <row r="902" ht="15.75" customHeight="1">
      <c r="I902" s="40"/>
      <c r="J902" s="40"/>
      <c r="AD902" s="36"/>
      <c r="AE902" s="36"/>
    </row>
    <row r="903" ht="15.75" customHeight="1">
      <c r="I903" s="40"/>
      <c r="J903" s="40"/>
      <c r="AD903" s="36"/>
      <c r="AE903" s="36"/>
    </row>
    <row r="904" ht="15.75" customHeight="1">
      <c r="I904" s="40"/>
      <c r="J904" s="40"/>
      <c r="AD904" s="36"/>
      <c r="AE904" s="36"/>
    </row>
    <row r="905" ht="15.75" customHeight="1">
      <c r="I905" s="40"/>
      <c r="J905" s="40"/>
      <c r="AD905" s="36"/>
      <c r="AE905" s="36"/>
    </row>
    <row r="906" ht="15.75" customHeight="1">
      <c r="I906" s="40"/>
      <c r="J906" s="40"/>
      <c r="AD906" s="36"/>
      <c r="AE906" s="36"/>
    </row>
    <row r="907" ht="15.75" customHeight="1">
      <c r="I907" s="40"/>
      <c r="J907" s="40"/>
      <c r="AD907" s="36"/>
      <c r="AE907" s="36"/>
    </row>
    <row r="908" ht="15.75" customHeight="1">
      <c r="I908" s="40"/>
      <c r="J908" s="40"/>
      <c r="AD908" s="36"/>
      <c r="AE908" s="36"/>
    </row>
    <row r="909" ht="15.75" customHeight="1">
      <c r="I909" s="40"/>
      <c r="J909" s="40"/>
      <c r="AD909" s="36"/>
      <c r="AE909" s="36"/>
    </row>
    <row r="910" ht="15.75" customHeight="1">
      <c r="I910" s="40"/>
      <c r="J910" s="40"/>
      <c r="AD910" s="36"/>
      <c r="AE910" s="36"/>
    </row>
    <row r="911" ht="15.75" customHeight="1">
      <c r="I911" s="40"/>
      <c r="J911" s="40"/>
      <c r="AD911" s="36"/>
      <c r="AE911" s="36"/>
    </row>
    <row r="912" ht="15.75" customHeight="1">
      <c r="I912" s="40"/>
      <c r="J912" s="40"/>
      <c r="AD912" s="36"/>
      <c r="AE912" s="36"/>
    </row>
    <row r="913" ht="15.75" customHeight="1">
      <c r="I913" s="40"/>
      <c r="J913" s="40"/>
      <c r="AD913" s="36"/>
      <c r="AE913" s="36"/>
    </row>
    <row r="914" ht="15.75" customHeight="1">
      <c r="I914" s="40"/>
      <c r="J914" s="40"/>
      <c r="AD914" s="36"/>
      <c r="AE914" s="36"/>
    </row>
    <row r="915" ht="15.75" customHeight="1">
      <c r="I915" s="40"/>
      <c r="J915" s="40"/>
      <c r="AD915" s="36"/>
      <c r="AE915" s="36"/>
    </row>
    <row r="916" ht="15.75" customHeight="1">
      <c r="I916" s="40"/>
      <c r="J916" s="40"/>
      <c r="AD916" s="36"/>
      <c r="AE916" s="36"/>
    </row>
    <row r="917" ht="15.75" customHeight="1">
      <c r="I917" s="40"/>
      <c r="J917" s="40"/>
      <c r="AD917" s="36"/>
      <c r="AE917" s="36"/>
    </row>
    <row r="918" ht="15.75" customHeight="1">
      <c r="I918" s="40"/>
      <c r="J918" s="40"/>
      <c r="AD918" s="36"/>
      <c r="AE918" s="36"/>
    </row>
    <row r="919" ht="15.75" customHeight="1">
      <c r="I919" s="40"/>
      <c r="J919" s="40"/>
      <c r="AD919" s="36"/>
      <c r="AE919" s="36"/>
    </row>
    <row r="920" ht="15.75" customHeight="1">
      <c r="I920" s="40"/>
      <c r="J920" s="40"/>
      <c r="AD920" s="36"/>
      <c r="AE920" s="36"/>
    </row>
    <row r="921" ht="15.75" customHeight="1">
      <c r="I921" s="40"/>
      <c r="J921" s="40"/>
      <c r="AD921" s="36"/>
      <c r="AE921" s="36"/>
    </row>
    <row r="922" ht="15.75" customHeight="1">
      <c r="I922" s="40"/>
      <c r="J922" s="40"/>
      <c r="AD922" s="36"/>
      <c r="AE922" s="36"/>
    </row>
    <row r="923" ht="15.75" customHeight="1">
      <c r="I923" s="40"/>
      <c r="J923" s="40"/>
      <c r="AD923" s="36"/>
      <c r="AE923" s="36"/>
    </row>
    <row r="924" ht="15.75" customHeight="1">
      <c r="I924" s="40"/>
      <c r="J924" s="40"/>
      <c r="AD924" s="36"/>
      <c r="AE924" s="36"/>
    </row>
    <row r="925" ht="15.75" customHeight="1">
      <c r="I925" s="40"/>
      <c r="J925" s="40"/>
      <c r="AD925" s="36"/>
      <c r="AE925" s="36"/>
    </row>
    <row r="926" ht="15.75" customHeight="1">
      <c r="I926" s="40"/>
      <c r="J926" s="40"/>
      <c r="AD926" s="36"/>
      <c r="AE926" s="36"/>
    </row>
    <row r="927" ht="15.75" customHeight="1">
      <c r="I927" s="40"/>
      <c r="J927" s="40"/>
      <c r="AD927" s="36"/>
      <c r="AE927" s="36"/>
    </row>
    <row r="928" ht="15.75" customHeight="1">
      <c r="I928" s="40"/>
      <c r="J928" s="40"/>
      <c r="AD928" s="36"/>
      <c r="AE928" s="36"/>
    </row>
    <row r="929" ht="15.75" customHeight="1">
      <c r="I929" s="40"/>
      <c r="J929" s="40"/>
      <c r="AD929" s="36"/>
      <c r="AE929" s="36"/>
    </row>
    <row r="930" ht="15.75" customHeight="1">
      <c r="I930" s="40"/>
      <c r="J930" s="40"/>
      <c r="AD930" s="36"/>
      <c r="AE930" s="36"/>
    </row>
    <row r="931" ht="15.75" customHeight="1">
      <c r="I931" s="40"/>
      <c r="J931" s="40"/>
      <c r="AD931" s="36"/>
      <c r="AE931" s="36"/>
    </row>
    <row r="932" ht="15.75" customHeight="1">
      <c r="I932" s="40"/>
      <c r="J932" s="40"/>
      <c r="AD932" s="36"/>
      <c r="AE932" s="36"/>
    </row>
    <row r="933" ht="15.75" customHeight="1">
      <c r="I933" s="40"/>
      <c r="J933" s="40"/>
      <c r="AD933" s="36"/>
      <c r="AE933" s="36"/>
    </row>
    <row r="934" ht="15.75" customHeight="1">
      <c r="I934" s="40"/>
      <c r="J934" s="40"/>
      <c r="AD934" s="36"/>
      <c r="AE934" s="36"/>
    </row>
    <row r="935" ht="15.75" customHeight="1">
      <c r="I935" s="40"/>
      <c r="J935" s="40"/>
      <c r="AD935" s="36"/>
      <c r="AE935" s="36"/>
    </row>
    <row r="936" ht="15.75" customHeight="1">
      <c r="I936" s="40"/>
      <c r="J936" s="40"/>
      <c r="AD936" s="36"/>
      <c r="AE936" s="36"/>
    </row>
    <row r="937" ht="15.75" customHeight="1">
      <c r="I937" s="40"/>
      <c r="J937" s="40"/>
      <c r="AD937" s="36"/>
      <c r="AE937" s="36"/>
    </row>
    <row r="938" ht="15.75" customHeight="1">
      <c r="I938" s="40"/>
      <c r="J938" s="40"/>
      <c r="AD938" s="36"/>
      <c r="AE938" s="36"/>
    </row>
    <row r="939" ht="15.75" customHeight="1">
      <c r="I939" s="40"/>
      <c r="J939" s="40"/>
      <c r="AD939" s="36"/>
      <c r="AE939" s="36"/>
    </row>
    <row r="940" ht="15.75" customHeight="1">
      <c r="I940" s="40"/>
      <c r="J940" s="40"/>
      <c r="AD940" s="36"/>
      <c r="AE940" s="36"/>
    </row>
    <row r="941" ht="15.75" customHeight="1">
      <c r="I941" s="40"/>
      <c r="J941" s="40"/>
      <c r="AD941" s="36"/>
      <c r="AE941" s="36"/>
    </row>
    <row r="942" ht="15.75" customHeight="1">
      <c r="I942" s="40"/>
      <c r="J942" s="40"/>
      <c r="AD942" s="36"/>
      <c r="AE942" s="36"/>
    </row>
    <row r="943" ht="15.75" customHeight="1">
      <c r="I943" s="40"/>
      <c r="J943" s="40"/>
      <c r="AD943" s="36"/>
      <c r="AE943" s="36"/>
    </row>
    <row r="944" ht="15.75" customHeight="1">
      <c r="I944" s="40"/>
      <c r="J944" s="40"/>
      <c r="AD944" s="36"/>
      <c r="AE944" s="36"/>
    </row>
    <row r="945" ht="15.75" customHeight="1">
      <c r="I945" s="40"/>
      <c r="J945" s="40"/>
      <c r="AD945" s="36"/>
      <c r="AE945" s="36"/>
    </row>
    <row r="946" ht="15.75" customHeight="1">
      <c r="I946" s="40"/>
      <c r="J946" s="40"/>
      <c r="AD946" s="36"/>
      <c r="AE946" s="36"/>
    </row>
    <row r="947" ht="15.75" customHeight="1">
      <c r="I947" s="40"/>
      <c r="J947" s="40"/>
      <c r="AD947" s="36"/>
      <c r="AE947" s="36"/>
    </row>
    <row r="948" ht="15.75" customHeight="1">
      <c r="I948" s="40"/>
      <c r="J948" s="40"/>
      <c r="AD948" s="36"/>
      <c r="AE948" s="36"/>
    </row>
    <row r="949" ht="15.75" customHeight="1">
      <c r="I949" s="40"/>
      <c r="J949" s="40"/>
      <c r="AD949" s="36"/>
      <c r="AE949" s="36"/>
    </row>
    <row r="950" ht="15.75" customHeight="1">
      <c r="I950" s="40"/>
      <c r="J950" s="40"/>
      <c r="AD950" s="36"/>
      <c r="AE950" s="36"/>
    </row>
    <row r="951" ht="15.75" customHeight="1">
      <c r="I951" s="40"/>
      <c r="J951" s="40"/>
      <c r="AD951" s="36"/>
      <c r="AE951" s="36"/>
    </row>
    <row r="952" ht="15.75" customHeight="1">
      <c r="I952" s="40"/>
      <c r="J952" s="40"/>
      <c r="AD952" s="36"/>
      <c r="AE952" s="36"/>
    </row>
    <row r="953" ht="15.75" customHeight="1">
      <c r="I953" s="40"/>
      <c r="J953" s="40"/>
      <c r="AD953" s="36"/>
      <c r="AE953" s="36"/>
    </row>
    <row r="954" ht="15.75" customHeight="1">
      <c r="I954" s="40"/>
      <c r="J954" s="40"/>
      <c r="AD954" s="36"/>
      <c r="AE954" s="36"/>
    </row>
    <row r="955" ht="15.75" customHeight="1">
      <c r="I955" s="40"/>
      <c r="J955" s="40"/>
      <c r="AD955" s="36"/>
      <c r="AE955" s="36"/>
    </row>
    <row r="956" ht="15.75" customHeight="1">
      <c r="I956" s="40"/>
      <c r="J956" s="40"/>
      <c r="AD956" s="36"/>
      <c r="AE956" s="36"/>
    </row>
    <row r="957" ht="15.75" customHeight="1">
      <c r="I957" s="40"/>
      <c r="J957" s="40"/>
      <c r="AD957" s="36"/>
      <c r="AE957" s="36"/>
    </row>
    <row r="958" ht="15.75" customHeight="1">
      <c r="I958" s="40"/>
      <c r="J958" s="40"/>
      <c r="AD958" s="36"/>
      <c r="AE958" s="36"/>
    </row>
    <row r="959" ht="15.75" customHeight="1">
      <c r="I959" s="40"/>
      <c r="J959" s="40"/>
      <c r="AD959" s="36"/>
      <c r="AE959" s="36"/>
    </row>
    <row r="960" ht="15.75" customHeight="1">
      <c r="I960" s="40"/>
      <c r="J960" s="40"/>
      <c r="AD960" s="36"/>
      <c r="AE960" s="36"/>
    </row>
    <row r="961" ht="15.75" customHeight="1">
      <c r="I961" s="40"/>
      <c r="J961" s="40"/>
      <c r="AD961" s="36"/>
      <c r="AE961" s="36"/>
    </row>
    <row r="962" ht="15.75" customHeight="1">
      <c r="I962" s="40"/>
      <c r="J962" s="40"/>
      <c r="AD962" s="36"/>
      <c r="AE962" s="36"/>
    </row>
    <row r="963" ht="15.75" customHeight="1">
      <c r="I963" s="40"/>
      <c r="J963" s="40"/>
      <c r="AD963" s="36"/>
      <c r="AE963" s="36"/>
    </row>
    <row r="964" ht="15.75" customHeight="1">
      <c r="I964" s="40"/>
      <c r="J964" s="40"/>
      <c r="AD964" s="36"/>
      <c r="AE964" s="36"/>
    </row>
    <row r="965" ht="15.75" customHeight="1">
      <c r="I965" s="40"/>
      <c r="J965" s="40"/>
      <c r="AD965" s="36"/>
      <c r="AE965" s="36"/>
    </row>
    <row r="966" ht="15.75" customHeight="1">
      <c r="I966" s="40"/>
      <c r="J966" s="40"/>
      <c r="AD966" s="36"/>
      <c r="AE966" s="36"/>
    </row>
    <row r="967" ht="15.75" customHeight="1">
      <c r="I967" s="40"/>
      <c r="J967" s="40"/>
      <c r="AD967" s="36"/>
      <c r="AE967" s="36"/>
    </row>
    <row r="968" ht="15.75" customHeight="1">
      <c r="I968" s="40"/>
      <c r="J968" s="40"/>
      <c r="AD968" s="36"/>
      <c r="AE968" s="36"/>
    </row>
    <row r="969" ht="15.75" customHeight="1">
      <c r="I969" s="40"/>
      <c r="J969" s="40"/>
      <c r="AD969" s="36"/>
      <c r="AE969" s="36"/>
    </row>
    <row r="970" ht="15.75" customHeight="1">
      <c r="I970" s="40"/>
      <c r="J970" s="40"/>
      <c r="AD970" s="36"/>
      <c r="AE970" s="36"/>
    </row>
    <row r="971" ht="15.75" customHeight="1">
      <c r="I971" s="40"/>
      <c r="J971" s="40"/>
      <c r="AD971" s="36"/>
      <c r="AE971" s="36"/>
    </row>
    <row r="972" ht="15.75" customHeight="1">
      <c r="I972" s="40"/>
      <c r="J972" s="40"/>
      <c r="AD972" s="36"/>
      <c r="AE972" s="36"/>
    </row>
    <row r="973" ht="15.75" customHeight="1">
      <c r="I973" s="40"/>
      <c r="J973" s="40"/>
      <c r="AD973" s="36"/>
      <c r="AE973" s="36"/>
    </row>
    <row r="974" ht="15.75" customHeight="1">
      <c r="I974" s="40"/>
      <c r="J974" s="40"/>
      <c r="AD974" s="36"/>
      <c r="AE974" s="36"/>
    </row>
    <row r="975" ht="15.75" customHeight="1">
      <c r="I975" s="40"/>
      <c r="J975" s="40"/>
      <c r="AD975" s="36"/>
      <c r="AE975" s="36"/>
    </row>
    <row r="976" ht="15.75" customHeight="1">
      <c r="I976" s="40"/>
      <c r="J976" s="40"/>
      <c r="AD976" s="36"/>
      <c r="AE976" s="36"/>
    </row>
    <row r="977" ht="15.75" customHeight="1">
      <c r="I977" s="40"/>
      <c r="J977" s="40"/>
      <c r="AD977" s="36"/>
      <c r="AE977" s="36"/>
    </row>
    <row r="978" ht="15.75" customHeight="1">
      <c r="I978" s="40"/>
      <c r="J978" s="40"/>
      <c r="AD978" s="36"/>
      <c r="AE978" s="36"/>
    </row>
    <row r="979" ht="15.75" customHeight="1">
      <c r="I979" s="40"/>
      <c r="J979" s="40"/>
      <c r="AD979" s="36"/>
      <c r="AE979" s="36"/>
    </row>
    <row r="980" ht="15.75" customHeight="1">
      <c r="I980" s="40"/>
      <c r="J980" s="40"/>
      <c r="AD980" s="36"/>
      <c r="AE980" s="36"/>
    </row>
    <row r="981" ht="15.75" customHeight="1">
      <c r="I981" s="40"/>
      <c r="J981" s="40"/>
      <c r="AD981" s="36"/>
      <c r="AE981" s="36"/>
    </row>
    <row r="982" ht="15.75" customHeight="1">
      <c r="I982" s="40"/>
      <c r="J982" s="40"/>
      <c r="AD982" s="36"/>
      <c r="AE982" s="36"/>
    </row>
    <row r="983" ht="15.75" customHeight="1">
      <c r="I983" s="40"/>
      <c r="J983" s="40"/>
      <c r="AD983" s="36"/>
      <c r="AE983" s="36"/>
    </row>
    <row r="984" ht="15.75" customHeight="1">
      <c r="I984" s="40"/>
      <c r="J984" s="40"/>
      <c r="AD984" s="36"/>
      <c r="AE984" s="36"/>
    </row>
    <row r="985" ht="15.75" customHeight="1">
      <c r="I985" s="40"/>
      <c r="J985" s="40"/>
      <c r="AD985" s="36"/>
      <c r="AE985" s="36"/>
    </row>
    <row r="986" ht="15.75" customHeight="1">
      <c r="I986" s="40"/>
      <c r="J986" s="40"/>
      <c r="AD986" s="36"/>
      <c r="AE986" s="36"/>
    </row>
    <row r="987" ht="15.75" customHeight="1">
      <c r="I987" s="40"/>
      <c r="J987" s="40"/>
      <c r="AD987" s="36"/>
      <c r="AE987" s="36"/>
    </row>
    <row r="988" ht="15.75" customHeight="1">
      <c r="I988" s="40"/>
      <c r="J988" s="40"/>
      <c r="AD988" s="36"/>
      <c r="AE988" s="36"/>
    </row>
    <row r="989" ht="15.75" customHeight="1">
      <c r="I989" s="40"/>
      <c r="J989" s="40"/>
      <c r="AD989" s="36"/>
      <c r="AE989" s="36"/>
    </row>
    <row r="990" ht="15.75" customHeight="1">
      <c r="I990" s="40"/>
      <c r="J990" s="40"/>
      <c r="AD990" s="36"/>
      <c r="AE990" s="36"/>
    </row>
    <row r="991" ht="15.75" customHeight="1">
      <c r="I991" s="40"/>
      <c r="J991" s="40"/>
      <c r="AD991" s="36"/>
      <c r="AE991" s="36"/>
    </row>
    <row r="992" ht="15.75" customHeight="1">
      <c r="I992" s="40"/>
      <c r="J992" s="40"/>
      <c r="AD992" s="36"/>
      <c r="AE992" s="36"/>
    </row>
    <row r="993" ht="15.75" customHeight="1">
      <c r="I993" s="40"/>
      <c r="J993" s="40"/>
      <c r="AD993" s="36"/>
      <c r="AE993" s="36"/>
    </row>
    <row r="994" ht="15.75" customHeight="1">
      <c r="I994" s="40"/>
      <c r="J994" s="40"/>
      <c r="AD994" s="36"/>
      <c r="AE994" s="36"/>
    </row>
    <row r="995" ht="15.75" customHeight="1">
      <c r="I995" s="40"/>
      <c r="J995" s="40"/>
      <c r="AD995" s="36"/>
      <c r="AE995" s="36"/>
    </row>
    <row r="996" ht="15.75" customHeight="1">
      <c r="I996" s="40"/>
      <c r="J996" s="40"/>
      <c r="AD996" s="36"/>
      <c r="AE996" s="36"/>
    </row>
    <row r="997" ht="15.75" customHeight="1">
      <c r="I997" s="40"/>
      <c r="J997" s="40"/>
      <c r="AD997" s="36"/>
      <c r="AE997" s="36"/>
    </row>
    <row r="998" ht="15.75" customHeight="1">
      <c r="I998" s="40"/>
      <c r="J998" s="40"/>
      <c r="AD998" s="36"/>
      <c r="AE998" s="36"/>
    </row>
    <row r="999" ht="15.75" customHeight="1">
      <c r="I999" s="40"/>
      <c r="J999" s="40"/>
      <c r="AD999" s="36"/>
      <c r="AE999" s="36"/>
    </row>
    <row r="1000" ht="15.75" customHeight="1">
      <c r="I1000" s="40"/>
      <c r="J1000" s="40"/>
      <c r="AD1000" s="36"/>
      <c r="AE1000" s="36"/>
    </row>
  </sheetData>
  <mergeCells count="330">
    <mergeCell ref="W33:W35"/>
    <mergeCell ref="X33:X35"/>
    <mergeCell ref="Y33:Y35"/>
    <mergeCell ref="Z33:Z35"/>
    <mergeCell ref="AA33:AA35"/>
    <mergeCell ref="AB33:AB35"/>
    <mergeCell ref="AC33:AC35"/>
    <mergeCell ref="V33:V35"/>
    <mergeCell ref="V36:V38"/>
    <mergeCell ref="W36:W38"/>
    <mergeCell ref="X36:X38"/>
    <mergeCell ref="Y36:Y38"/>
    <mergeCell ref="Z36:Z38"/>
    <mergeCell ref="AA36:AA38"/>
    <mergeCell ref="X3:X5"/>
    <mergeCell ref="Y3:Y5"/>
    <mergeCell ref="V6:V8"/>
    <mergeCell ref="W6:W8"/>
    <mergeCell ref="X6:X8"/>
    <mergeCell ref="Y6:Y8"/>
    <mergeCell ref="Y9:Y11"/>
    <mergeCell ref="AB12:AB14"/>
    <mergeCell ref="AC12:AC14"/>
    <mergeCell ref="V9:V11"/>
    <mergeCell ref="V12:V14"/>
    <mergeCell ref="W12:W14"/>
    <mergeCell ref="X12:X14"/>
    <mergeCell ref="Y12:Y14"/>
    <mergeCell ref="Z12:Z14"/>
    <mergeCell ref="AA12:AA14"/>
    <mergeCell ref="W15:W17"/>
    <mergeCell ref="X15:X17"/>
    <mergeCell ref="Y15:Y17"/>
    <mergeCell ref="Z15:Z17"/>
    <mergeCell ref="AA15:AA17"/>
    <mergeCell ref="AB15:AB17"/>
    <mergeCell ref="AC15:AC17"/>
    <mergeCell ref="AB18:AB20"/>
    <mergeCell ref="AC18:AC20"/>
    <mergeCell ref="V15:V17"/>
    <mergeCell ref="V18:V20"/>
    <mergeCell ref="W18:W20"/>
    <mergeCell ref="X18:X20"/>
    <mergeCell ref="Y18:Y20"/>
    <mergeCell ref="Z18:Z20"/>
    <mergeCell ref="AA18:AA20"/>
    <mergeCell ref="AB36:AB38"/>
    <mergeCell ref="AC36:AC38"/>
    <mergeCell ref="W45:W47"/>
    <mergeCell ref="X45:X47"/>
    <mergeCell ref="Y45:Y47"/>
    <mergeCell ref="Z45:Z47"/>
    <mergeCell ref="AA45:AA47"/>
    <mergeCell ref="AB45:AB47"/>
    <mergeCell ref="AC45:AC47"/>
    <mergeCell ref="V45:V47"/>
    <mergeCell ref="V48:V50"/>
    <mergeCell ref="W48:W50"/>
    <mergeCell ref="X48:X50"/>
    <mergeCell ref="Y48:Y50"/>
    <mergeCell ref="Z48:Z50"/>
    <mergeCell ref="AA48:AA50"/>
    <mergeCell ref="AB30:AB32"/>
    <mergeCell ref="AC30:AC32"/>
    <mergeCell ref="V27:V29"/>
    <mergeCell ref="V30:V32"/>
    <mergeCell ref="W30:W32"/>
    <mergeCell ref="X30:X32"/>
    <mergeCell ref="Y30:Y32"/>
    <mergeCell ref="Z30:Z32"/>
    <mergeCell ref="AA30:AA32"/>
    <mergeCell ref="W39:W41"/>
    <mergeCell ref="X39:X41"/>
    <mergeCell ref="Y39:Y41"/>
    <mergeCell ref="Z39:Z41"/>
    <mergeCell ref="AA39:AA41"/>
    <mergeCell ref="AB39:AB41"/>
    <mergeCell ref="AC39:AC41"/>
    <mergeCell ref="AB42:AB44"/>
    <mergeCell ref="AC42:AC44"/>
    <mergeCell ref="V39:V41"/>
    <mergeCell ref="V42:V44"/>
    <mergeCell ref="W42:W44"/>
    <mergeCell ref="X42:X44"/>
    <mergeCell ref="Y42:Y44"/>
    <mergeCell ref="Z42:Z44"/>
    <mergeCell ref="AA42:AA44"/>
    <mergeCell ref="AB48:AB50"/>
    <mergeCell ref="AC48:AC50"/>
    <mergeCell ref="V51:V53"/>
    <mergeCell ref="W51:W53"/>
    <mergeCell ref="X51:X53"/>
    <mergeCell ref="Y51:Y53"/>
    <mergeCell ref="Z51:Z53"/>
    <mergeCell ref="AA51:AA53"/>
    <mergeCell ref="AB51:AB53"/>
    <mergeCell ref="AC51:AC53"/>
    <mergeCell ref="I66:I68"/>
    <mergeCell ref="J66:J68"/>
    <mergeCell ref="H60:H62"/>
    <mergeCell ref="I60:I62"/>
    <mergeCell ref="J60:J62"/>
    <mergeCell ref="H63:H65"/>
    <mergeCell ref="I63:I65"/>
    <mergeCell ref="J63:J65"/>
    <mergeCell ref="H66:H68"/>
    <mergeCell ref="H24:H26"/>
    <mergeCell ref="H27:H29"/>
    <mergeCell ref="I27:I29"/>
    <mergeCell ref="J27:J29"/>
    <mergeCell ref="H30:H32"/>
    <mergeCell ref="I30:I32"/>
    <mergeCell ref="J30:J32"/>
    <mergeCell ref="I39:I41"/>
    <mergeCell ref="J39:J41"/>
    <mergeCell ref="H33:H35"/>
    <mergeCell ref="I33:I35"/>
    <mergeCell ref="J33:J35"/>
    <mergeCell ref="H36:H38"/>
    <mergeCell ref="I36:I38"/>
    <mergeCell ref="J36:J38"/>
    <mergeCell ref="H39:H41"/>
    <mergeCell ref="I48:I50"/>
    <mergeCell ref="J48:J50"/>
    <mergeCell ref="H42:H44"/>
    <mergeCell ref="I42:I44"/>
    <mergeCell ref="J42:J44"/>
    <mergeCell ref="H45:H47"/>
    <mergeCell ref="I45:I47"/>
    <mergeCell ref="J45:J47"/>
    <mergeCell ref="H48:H50"/>
    <mergeCell ref="I57:I59"/>
    <mergeCell ref="J57:J59"/>
    <mergeCell ref="H51:H53"/>
    <mergeCell ref="I51:I53"/>
    <mergeCell ref="J51:J53"/>
    <mergeCell ref="H54:H56"/>
    <mergeCell ref="I54:I56"/>
    <mergeCell ref="J54:J56"/>
    <mergeCell ref="H57:H59"/>
    <mergeCell ref="H1:H2"/>
    <mergeCell ref="I1:I2"/>
    <mergeCell ref="J1:J2"/>
    <mergeCell ref="K1:K2"/>
    <mergeCell ref="L1:N1"/>
    <mergeCell ref="O1:Q1"/>
    <mergeCell ref="R1:T1"/>
    <mergeCell ref="B1:B2"/>
    <mergeCell ref="B3:B5"/>
    <mergeCell ref="H3:H5"/>
    <mergeCell ref="I3:I5"/>
    <mergeCell ref="J3:J5"/>
    <mergeCell ref="H6:H8"/>
    <mergeCell ref="I6:I8"/>
    <mergeCell ref="J6:J8"/>
    <mergeCell ref="Z3:Z5"/>
    <mergeCell ref="AA3:AA5"/>
    <mergeCell ref="Z6:Z8"/>
    <mergeCell ref="AA6:AA8"/>
    <mergeCell ref="AB3:AB5"/>
    <mergeCell ref="AC3:AC5"/>
    <mergeCell ref="AB6:AB8"/>
    <mergeCell ref="AC6:AC8"/>
    <mergeCell ref="U1:U2"/>
    <mergeCell ref="V1:V2"/>
    <mergeCell ref="W1:Y1"/>
    <mergeCell ref="Z1:AB1"/>
    <mergeCell ref="AC1:AC2"/>
    <mergeCell ref="V3:V5"/>
    <mergeCell ref="W3:W5"/>
    <mergeCell ref="C3:C5"/>
    <mergeCell ref="B6:B8"/>
    <mergeCell ref="W9:W11"/>
    <mergeCell ref="X9:X11"/>
    <mergeCell ref="Z9:Z11"/>
    <mergeCell ref="AA9:AA11"/>
    <mergeCell ref="AB9:AB11"/>
    <mergeCell ref="AC9:AC11"/>
    <mergeCell ref="W21:W23"/>
    <mergeCell ref="X21:X23"/>
    <mergeCell ref="Y21:Y23"/>
    <mergeCell ref="Z21:Z23"/>
    <mergeCell ref="AA21:AA23"/>
    <mergeCell ref="AB21:AB23"/>
    <mergeCell ref="AC21:AC23"/>
    <mergeCell ref="V21:V23"/>
    <mergeCell ref="V24:V26"/>
    <mergeCell ref="W24:W26"/>
    <mergeCell ref="X24:X26"/>
    <mergeCell ref="Y24:Y26"/>
    <mergeCell ref="Z24:Z26"/>
    <mergeCell ref="AA24:AA26"/>
    <mergeCell ref="B9:B11"/>
    <mergeCell ref="C9:C11"/>
    <mergeCell ref="C6:C8"/>
    <mergeCell ref="B12:B14"/>
    <mergeCell ref="C12:C14"/>
    <mergeCell ref="C1:C2"/>
    <mergeCell ref="B15:B17"/>
    <mergeCell ref="C15:C17"/>
    <mergeCell ref="H12:H14"/>
    <mergeCell ref="H15:H17"/>
    <mergeCell ref="I15:I17"/>
    <mergeCell ref="J15:J17"/>
    <mergeCell ref="G3:G5"/>
    <mergeCell ref="G6:G8"/>
    <mergeCell ref="H9:H11"/>
    <mergeCell ref="I9:I11"/>
    <mergeCell ref="J9:J11"/>
    <mergeCell ref="I12:I14"/>
    <mergeCell ref="J12:J14"/>
    <mergeCell ref="G15:G17"/>
    <mergeCell ref="B18:B20"/>
    <mergeCell ref="C18:C20"/>
    <mergeCell ref="G18:G20"/>
    <mergeCell ref="H18:H20"/>
    <mergeCell ref="I18:I20"/>
    <mergeCell ref="J18:J20"/>
    <mergeCell ref="B21:B23"/>
    <mergeCell ref="C21:C23"/>
    <mergeCell ref="H21:H23"/>
    <mergeCell ref="I21:I23"/>
    <mergeCell ref="J21:J23"/>
    <mergeCell ref="I24:I26"/>
    <mergeCell ref="J24:J26"/>
    <mergeCell ref="D1:D2"/>
    <mergeCell ref="D3:D35"/>
    <mergeCell ref="G21:G23"/>
    <mergeCell ref="B24:B26"/>
    <mergeCell ref="C24:C26"/>
    <mergeCell ref="G24:G26"/>
    <mergeCell ref="B27:B29"/>
    <mergeCell ref="C27:C29"/>
    <mergeCell ref="G27:G29"/>
    <mergeCell ref="B30:B32"/>
    <mergeCell ref="C30:C32"/>
    <mergeCell ref="G30:G32"/>
    <mergeCell ref="B33:B35"/>
    <mergeCell ref="C33:C35"/>
    <mergeCell ref="G33:G35"/>
    <mergeCell ref="B36:B38"/>
    <mergeCell ref="C36:C38"/>
    <mergeCell ref="G36:G38"/>
    <mergeCell ref="G39:G41"/>
    <mergeCell ref="G42:G44"/>
    <mergeCell ref="G60:G62"/>
    <mergeCell ref="B63:B65"/>
    <mergeCell ref="G63:G65"/>
    <mergeCell ref="C63:C65"/>
    <mergeCell ref="B66:B68"/>
    <mergeCell ref="D36:D68"/>
    <mergeCell ref="B39:B41"/>
    <mergeCell ref="C39:C41"/>
    <mergeCell ref="B42:B44"/>
    <mergeCell ref="C42:C44"/>
    <mergeCell ref="B45:B47"/>
    <mergeCell ref="C45:C47"/>
    <mergeCell ref="C66:C68"/>
    <mergeCell ref="G66:G68"/>
    <mergeCell ref="A1:A2"/>
    <mergeCell ref="E1:E2"/>
    <mergeCell ref="F1:F2"/>
    <mergeCell ref="G1:G2"/>
    <mergeCell ref="A3:A68"/>
    <mergeCell ref="G9:G11"/>
    <mergeCell ref="G12:G14"/>
    <mergeCell ref="B48:B50"/>
    <mergeCell ref="C48:C50"/>
    <mergeCell ref="G45:G47"/>
    <mergeCell ref="G48:G50"/>
    <mergeCell ref="B51:B53"/>
    <mergeCell ref="C51:C53"/>
    <mergeCell ref="G51:G53"/>
    <mergeCell ref="B54:B56"/>
    <mergeCell ref="G54:G56"/>
    <mergeCell ref="C54:C56"/>
    <mergeCell ref="B57:B59"/>
    <mergeCell ref="C57:C59"/>
    <mergeCell ref="G57:G59"/>
    <mergeCell ref="B60:B62"/>
    <mergeCell ref="C60:C62"/>
    <mergeCell ref="W63:W65"/>
    <mergeCell ref="X63:X65"/>
    <mergeCell ref="Y63:Y65"/>
    <mergeCell ref="Z63:Z65"/>
    <mergeCell ref="AA63:AA65"/>
    <mergeCell ref="AB63:AB65"/>
    <mergeCell ref="AC63:AC65"/>
    <mergeCell ref="V63:V65"/>
    <mergeCell ref="V66:V68"/>
    <mergeCell ref="W66:W68"/>
    <mergeCell ref="X66:X68"/>
    <mergeCell ref="Y66:Y68"/>
    <mergeCell ref="Z66:Z68"/>
    <mergeCell ref="AA66:AA68"/>
    <mergeCell ref="AB24:AB26"/>
    <mergeCell ref="AC24:AC26"/>
    <mergeCell ref="W27:W29"/>
    <mergeCell ref="X27:X29"/>
    <mergeCell ref="Y27:Y29"/>
    <mergeCell ref="Z27:Z29"/>
    <mergeCell ref="AC27:AC29"/>
    <mergeCell ref="AA54:AA56"/>
    <mergeCell ref="AB54:AB56"/>
    <mergeCell ref="AC54:AC56"/>
    <mergeCell ref="AA27:AA29"/>
    <mergeCell ref="AB27:AB29"/>
    <mergeCell ref="V54:V56"/>
    <mergeCell ref="W54:W56"/>
    <mergeCell ref="X54:X56"/>
    <mergeCell ref="Y54:Y56"/>
    <mergeCell ref="Z54:Z56"/>
    <mergeCell ref="W57:W59"/>
    <mergeCell ref="X57:X59"/>
    <mergeCell ref="Y57:Y59"/>
    <mergeCell ref="Z57:Z59"/>
    <mergeCell ref="AA57:AA59"/>
    <mergeCell ref="AB57:AB59"/>
    <mergeCell ref="AC57:AC59"/>
    <mergeCell ref="AB60:AB62"/>
    <mergeCell ref="AC60:AC62"/>
    <mergeCell ref="V57:V59"/>
    <mergeCell ref="V60:V62"/>
    <mergeCell ref="W60:W62"/>
    <mergeCell ref="X60:X62"/>
    <mergeCell ref="Y60:Y62"/>
    <mergeCell ref="Z60:Z62"/>
    <mergeCell ref="AA60:AA62"/>
    <mergeCell ref="AB66:AB68"/>
    <mergeCell ref="AC66:AC6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5" width="8.25"/>
    <col customWidth="1" min="6" max="10" width="7.63"/>
    <col customWidth="1" min="11" max="11" width="11.0"/>
    <col customWidth="1" min="12" max="12" width="7.63"/>
    <col customWidth="1" min="13" max="13" width="17.5"/>
    <col customWidth="1" min="14" max="15" width="7.63"/>
    <col customWidth="1" min="16" max="16" width="12.88"/>
    <col customWidth="1" min="17" max="26" width="7.63"/>
  </cols>
  <sheetData>
    <row r="1">
      <c r="A1" s="84" t="s">
        <v>45</v>
      </c>
      <c r="B1" s="8" t="s">
        <v>11</v>
      </c>
      <c r="C1" s="9"/>
      <c r="D1" s="11"/>
      <c r="E1" s="8" t="s">
        <v>46</v>
      </c>
      <c r="F1" s="9"/>
      <c r="G1" s="11"/>
      <c r="H1" s="3" t="s">
        <v>47</v>
      </c>
      <c r="I1" s="12"/>
      <c r="J1" s="13"/>
      <c r="K1" s="2" t="s">
        <v>48</v>
      </c>
      <c r="P1" s="36"/>
    </row>
    <row r="2">
      <c r="A2" s="55"/>
      <c r="B2" s="85">
        <v>1.0</v>
      </c>
      <c r="C2" s="86">
        <v>2.0</v>
      </c>
      <c r="D2" s="87">
        <v>3.0</v>
      </c>
      <c r="E2" s="88">
        <v>1.0</v>
      </c>
      <c r="F2" s="80">
        <v>2.0</v>
      </c>
      <c r="G2" s="81">
        <v>3.0</v>
      </c>
      <c r="H2" s="46">
        <v>1.0</v>
      </c>
      <c r="I2" s="46">
        <v>2.0</v>
      </c>
      <c r="J2" s="46">
        <v>3.0</v>
      </c>
      <c r="K2" s="51"/>
      <c r="O2" s="36"/>
      <c r="P2" s="89" t="s">
        <v>49</v>
      </c>
    </row>
    <row r="3">
      <c r="A3" s="90" t="s">
        <v>50</v>
      </c>
      <c r="B3" s="91">
        <v>8.0</v>
      </c>
      <c r="C3" s="92">
        <v>8.0</v>
      </c>
      <c r="D3" s="92">
        <v>8.0</v>
      </c>
      <c r="E3" s="80">
        <v>8.0</v>
      </c>
      <c r="F3" s="80">
        <v>2.0</v>
      </c>
      <c r="G3" s="92">
        <v>0.0</v>
      </c>
      <c r="H3" s="93">
        <f t="shared" ref="H3:J3" si="1">E3*10^(1+B3)</f>
        <v>8000000000</v>
      </c>
      <c r="I3" s="93">
        <f t="shared" si="1"/>
        <v>2000000000</v>
      </c>
      <c r="J3" s="93">
        <f t="shared" si="1"/>
        <v>0</v>
      </c>
      <c r="K3" s="83">
        <f t="shared" ref="K3:K7" si="3">SUM(H3:J3)/3</f>
        <v>3333333333</v>
      </c>
      <c r="M3" s="89" t="s">
        <v>51</v>
      </c>
      <c r="O3" s="40">
        <v>2.0</v>
      </c>
      <c r="P3" s="94">
        <f t="array" ref="P3">SUM(O3:O13*2*3)</f>
        <v>150</v>
      </c>
    </row>
    <row r="4">
      <c r="A4" s="90" t="s">
        <v>52</v>
      </c>
      <c r="B4" s="95">
        <v>6.0</v>
      </c>
      <c r="C4" s="96">
        <v>6.0</v>
      </c>
      <c r="D4" s="96">
        <v>6.0</v>
      </c>
      <c r="E4" s="97">
        <v>1.0</v>
      </c>
      <c r="F4" s="98">
        <v>39.0</v>
      </c>
      <c r="G4" s="99">
        <v>2.0</v>
      </c>
      <c r="H4" s="100">
        <f t="shared" ref="H4:J4" si="2">E4*10^(1+B4)</f>
        <v>10000000</v>
      </c>
      <c r="I4" s="100">
        <f t="shared" si="2"/>
        <v>390000000</v>
      </c>
      <c r="J4" s="100">
        <f t="shared" si="2"/>
        <v>20000000</v>
      </c>
      <c r="K4" s="45">
        <f t="shared" si="3"/>
        <v>140000000</v>
      </c>
      <c r="M4" s="89" t="s">
        <v>53</v>
      </c>
      <c r="O4" s="40">
        <v>2.0</v>
      </c>
      <c r="P4" s="94"/>
    </row>
    <row r="5">
      <c r="A5" s="90" t="s">
        <v>54</v>
      </c>
      <c r="B5" s="95">
        <v>5.0</v>
      </c>
      <c r="C5" s="96">
        <v>5.0</v>
      </c>
      <c r="D5" s="96">
        <v>5.0</v>
      </c>
      <c r="E5" s="95">
        <v>8.0</v>
      </c>
      <c r="F5" s="96">
        <v>3.0</v>
      </c>
      <c r="G5" s="101">
        <v>2.0</v>
      </c>
      <c r="H5" s="100">
        <f t="shared" ref="H5:J5" si="4">E5*10^(1+B5)</f>
        <v>8000000</v>
      </c>
      <c r="I5" s="100">
        <f t="shared" si="4"/>
        <v>3000000</v>
      </c>
      <c r="J5" s="100">
        <f t="shared" si="4"/>
        <v>2000000</v>
      </c>
      <c r="K5" s="45">
        <f t="shared" si="3"/>
        <v>4333333.333</v>
      </c>
      <c r="M5" s="89" t="s">
        <v>55</v>
      </c>
      <c r="O5" s="40">
        <v>2.0</v>
      </c>
      <c r="P5" s="94" t="s">
        <v>56</v>
      </c>
    </row>
    <row r="6">
      <c r="A6" s="90" t="s">
        <v>57</v>
      </c>
      <c r="B6" s="95">
        <v>4.0</v>
      </c>
      <c r="C6" s="96">
        <v>4.0</v>
      </c>
      <c r="D6" s="96">
        <v>4.0</v>
      </c>
      <c r="E6" s="95">
        <v>69.0</v>
      </c>
      <c r="F6" s="96">
        <v>12.0</v>
      </c>
      <c r="G6" s="101">
        <v>48.0</v>
      </c>
      <c r="H6" s="102">
        <f t="shared" ref="H6:J6" si="5">E6*10^(1+B6)</f>
        <v>6900000</v>
      </c>
      <c r="I6" s="100">
        <f t="shared" si="5"/>
        <v>1200000</v>
      </c>
      <c r="J6" s="103">
        <f t="shared" si="5"/>
        <v>4800000</v>
      </c>
      <c r="K6" s="45">
        <f t="shared" si="3"/>
        <v>4300000</v>
      </c>
      <c r="M6" s="89" t="s">
        <v>58</v>
      </c>
      <c r="O6" s="40">
        <v>3.0</v>
      </c>
      <c r="P6" s="94">
        <f>P3*15</f>
        <v>2250</v>
      </c>
    </row>
    <row r="7">
      <c r="A7" s="90" t="s">
        <v>59</v>
      </c>
      <c r="B7" s="95">
        <v>4.0</v>
      </c>
      <c r="C7" s="96">
        <v>4.0</v>
      </c>
      <c r="D7" s="96">
        <v>4.0</v>
      </c>
      <c r="E7" s="95">
        <v>8.0</v>
      </c>
      <c r="F7" s="96">
        <v>8.0</v>
      </c>
      <c r="G7" s="101">
        <v>3.0</v>
      </c>
      <c r="H7" s="100">
        <f t="shared" ref="H7:J7" si="6">E7*10^(1+B7)</f>
        <v>800000</v>
      </c>
      <c r="I7" s="100">
        <f t="shared" si="6"/>
        <v>800000</v>
      </c>
      <c r="J7" s="103">
        <f t="shared" si="6"/>
        <v>300000</v>
      </c>
      <c r="K7" s="45">
        <f t="shared" si="3"/>
        <v>633333.3333</v>
      </c>
      <c r="M7" s="89" t="s">
        <v>58</v>
      </c>
      <c r="O7" s="40">
        <v>3.0</v>
      </c>
      <c r="P7" s="94"/>
    </row>
    <row r="8">
      <c r="A8" s="90" t="s">
        <v>60</v>
      </c>
      <c r="B8" s="95">
        <v>4.0</v>
      </c>
      <c r="C8" s="96">
        <v>4.0</v>
      </c>
      <c r="D8" s="96">
        <v>4.0</v>
      </c>
      <c r="E8" s="95">
        <v>1.0</v>
      </c>
      <c r="F8" s="96">
        <v>4.0</v>
      </c>
      <c r="G8" s="101">
        <v>3.0</v>
      </c>
      <c r="H8" s="100">
        <f t="shared" ref="H8:J8" si="7">E8*10^(1+B8)</f>
        <v>100000</v>
      </c>
      <c r="I8" s="100">
        <f t="shared" si="7"/>
        <v>400000</v>
      </c>
      <c r="J8" s="103">
        <f t="shared" si="7"/>
        <v>300000</v>
      </c>
      <c r="K8" s="45">
        <f>SUM(H8:J8)/1</f>
        <v>800000</v>
      </c>
      <c r="M8" s="89" t="s">
        <v>58</v>
      </c>
      <c r="O8" s="40">
        <v>3.0</v>
      </c>
      <c r="P8" s="94" t="s">
        <v>61</v>
      </c>
    </row>
    <row r="9">
      <c r="A9" s="90" t="s">
        <v>62</v>
      </c>
      <c r="B9" s="95">
        <v>3.0</v>
      </c>
      <c r="C9" s="96">
        <v>3.0</v>
      </c>
      <c r="D9" s="96">
        <v>3.0</v>
      </c>
      <c r="E9" s="95">
        <v>53.0</v>
      </c>
      <c r="F9" s="96">
        <v>9.0</v>
      </c>
      <c r="G9" s="101">
        <v>15.0</v>
      </c>
      <c r="H9" s="100">
        <f t="shared" ref="H9:J9" si="8">E9*10^(1+B9)</f>
        <v>530000</v>
      </c>
      <c r="I9" s="100">
        <f t="shared" si="8"/>
        <v>90000</v>
      </c>
      <c r="J9" s="100">
        <f t="shared" si="8"/>
        <v>150000</v>
      </c>
      <c r="K9" s="45">
        <f t="shared" ref="K9:K23" si="10">SUM(H9:J9)/3</f>
        <v>256666.6667</v>
      </c>
      <c r="M9" s="89" t="s">
        <v>63</v>
      </c>
      <c r="O9" s="40">
        <v>2.0</v>
      </c>
      <c r="P9" s="94">
        <f>P3*7</f>
        <v>1050</v>
      </c>
    </row>
    <row r="10">
      <c r="A10" s="90" t="s">
        <v>64</v>
      </c>
      <c r="B10" s="95">
        <v>3.0</v>
      </c>
      <c r="C10" s="96">
        <v>3.0</v>
      </c>
      <c r="D10" s="96">
        <v>3.0</v>
      </c>
      <c r="E10" s="95">
        <v>4.0</v>
      </c>
      <c r="F10" s="96">
        <v>5.0</v>
      </c>
      <c r="G10" s="101">
        <v>5.0</v>
      </c>
      <c r="H10" s="100">
        <f t="shared" ref="H10:J10" si="9">E10*10^(1+B10)</f>
        <v>40000</v>
      </c>
      <c r="I10" s="100">
        <f t="shared" si="9"/>
        <v>50000</v>
      </c>
      <c r="J10" s="100">
        <f t="shared" si="9"/>
        <v>50000</v>
      </c>
      <c r="K10" s="45">
        <f t="shared" si="10"/>
        <v>46666.66667</v>
      </c>
      <c r="M10" s="89" t="s">
        <v>63</v>
      </c>
      <c r="O10" s="40">
        <v>2.0</v>
      </c>
      <c r="P10" s="89"/>
    </row>
    <row r="11">
      <c r="A11" s="90" t="s">
        <v>65</v>
      </c>
      <c r="B11" s="95">
        <v>2.0</v>
      </c>
      <c r="C11" s="96">
        <v>2.0</v>
      </c>
      <c r="D11" s="96">
        <v>2.0</v>
      </c>
      <c r="E11" s="95">
        <v>32.0</v>
      </c>
      <c r="F11" s="96">
        <v>17.0</v>
      </c>
      <c r="G11" s="96">
        <v>40.0</v>
      </c>
      <c r="H11" s="100">
        <f t="shared" ref="H11:J11" si="11">E11*10^(1+B11)</f>
        <v>32000</v>
      </c>
      <c r="I11" s="100">
        <f t="shared" si="11"/>
        <v>17000</v>
      </c>
      <c r="J11" s="103">
        <f t="shared" si="11"/>
        <v>40000</v>
      </c>
      <c r="K11" s="45">
        <f t="shared" si="10"/>
        <v>29666.66667</v>
      </c>
      <c r="M11" s="89" t="s">
        <v>63</v>
      </c>
      <c r="O11" s="40">
        <v>2.0</v>
      </c>
      <c r="P11" s="89"/>
    </row>
    <row r="12">
      <c r="A12" s="104" t="s">
        <v>66</v>
      </c>
      <c r="B12" s="95">
        <v>2.0</v>
      </c>
      <c r="C12" s="96">
        <v>2.0</v>
      </c>
      <c r="D12" s="96">
        <v>2.0</v>
      </c>
      <c r="E12" s="95">
        <v>16.0</v>
      </c>
      <c r="F12" s="96">
        <v>6.0</v>
      </c>
      <c r="G12" s="101">
        <v>8.0</v>
      </c>
      <c r="H12" s="100">
        <f>E12*10^(1+B11)</f>
        <v>16000</v>
      </c>
      <c r="I12" s="100">
        <f>F12*10^(1+C13)</f>
        <v>6000</v>
      </c>
      <c r="J12" s="103">
        <f>G12*10^(1+D12)</f>
        <v>8000</v>
      </c>
      <c r="K12" s="45">
        <f t="shared" si="10"/>
        <v>10000</v>
      </c>
      <c r="M12" s="89" t="s">
        <v>63</v>
      </c>
      <c r="O12" s="40">
        <v>2.0</v>
      </c>
      <c r="P12" s="89"/>
    </row>
    <row r="13">
      <c r="A13" s="105" t="s">
        <v>67</v>
      </c>
      <c r="B13" s="95">
        <v>2.0</v>
      </c>
      <c r="C13" s="96">
        <v>2.0</v>
      </c>
      <c r="D13" s="106">
        <v>2.0</v>
      </c>
      <c r="E13" s="107">
        <v>3.0</v>
      </c>
      <c r="F13" s="108">
        <v>5.0</v>
      </c>
      <c r="G13" s="108">
        <v>3.0</v>
      </c>
      <c r="H13" s="109">
        <f t="shared" ref="H13:J13" si="12">E13*10^(1+B13)</f>
        <v>3000</v>
      </c>
      <c r="I13" s="109">
        <f t="shared" si="12"/>
        <v>5000</v>
      </c>
      <c r="J13" s="103">
        <f t="shared" si="12"/>
        <v>3000</v>
      </c>
      <c r="K13" s="54">
        <f t="shared" si="10"/>
        <v>3666.666667</v>
      </c>
      <c r="M13" s="89" t="s">
        <v>68</v>
      </c>
      <c r="O13" s="40">
        <v>2.0</v>
      </c>
      <c r="P13" s="89"/>
    </row>
    <row r="14">
      <c r="A14" s="90" t="s">
        <v>50</v>
      </c>
      <c r="B14" s="91">
        <v>8.0</v>
      </c>
      <c r="C14" s="92">
        <v>8.0</v>
      </c>
      <c r="D14" s="92">
        <v>8.0</v>
      </c>
      <c r="E14" s="91">
        <v>1.0</v>
      </c>
      <c r="F14" s="80">
        <v>0.0</v>
      </c>
      <c r="G14" s="81">
        <f>89*4</f>
        <v>356</v>
      </c>
      <c r="H14" s="93">
        <f t="shared" ref="H14:J14" si="13">E14*10^(1+B14)</f>
        <v>1000000000</v>
      </c>
      <c r="I14" s="93">
        <f t="shared" si="13"/>
        <v>0</v>
      </c>
      <c r="J14" s="93">
        <f t="shared" si="13"/>
        <v>356000000000</v>
      </c>
      <c r="K14" s="83">
        <f t="shared" si="10"/>
        <v>119000000000</v>
      </c>
      <c r="M14" s="110"/>
      <c r="N14" s="110"/>
      <c r="O14" s="110"/>
      <c r="P14" s="110"/>
    </row>
    <row r="15" ht="14.25" customHeight="1">
      <c r="A15" s="90" t="s">
        <v>52</v>
      </c>
      <c r="B15" s="111">
        <v>7.0</v>
      </c>
      <c r="C15" s="112">
        <v>7.0</v>
      </c>
      <c r="D15" s="112">
        <v>7.0</v>
      </c>
      <c r="E15" s="111">
        <v>1.0</v>
      </c>
      <c r="F15" s="112">
        <v>1.0</v>
      </c>
      <c r="G15" s="41">
        <v>2.0</v>
      </c>
      <c r="H15" s="100">
        <f t="shared" ref="H15:J15" si="14">E15*10^(1+B15)</f>
        <v>100000000</v>
      </c>
      <c r="I15" s="100">
        <f t="shared" si="14"/>
        <v>100000000</v>
      </c>
      <c r="J15" s="100">
        <f t="shared" si="14"/>
        <v>200000000</v>
      </c>
      <c r="K15" s="45">
        <f t="shared" si="10"/>
        <v>133333333.3</v>
      </c>
      <c r="M15" s="110"/>
      <c r="N15" s="110"/>
      <c r="O15" s="110"/>
      <c r="P15" s="110"/>
    </row>
    <row r="16">
      <c r="A16" s="90" t="s">
        <v>54</v>
      </c>
      <c r="B16" s="111">
        <v>6.0</v>
      </c>
      <c r="C16" s="112">
        <v>6.0</v>
      </c>
      <c r="D16" s="112">
        <v>6.0</v>
      </c>
      <c r="E16" s="111">
        <v>2.0</v>
      </c>
      <c r="F16" s="112">
        <v>1.0</v>
      </c>
      <c r="G16" s="41">
        <v>0.0</v>
      </c>
      <c r="H16" s="100">
        <f t="shared" ref="H16:J16" si="15">E16*10^(1+B16)</f>
        <v>20000000</v>
      </c>
      <c r="I16" s="100">
        <f t="shared" si="15"/>
        <v>10000000</v>
      </c>
      <c r="J16" s="100">
        <f t="shared" si="15"/>
        <v>0</v>
      </c>
      <c r="K16" s="45">
        <f t="shared" si="10"/>
        <v>10000000</v>
      </c>
      <c r="M16" s="110"/>
      <c r="N16" s="110"/>
      <c r="O16" s="110"/>
      <c r="P16" s="110"/>
    </row>
    <row r="17">
      <c r="A17" s="90" t="s">
        <v>57</v>
      </c>
      <c r="B17" s="111">
        <v>4.0</v>
      </c>
      <c r="C17" s="112">
        <v>4.0</v>
      </c>
      <c r="D17" s="113">
        <v>4.0</v>
      </c>
      <c r="E17" s="111">
        <v>207.0</v>
      </c>
      <c r="F17" s="112">
        <v>135.0</v>
      </c>
      <c r="G17" s="41">
        <v>85.0</v>
      </c>
      <c r="H17" s="100">
        <f t="shared" ref="H17:J17" si="16">E17*10^(1+B17)</f>
        <v>20700000</v>
      </c>
      <c r="I17" s="100">
        <f t="shared" si="16"/>
        <v>13500000</v>
      </c>
      <c r="J17" s="100">
        <f t="shared" si="16"/>
        <v>8500000</v>
      </c>
      <c r="K17" s="45">
        <f t="shared" si="10"/>
        <v>14233333.33</v>
      </c>
      <c r="M17" s="110"/>
      <c r="N17" s="110"/>
      <c r="O17" s="110"/>
      <c r="P17" s="110"/>
    </row>
    <row r="18">
      <c r="A18" s="90" t="s">
        <v>69</v>
      </c>
      <c r="B18" s="111">
        <v>4.0</v>
      </c>
      <c r="C18" s="112">
        <v>4.0</v>
      </c>
      <c r="D18" s="112">
        <v>4.0</v>
      </c>
      <c r="E18" s="111">
        <v>194.0</v>
      </c>
      <c r="F18" s="112">
        <v>3.0</v>
      </c>
      <c r="G18" s="41">
        <v>4.0</v>
      </c>
      <c r="H18" s="100">
        <f t="shared" ref="H18:J18" si="17">E18*10^(1+B18)</f>
        <v>19400000</v>
      </c>
      <c r="I18" s="100">
        <f t="shared" si="17"/>
        <v>300000</v>
      </c>
      <c r="J18" s="100">
        <f t="shared" si="17"/>
        <v>400000</v>
      </c>
      <c r="K18" s="45">
        <f t="shared" si="10"/>
        <v>6700000</v>
      </c>
      <c r="M18" s="110"/>
      <c r="N18" s="110"/>
      <c r="O18" s="110"/>
      <c r="P18" s="110"/>
    </row>
    <row r="19">
      <c r="A19" s="90" t="s">
        <v>70</v>
      </c>
      <c r="B19" s="111">
        <v>4.0</v>
      </c>
      <c r="C19" s="112">
        <v>4.0</v>
      </c>
      <c r="D19" s="112">
        <v>4.0</v>
      </c>
      <c r="E19" s="111">
        <v>1.0</v>
      </c>
      <c r="F19" s="112">
        <v>2.0</v>
      </c>
      <c r="G19" s="41">
        <v>3.0</v>
      </c>
      <c r="H19" s="100">
        <f t="shared" ref="H19:J19" si="18">E19*10^(1+B19)</f>
        <v>100000</v>
      </c>
      <c r="I19" s="100">
        <f t="shared" si="18"/>
        <v>200000</v>
      </c>
      <c r="J19" s="100">
        <f t="shared" si="18"/>
        <v>300000</v>
      </c>
      <c r="K19" s="45">
        <f t="shared" si="10"/>
        <v>200000</v>
      </c>
      <c r="M19" s="110"/>
      <c r="N19" s="110"/>
      <c r="O19" s="110"/>
      <c r="P19" s="110"/>
    </row>
    <row r="20">
      <c r="A20" s="90" t="s">
        <v>71</v>
      </c>
      <c r="B20" s="111">
        <v>3.0</v>
      </c>
      <c r="C20" s="112">
        <v>3.0</v>
      </c>
      <c r="D20" s="112">
        <v>3.0</v>
      </c>
      <c r="E20" s="111">
        <f>4*99</f>
        <v>396</v>
      </c>
      <c r="F20" s="112">
        <v>2.0</v>
      </c>
      <c r="G20" s="41">
        <v>8.0</v>
      </c>
      <c r="H20" s="103">
        <f t="shared" ref="H20:J20" si="19">E20*10^(1+B20)</f>
        <v>3960000</v>
      </c>
      <c r="I20" s="103">
        <f t="shared" si="19"/>
        <v>20000</v>
      </c>
      <c r="J20" s="103">
        <f t="shared" si="19"/>
        <v>80000</v>
      </c>
      <c r="K20" s="45">
        <f t="shared" si="10"/>
        <v>1353333.333</v>
      </c>
      <c r="M20" s="110"/>
      <c r="N20" s="110"/>
      <c r="O20" s="110"/>
      <c r="P20" s="110"/>
    </row>
    <row r="21" ht="15.75" customHeight="1">
      <c r="A21" s="90" t="s">
        <v>72</v>
      </c>
      <c r="B21" s="111">
        <v>3.0</v>
      </c>
      <c r="C21" s="112">
        <v>3.0</v>
      </c>
      <c r="D21" s="112">
        <v>3.0</v>
      </c>
      <c r="E21" s="111">
        <v>21.0</v>
      </c>
      <c r="F21" s="112">
        <v>83.0</v>
      </c>
      <c r="G21" s="41">
        <v>99.0</v>
      </c>
      <c r="H21" s="100">
        <f t="shared" ref="H21:J21" si="20">E21*10^(1+B21)</f>
        <v>210000</v>
      </c>
      <c r="I21" s="100">
        <f t="shared" si="20"/>
        <v>830000</v>
      </c>
      <c r="J21" s="100">
        <f t="shared" si="20"/>
        <v>990000</v>
      </c>
      <c r="K21" s="45">
        <f t="shared" si="10"/>
        <v>676666.6667</v>
      </c>
      <c r="M21" s="110"/>
      <c r="N21" s="110"/>
      <c r="O21" s="110"/>
      <c r="P21" s="110"/>
    </row>
    <row r="22" ht="15.75" customHeight="1">
      <c r="A22" s="90" t="s">
        <v>73</v>
      </c>
      <c r="B22" s="111">
        <v>3.0</v>
      </c>
      <c r="C22" s="112">
        <v>3.0</v>
      </c>
      <c r="D22" s="112">
        <v>3.0</v>
      </c>
      <c r="E22" s="111">
        <v>0.0</v>
      </c>
      <c r="F22" s="112">
        <v>1.0</v>
      </c>
      <c r="G22" s="41">
        <v>139.0</v>
      </c>
      <c r="H22" s="100">
        <f t="shared" ref="H22:J22" si="21">E22*10^(1+B22)</f>
        <v>0</v>
      </c>
      <c r="I22" s="100">
        <f t="shared" si="21"/>
        <v>10000</v>
      </c>
      <c r="J22" s="100">
        <f t="shared" si="21"/>
        <v>1390000</v>
      </c>
      <c r="K22" s="45">
        <f t="shared" si="10"/>
        <v>466666.6667</v>
      </c>
      <c r="M22" s="110"/>
      <c r="N22" s="110"/>
      <c r="O22" s="110"/>
      <c r="P22" s="110"/>
    </row>
    <row r="23" ht="15.75" customHeight="1">
      <c r="A23" s="90" t="s">
        <v>74</v>
      </c>
      <c r="B23" s="111">
        <v>3.0</v>
      </c>
      <c r="C23" s="112">
        <v>3.0</v>
      </c>
      <c r="D23" s="112">
        <v>3.0</v>
      </c>
      <c r="E23" s="111">
        <v>0.0</v>
      </c>
      <c r="F23" s="112">
        <v>3.0</v>
      </c>
      <c r="G23" s="41">
        <v>32.0</v>
      </c>
      <c r="H23" s="100">
        <f t="shared" ref="H23:J23" si="22">E23*10^(1+B23)</f>
        <v>0</v>
      </c>
      <c r="I23" s="100">
        <f t="shared" si="22"/>
        <v>30000</v>
      </c>
      <c r="J23" s="100">
        <f t="shared" si="22"/>
        <v>320000</v>
      </c>
      <c r="K23" s="45">
        <f t="shared" si="10"/>
        <v>116666.6667</v>
      </c>
      <c r="M23" s="110"/>
      <c r="N23" s="110"/>
      <c r="O23" s="110"/>
      <c r="P23" s="110"/>
    </row>
    <row r="24" ht="15.75" customHeight="1">
      <c r="A24" s="105" t="s">
        <v>75</v>
      </c>
      <c r="B24" s="114">
        <v>2.0</v>
      </c>
      <c r="C24" s="115">
        <v>3.0</v>
      </c>
      <c r="D24" s="115" t="s">
        <v>76</v>
      </c>
      <c r="E24" s="114">
        <v>2.0</v>
      </c>
      <c r="F24" s="49">
        <v>46.0</v>
      </c>
      <c r="G24" s="50"/>
      <c r="H24" s="109">
        <f t="shared" ref="H24:J24" si="23">E24*10^(1+B24)</f>
        <v>2000</v>
      </c>
      <c r="I24" s="109">
        <f t="shared" si="23"/>
        <v>460000</v>
      </c>
      <c r="J24" s="109" t="str">
        <f t="shared" si="23"/>
        <v>#VALUE!</v>
      </c>
      <c r="K24" s="54">
        <f>SUM(H24:I24)/2</f>
        <v>231000</v>
      </c>
      <c r="M24" s="110"/>
      <c r="N24" s="110"/>
      <c r="O24" s="110"/>
      <c r="P24" s="110"/>
    </row>
    <row r="25" ht="15.75" customHeight="1">
      <c r="O25" s="3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B58" s="46">
        <v>9.0</v>
      </c>
    </row>
    <row r="59" ht="15.75" customHeight="1">
      <c r="B59" s="46">
        <v>8.0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D1"/>
    <mergeCell ref="E1:G1"/>
    <mergeCell ref="H1:J1"/>
    <mergeCell ref="K1:K2"/>
  </mergeCells>
  <printOptions/>
  <pageMargins bottom="0.75" footer="0.0" header="0.0" left="0.7" right="0.7" top="0.75"/>
  <pageSetup orientation="landscape"/>
  <drawing r:id="rId1"/>
</worksheet>
</file>