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areer\PhD\Experiments\Optimisation of assay\"/>
    </mc:Choice>
  </mc:AlternateContent>
  <xr:revisionPtr revIDLastSave="0" documentId="13_ncr:1_{B9EEE55D-7E93-416C-9098-9FD4E13AD9E1}" xr6:coauthVersionLast="46" xr6:coauthVersionMax="46" xr10:uidLastSave="{00000000-0000-0000-0000-000000000000}"/>
  <bookViews>
    <workbookView xWindow="-110" yWindow="-110" windowWidth="19420" windowHeight="11620" xr2:uid="{A25A25DC-E20B-4E30-8B67-8A90D26F6940}"/>
  </bookViews>
  <sheets>
    <sheet name="CFU ass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5" i="1" l="1"/>
  <c r="AA15" i="1"/>
  <c r="AB15" i="1"/>
  <c r="Z18" i="1"/>
  <c r="AA18" i="1"/>
  <c r="AB18" i="1"/>
  <c r="Z21" i="1"/>
  <c r="AA21" i="1"/>
  <c r="AB21" i="1"/>
  <c r="Z24" i="1"/>
  <c r="AA24" i="1"/>
  <c r="AB24" i="1"/>
  <c r="Z27" i="1"/>
  <c r="AA27" i="1"/>
  <c r="AB27" i="1"/>
  <c r="Z30" i="1"/>
  <c r="AA30" i="1"/>
  <c r="AB30" i="1"/>
  <c r="Z33" i="1"/>
  <c r="AA33" i="1"/>
  <c r="AB33" i="1"/>
  <c r="AB12" i="1"/>
  <c r="AA12" i="1"/>
  <c r="Z12" i="1"/>
  <c r="AB9" i="1"/>
  <c r="AA9" i="1"/>
  <c r="Z9" i="1"/>
  <c r="AB6" i="1"/>
  <c r="AA6" i="1"/>
  <c r="Z6" i="1"/>
  <c r="AB3" i="1"/>
  <c r="AA3" i="1"/>
  <c r="Z3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S3" i="1"/>
  <c r="T3" i="1"/>
  <c r="R3" i="1"/>
  <c r="AE17" i="1"/>
  <c r="AC6" i="1"/>
  <c r="AC12" i="1"/>
  <c r="AC15" i="1"/>
  <c r="AC18" i="1"/>
  <c r="AC21" i="1"/>
  <c r="AC24" i="1"/>
  <c r="AC27" i="1"/>
  <c r="AC3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14" i="1"/>
  <c r="U13" i="1"/>
  <c r="U12" i="1"/>
  <c r="U11" i="1"/>
  <c r="U10" i="1"/>
  <c r="U9" i="1"/>
  <c r="U8" i="1"/>
  <c r="U7" i="1"/>
  <c r="U6" i="1"/>
  <c r="U5" i="1"/>
  <c r="U4" i="1"/>
  <c r="U3" i="1"/>
  <c r="H33" i="1"/>
  <c r="G33" i="1"/>
  <c r="I33" i="1"/>
  <c r="H9" i="1" l="1"/>
  <c r="H15" i="1" s="1"/>
  <c r="I15" i="1" s="1"/>
  <c r="H18" i="1" l="1"/>
  <c r="I18" i="1" s="1"/>
  <c r="H6" i="1"/>
  <c r="G6" i="1"/>
  <c r="C12" i="1"/>
  <c r="C33" i="1" s="1"/>
  <c r="H21" i="1" l="1"/>
  <c r="I21" i="1" s="1"/>
  <c r="H24" i="1"/>
  <c r="I6" i="1"/>
  <c r="C15" i="1"/>
  <c r="C18" i="1" s="1"/>
  <c r="C21" i="1" s="1"/>
  <c r="C24" i="1" s="1"/>
  <c r="C27" i="1" s="1"/>
  <c r="C30" i="1" s="1"/>
  <c r="I9" i="1"/>
  <c r="H27" i="1" l="1"/>
  <c r="I24" i="1"/>
  <c r="H3" i="1"/>
  <c r="H30" i="1" l="1"/>
  <c r="I30" i="1" s="1"/>
  <c r="I27" i="1"/>
  <c r="G3" i="1"/>
  <c r="I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Wildfire</author>
  </authors>
  <commentList>
    <comment ref="N15" authorId="0" shapeId="0" xr:uid="{351A7871-CAE0-4876-AA0B-82E6A3950D13}">
      <text>
        <r>
          <rPr>
            <b/>
            <sz val="9"/>
            <color indexed="81"/>
            <rFont val="Tahoma"/>
            <charset val="1"/>
          </rPr>
          <t>Jacob Wildfire:</t>
        </r>
        <r>
          <rPr>
            <sz val="9"/>
            <color indexed="81"/>
            <rFont val="Tahoma"/>
            <charset val="1"/>
          </rPr>
          <t xml:space="preserve">
I could have - potentially - accidentally counted a newly made [CaCl2] co-culture, however this seems unlikely because I would have probably noticed even if it was later (at the point where I plated the second lot of co-cultures)</t>
        </r>
      </text>
    </comment>
  </commentList>
</comments>
</file>

<file path=xl/sharedStrings.xml><?xml version="1.0" encoding="utf-8"?>
<sst xmlns="http://schemas.openxmlformats.org/spreadsheetml/2006/main" count="73" uniqueCount="37">
  <si>
    <t>Phage</t>
  </si>
  <si>
    <t>Plate</t>
  </si>
  <si>
    <t>Strains</t>
  </si>
  <si>
    <t>Kφ</t>
  </si>
  <si>
    <t>B</t>
  </si>
  <si>
    <t>E</t>
  </si>
  <si>
    <t>T</t>
  </si>
  <si>
    <t>Lysate vol./uL</t>
  </si>
  <si>
    <t>Pre-culture vol./uL</t>
  </si>
  <si>
    <t>Dilution</t>
  </si>
  <si>
    <t>CFU</t>
  </si>
  <si>
    <t>201KT/327</t>
  </si>
  <si>
    <t>Why</t>
  </si>
  <si>
    <t>Co-culture vol./uL</t>
  </si>
  <si>
    <t>DRP</t>
  </si>
  <si>
    <t>Lysate dilution</t>
  </si>
  <si>
    <t>~PFU/mL</t>
  </si>
  <si>
    <t>1/10</t>
  </si>
  <si>
    <t>1/100</t>
  </si>
  <si>
    <r>
      <t>J</t>
    </r>
    <r>
      <rPr>
        <sz val="11"/>
        <color theme="1"/>
        <rFont val="Calibri"/>
        <family val="2"/>
      </rPr>
      <t>φ</t>
    </r>
  </si>
  <si>
    <t>201KT/1085</t>
  </si>
  <si>
    <t>MOI of co-culture (T=0h)</t>
  </si>
  <si>
    <t>Co-culture CFU/mL</t>
  </si>
  <si>
    <t>Co-culture PFU/mL</t>
  </si>
  <si>
    <t>1/20</t>
  </si>
  <si>
    <t>1/40</t>
  </si>
  <si>
    <t>1/80</t>
  </si>
  <si>
    <t>1/160</t>
  </si>
  <si>
    <t>1/320</t>
  </si>
  <si>
    <t>1/640</t>
  </si>
  <si>
    <t>Co-culture [CaCl2] / mM</t>
  </si>
  <si>
    <t>Mean CFU/mL</t>
  </si>
  <si>
    <t>Mean DRP/mL</t>
  </si>
  <si>
    <t>1</t>
  </si>
  <si>
    <t>&lt;2</t>
  </si>
  <si>
    <t>CFU/mL</t>
  </si>
  <si>
    <t>DRP/mL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</si>
</sst>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13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4" xfId="0" applyFill="1" applyBorder="1"/>
    <xf numFmtId="11" fontId="0" fillId="0" borderId="9" xfId="0" applyNumberFormat="1" applyBorder="1"/>
    <xf numFmtId="11" fontId="0" fillId="0" borderId="0" xfId="0" applyNumberFormat="1"/>
    <xf numFmtId="0" fontId="0" fillId="0" borderId="15" xfId="0" applyBorder="1"/>
    <xf numFmtId="11" fontId="0" fillId="0" borderId="8" xfId="0" applyNumberFormat="1" applyBorder="1"/>
    <xf numFmtId="0" fontId="0" fillId="0" borderId="14" xfId="0" applyBorder="1"/>
    <xf numFmtId="0" fontId="0" fillId="0" borderId="0" xfId="0" applyFill="1" applyBorder="1" applyAlignment="1"/>
    <xf numFmtId="11" fontId="1" fillId="0" borderId="14" xfId="0" applyNumberFormat="1" applyFont="1" applyBorder="1"/>
    <xf numFmtId="11" fontId="0" fillId="0" borderId="14" xfId="0" applyNumberFormat="1" applyFill="1" applyBorder="1"/>
    <xf numFmtId="0" fontId="0" fillId="0" borderId="15" xfId="0" applyFill="1" applyBorder="1"/>
    <xf numFmtId="0" fontId="0" fillId="0" borderId="18" xfId="0" applyBorder="1"/>
    <xf numFmtId="0" fontId="0" fillId="0" borderId="16" xfId="0" applyBorder="1"/>
    <xf numFmtId="11" fontId="0" fillId="0" borderId="19" xfId="0" applyNumberFormat="1" applyBorder="1"/>
    <xf numFmtId="0" fontId="0" fillId="0" borderId="0" xfId="0" applyNumberFormat="1"/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11" fontId="1" fillId="0" borderId="21" xfId="0" applyNumberFormat="1" applyFont="1" applyBorder="1"/>
    <xf numFmtId="0" fontId="0" fillId="0" borderId="23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11" fontId="0" fillId="0" borderId="20" xfId="0" applyNumberFormat="1" applyBorder="1"/>
    <xf numFmtId="49" fontId="0" fillId="0" borderId="0" xfId="0" applyNumberFormat="1"/>
    <xf numFmtId="11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1" fontId="0" fillId="0" borderId="0" xfId="0" applyNumberFormat="1" applyFill="1" applyBorder="1"/>
    <xf numFmtId="1" fontId="0" fillId="0" borderId="0" xfId="0" applyNumberFormat="1" applyFill="1" applyBorder="1" applyAlignment="1"/>
    <xf numFmtId="165" fontId="0" fillId="0" borderId="0" xfId="0" applyNumberFormat="1" applyFill="1" applyBorder="1" applyAlignment="1"/>
    <xf numFmtId="167" fontId="0" fillId="0" borderId="0" xfId="0" applyNumberFormat="1" applyFill="1" applyBorder="1" applyAlignment="1"/>
    <xf numFmtId="2" fontId="0" fillId="0" borderId="0" xfId="0" applyNumberFormat="1" applyFill="1" applyBorder="1" applyAlignment="1"/>
    <xf numFmtId="164" fontId="0" fillId="0" borderId="0" xfId="0" applyNumberFormat="1" applyFill="1" applyBorder="1" applyAlignment="1"/>
    <xf numFmtId="11" fontId="0" fillId="0" borderId="0" xfId="0" applyNumberFormat="1" applyFill="1" applyBorder="1" applyAlignment="1"/>
    <xf numFmtId="166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/>
    <xf numFmtId="11" fontId="0" fillId="0" borderId="21" xfId="0" applyNumberFormat="1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1" fontId="0" fillId="0" borderId="13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20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0" fillId="3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5D23-95D6-4704-A31D-767196B83E1E}">
  <dimension ref="A1:AJ61"/>
  <sheetViews>
    <sheetView tabSelected="1" zoomScale="64" workbookViewId="0">
      <selection activeCell="AE15" sqref="AE15"/>
    </sheetView>
  </sheetViews>
  <sheetFormatPr defaultRowHeight="14.5" x14ac:dyDescent="0.35"/>
  <cols>
    <col min="1" max="1" width="17" bestFit="1" customWidth="1"/>
    <col min="2" max="3" width="17" hidden="1" customWidth="1"/>
    <col min="4" max="4" width="12.26953125" bestFit="1" customWidth="1"/>
    <col min="5" max="5" width="9.54296875" hidden="1" customWidth="1"/>
    <col min="6" max="8" width="12.453125" hidden="1" customWidth="1"/>
    <col min="9" max="10" width="12.453125" style="21" customWidth="1"/>
    <col min="11" max="14" width="11.54296875" customWidth="1"/>
    <col min="15" max="16" width="8.81640625" customWidth="1"/>
    <col min="17" max="17" width="8.7265625" customWidth="1"/>
    <col min="18" max="20" width="8.7265625" hidden="1" customWidth="1"/>
    <col min="21" max="21" width="14" customWidth="1"/>
    <col min="22" max="24" width="11.81640625" customWidth="1"/>
    <col min="25" max="25" width="9.54296875" customWidth="1"/>
    <col min="26" max="28" width="9.54296875" hidden="1" customWidth="1"/>
    <col min="29" max="29" width="12.54296875" bestFit="1" customWidth="1"/>
    <col min="30" max="30" width="10.81640625" bestFit="1" customWidth="1"/>
    <col min="31" max="31" width="25.453125" bestFit="1" customWidth="1"/>
    <col min="32" max="32" width="9.1796875" customWidth="1"/>
  </cols>
  <sheetData>
    <row r="1" spans="1:36" x14ac:dyDescent="0.35">
      <c r="A1" s="79" t="s">
        <v>0</v>
      </c>
      <c r="B1" s="81" t="s">
        <v>15</v>
      </c>
      <c r="C1" s="79" t="s">
        <v>16</v>
      </c>
      <c r="D1" s="87" t="s">
        <v>2</v>
      </c>
      <c r="E1" s="85" t="s">
        <v>7</v>
      </c>
      <c r="F1" s="83" t="s">
        <v>8</v>
      </c>
      <c r="G1" s="91" t="s">
        <v>22</v>
      </c>
      <c r="H1" s="91" t="s">
        <v>23</v>
      </c>
      <c r="I1" s="89" t="s">
        <v>21</v>
      </c>
      <c r="J1" s="93" t="s">
        <v>30</v>
      </c>
      <c r="K1" s="81" t="s">
        <v>1</v>
      </c>
      <c r="L1" s="97" t="s">
        <v>9</v>
      </c>
      <c r="M1" s="98"/>
      <c r="N1" s="99"/>
      <c r="O1" s="97" t="s">
        <v>10</v>
      </c>
      <c r="P1" s="98"/>
      <c r="Q1" s="99"/>
      <c r="R1" s="107" t="s">
        <v>35</v>
      </c>
      <c r="S1" s="87"/>
      <c r="T1" s="79"/>
      <c r="U1" s="91" t="s">
        <v>31</v>
      </c>
      <c r="V1" s="91" t="s">
        <v>13</v>
      </c>
      <c r="W1" s="104" t="s">
        <v>14</v>
      </c>
      <c r="X1" s="105"/>
      <c r="Y1" s="106"/>
      <c r="Z1" s="85" t="s">
        <v>36</v>
      </c>
      <c r="AA1" s="108"/>
      <c r="AB1" s="83"/>
      <c r="AC1" s="83" t="s">
        <v>32</v>
      </c>
    </row>
    <row r="2" spans="1:36" ht="34.5" customHeight="1" thickBot="1" x14ac:dyDescent="0.4">
      <c r="A2" s="80"/>
      <c r="B2" s="82"/>
      <c r="C2" s="80"/>
      <c r="D2" s="88"/>
      <c r="E2" s="86"/>
      <c r="F2" s="84"/>
      <c r="G2" s="92"/>
      <c r="H2" s="92"/>
      <c r="I2" s="90"/>
      <c r="J2" s="94"/>
      <c r="K2" s="82"/>
      <c r="L2" s="33">
        <v>1</v>
      </c>
      <c r="M2" s="33">
        <v>2</v>
      </c>
      <c r="N2" s="33">
        <v>3</v>
      </c>
      <c r="O2" s="33">
        <v>1</v>
      </c>
      <c r="P2" s="33">
        <v>2</v>
      </c>
      <c r="Q2" s="33">
        <v>3</v>
      </c>
      <c r="R2" s="58">
        <v>1</v>
      </c>
      <c r="S2" s="58">
        <v>2</v>
      </c>
      <c r="T2" s="58">
        <v>3</v>
      </c>
      <c r="U2" s="92"/>
      <c r="V2" s="92"/>
      <c r="W2" s="57">
        <v>1</v>
      </c>
      <c r="X2" s="55">
        <v>2</v>
      </c>
      <c r="Y2" s="56">
        <v>3</v>
      </c>
      <c r="Z2" s="64">
        <v>1</v>
      </c>
      <c r="AA2" s="65">
        <v>2</v>
      </c>
      <c r="AB2" s="65">
        <v>3</v>
      </c>
      <c r="AC2" s="84"/>
      <c r="AE2" s="5" t="s">
        <v>12</v>
      </c>
      <c r="AG2" s="14"/>
      <c r="AH2" s="14"/>
      <c r="AI2" s="6"/>
      <c r="AJ2" s="6"/>
    </row>
    <row r="3" spans="1:36" x14ac:dyDescent="0.35">
      <c r="A3" s="109" t="s">
        <v>3</v>
      </c>
      <c r="B3" s="155" t="s">
        <v>33</v>
      </c>
      <c r="C3" s="25">
        <v>70000000</v>
      </c>
      <c r="D3" s="115" t="s">
        <v>11</v>
      </c>
      <c r="E3" s="26">
        <v>10</v>
      </c>
      <c r="F3" s="27">
        <v>5</v>
      </c>
      <c r="G3" s="130">
        <f>4000000</f>
        <v>4000000</v>
      </c>
      <c r="H3" s="130">
        <f>(C3*0.01)/5</f>
        <v>140000</v>
      </c>
      <c r="I3" s="162">
        <f>H3/G3</f>
        <v>3.5000000000000003E-2</v>
      </c>
      <c r="J3" s="95">
        <v>10</v>
      </c>
      <c r="K3" s="28" t="s">
        <v>4</v>
      </c>
      <c r="L3" s="28">
        <v>4</v>
      </c>
      <c r="M3" s="28">
        <v>4</v>
      </c>
      <c r="N3" s="28">
        <v>4</v>
      </c>
      <c r="O3" s="28">
        <v>38</v>
      </c>
      <c r="P3" s="28">
        <v>10</v>
      </c>
      <c r="Q3" s="28">
        <v>52</v>
      </c>
      <c r="R3" s="59">
        <f t="shared" ref="R3:R14" si="0">(O3/0.05)*10^L3</f>
        <v>7600000</v>
      </c>
      <c r="S3" s="59">
        <f t="shared" ref="S3:T3" si="1">(P3/0.05)*10^M3</f>
        <v>2000000</v>
      </c>
      <c r="T3" s="59">
        <f t="shared" si="1"/>
        <v>10400000</v>
      </c>
      <c r="U3" s="29">
        <f t="shared" ref="U3:U35" si="2">(((O3/0.05)*10^L3)+((P3/0.05)*10^M3)+((Q3/0.05)*10^N3))/3</f>
        <v>6666666.666666667</v>
      </c>
      <c r="V3" s="76">
        <v>250</v>
      </c>
      <c r="W3" s="76">
        <v>0</v>
      </c>
      <c r="X3" s="76">
        <v>0</v>
      </c>
      <c r="Y3" s="76">
        <v>0</v>
      </c>
      <c r="Z3" s="76">
        <f>W3*(1000/V3)</f>
        <v>0</v>
      </c>
      <c r="AA3" s="76">
        <f>X3*(1000/$V$3)</f>
        <v>0</v>
      </c>
      <c r="AB3" s="76">
        <f>Y3*(1000/$V$3)</f>
        <v>0</v>
      </c>
      <c r="AC3" s="75" t="s">
        <v>34</v>
      </c>
      <c r="AG3" s="14"/>
      <c r="AH3" s="14"/>
      <c r="AI3" s="14"/>
      <c r="AJ3" s="14"/>
    </row>
    <row r="4" spans="1:36" x14ac:dyDescent="0.35">
      <c r="A4" s="110"/>
      <c r="B4" s="156"/>
      <c r="C4" s="13"/>
      <c r="D4" s="113"/>
      <c r="E4" s="2"/>
      <c r="F4" s="13"/>
      <c r="G4" s="165"/>
      <c r="H4" s="124"/>
      <c r="I4" s="163"/>
      <c r="J4" s="96"/>
      <c r="K4" s="22" t="s">
        <v>5</v>
      </c>
      <c r="L4" s="34">
        <v>4</v>
      </c>
      <c r="M4" s="34">
        <v>4</v>
      </c>
      <c r="N4" s="34">
        <v>4</v>
      </c>
      <c r="O4" s="22">
        <v>15</v>
      </c>
      <c r="P4" s="34">
        <v>7</v>
      </c>
      <c r="Q4" s="22">
        <v>13</v>
      </c>
      <c r="R4" s="60">
        <f t="shared" si="0"/>
        <v>3000000</v>
      </c>
      <c r="S4" s="60">
        <f t="shared" ref="S4:S11" si="3">(P4/0.05)*10^M4</f>
        <v>1400000</v>
      </c>
      <c r="T4" s="60">
        <f t="shared" ref="T4:T11" si="4">(Q4/0.05)*10^N4</f>
        <v>2600000</v>
      </c>
      <c r="U4" s="12">
        <f t="shared" si="2"/>
        <v>2333333.3333333335</v>
      </c>
      <c r="V4" s="66"/>
      <c r="W4" s="66"/>
      <c r="X4" s="66"/>
      <c r="Y4" s="66"/>
      <c r="Z4" s="66"/>
      <c r="AA4" s="66"/>
      <c r="AB4" s="66"/>
      <c r="AC4" s="70"/>
    </row>
    <row r="5" spans="1:36" x14ac:dyDescent="0.35">
      <c r="A5" s="110"/>
      <c r="B5" s="156"/>
      <c r="C5" s="11"/>
      <c r="D5" s="116"/>
      <c r="E5" s="2"/>
      <c r="F5" s="13"/>
      <c r="G5" s="166"/>
      <c r="H5" s="124"/>
      <c r="I5" s="164"/>
      <c r="J5" s="96"/>
      <c r="K5" s="22" t="s">
        <v>6</v>
      </c>
      <c r="L5" s="34">
        <v>4</v>
      </c>
      <c r="M5" s="34">
        <v>4</v>
      </c>
      <c r="N5" s="34">
        <v>4</v>
      </c>
      <c r="O5" s="22">
        <v>18</v>
      </c>
      <c r="P5" s="34">
        <v>5</v>
      </c>
      <c r="Q5" s="22">
        <v>27</v>
      </c>
      <c r="R5" s="60">
        <f t="shared" si="0"/>
        <v>3600000</v>
      </c>
      <c r="S5" s="60">
        <f t="shared" si="3"/>
        <v>1000000</v>
      </c>
      <c r="T5" s="60">
        <f t="shared" si="4"/>
        <v>5400000</v>
      </c>
      <c r="U5" s="12">
        <f t="shared" si="2"/>
        <v>3333333.3333333335</v>
      </c>
      <c r="V5" s="66"/>
      <c r="W5" s="67"/>
      <c r="X5" s="67"/>
      <c r="Y5" s="66"/>
      <c r="Z5" s="67"/>
      <c r="AA5" s="67"/>
      <c r="AB5" s="67"/>
      <c r="AC5" s="70"/>
    </row>
    <row r="6" spans="1:36" x14ac:dyDescent="0.35">
      <c r="A6" s="110"/>
      <c r="B6" s="157" t="s">
        <v>17</v>
      </c>
      <c r="C6" s="15">
        <v>70000000</v>
      </c>
      <c r="D6" s="112" t="s">
        <v>20</v>
      </c>
      <c r="E6" s="1"/>
      <c r="F6" s="4"/>
      <c r="G6" s="124">
        <f>4000000</f>
        <v>4000000</v>
      </c>
      <c r="H6" s="126">
        <f>(C6*0.01)/5</f>
        <v>140000</v>
      </c>
      <c r="I6" s="163">
        <f>H6/G6</f>
        <v>3.5000000000000003E-2</v>
      </c>
      <c r="J6" s="100">
        <v>10</v>
      </c>
      <c r="K6" s="24" t="s">
        <v>4</v>
      </c>
      <c r="L6" s="32">
        <v>7</v>
      </c>
      <c r="M6" s="32">
        <v>7</v>
      </c>
      <c r="N6" s="32">
        <v>7</v>
      </c>
      <c r="O6" s="24">
        <v>15</v>
      </c>
      <c r="P6" s="32">
        <v>14</v>
      </c>
      <c r="Q6" s="24">
        <v>19</v>
      </c>
      <c r="R6" s="61">
        <f t="shared" si="0"/>
        <v>3000000000</v>
      </c>
      <c r="S6" s="61">
        <f t="shared" si="3"/>
        <v>2800000000</v>
      </c>
      <c r="T6" s="61">
        <f t="shared" si="4"/>
        <v>3800000000</v>
      </c>
      <c r="U6" s="31">
        <f t="shared" si="2"/>
        <v>3200000000</v>
      </c>
      <c r="V6" s="72">
        <v>500</v>
      </c>
      <c r="W6" s="68">
        <v>337</v>
      </c>
      <c r="X6" s="68">
        <v>333</v>
      </c>
      <c r="Y6" s="68">
        <v>95</v>
      </c>
      <c r="Z6" s="68">
        <f>W6*(1000/V6)</f>
        <v>674</v>
      </c>
      <c r="AA6" s="68">
        <f>X6*(1000/$V$3)</f>
        <v>1332</v>
      </c>
      <c r="AB6" s="68">
        <f>Y6*(1000/$V$3)</f>
        <v>380</v>
      </c>
      <c r="AC6" s="69">
        <f t="shared" ref="AC6" si="5">((Y6+W6+X6)/3)*(1000/V6)</f>
        <v>510</v>
      </c>
    </row>
    <row r="7" spans="1:36" x14ac:dyDescent="0.35">
      <c r="A7" s="110"/>
      <c r="B7" s="156"/>
      <c r="C7" s="13"/>
      <c r="D7" s="113"/>
      <c r="E7" s="2"/>
      <c r="F7" s="13"/>
      <c r="G7" s="165"/>
      <c r="H7" s="124"/>
      <c r="I7" s="163"/>
      <c r="J7" s="96"/>
      <c r="K7" s="22" t="s">
        <v>5</v>
      </c>
      <c r="L7" s="34">
        <v>6</v>
      </c>
      <c r="M7" s="34">
        <v>6</v>
      </c>
      <c r="N7" s="34">
        <v>6</v>
      </c>
      <c r="O7" s="22">
        <v>27</v>
      </c>
      <c r="P7" s="34">
        <v>27</v>
      </c>
      <c r="Q7" s="22">
        <v>22</v>
      </c>
      <c r="R7" s="60">
        <f t="shared" si="0"/>
        <v>540000000</v>
      </c>
      <c r="S7" s="60">
        <f t="shared" si="3"/>
        <v>540000000</v>
      </c>
      <c r="T7" s="60">
        <f t="shared" si="4"/>
        <v>440000000</v>
      </c>
      <c r="U7" s="12">
        <f t="shared" si="2"/>
        <v>506666666.66666669</v>
      </c>
      <c r="V7" s="73"/>
      <c r="W7" s="66"/>
      <c r="X7" s="66"/>
      <c r="Y7" s="66"/>
      <c r="Z7" s="66"/>
      <c r="AA7" s="66"/>
      <c r="AB7" s="66"/>
      <c r="AC7" s="70"/>
    </row>
    <row r="8" spans="1:36" ht="15" thickBot="1" x14ac:dyDescent="0.4">
      <c r="A8" s="111"/>
      <c r="B8" s="158"/>
      <c r="C8" s="19"/>
      <c r="D8" s="114"/>
      <c r="E8" s="18"/>
      <c r="F8" s="19"/>
      <c r="G8" s="82"/>
      <c r="H8" s="167"/>
      <c r="I8" s="168"/>
      <c r="J8" s="101"/>
      <c r="K8" s="23" t="s">
        <v>6</v>
      </c>
      <c r="L8" s="33">
        <v>6</v>
      </c>
      <c r="M8" s="33">
        <v>6</v>
      </c>
      <c r="N8" s="33">
        <v>6</v>
      </c>
      <c r="O8" s="23">
        <v>95</v>
      </c>
      <c r="P8" s="33">
        <v>62</v>
      </c>
      <c r="Q8" s="23">
        <v>79</v>
      </c>
      <c r="R8" s="62">
        <f t="shared" si="0"/>
        <v>1900000000</v>
      </c>
      <c r="S8" s="62">
        <f t="shared" si="3"/>
        <v>1240000000</v>
      </c>
      <c r="T8" s="62">
        <f t="shared" si="4"/>
        <v>1580000000</v>
      </c>
      <c r="U8" s="20">
        <f t="shared" si="2"/>
        <v>1573333333.3333333</v>
      </c>
      <c r="V8" s="103"/>
      <c r="W8" s="78"/>
      <c r="X8" s="78"/>
      <c r="Y8" s="78"/>
      <c r="Z8" s="78"/>
      <c r="AA8" s="78"/>
      <c r="AB8" s="78"/>
      <c r="AC8" s="102"/>
    </row>
    <row r="9" spans="1:36" x14ac:dyDescent="0.35">
      <c r="A9" s="137" t="s">
        <v>19</v>
      </c>
      <c r="B9" s="150" t="s">
        <v>17</v>
      </c>
      <c r="C9" s="52">
        <v>468333333.33332998</v>
      </c>
      <c r="D9" s="117" t="s">
        <v>11</v>
      </c>
      <c r="E9" s="26">
        <v>10</v>
      </c>
      <c r="F9" s="27">
        <v>5</v>
      </c>
      <c r="G9" s="130">
        <v>4000000</v>
      </c>
      <c r="H9" s="130">
        <f>(C9*0.01)/5</f>
        <v>936666.66666665988</v>
      </c>
      <c r="I9" s="131">
        <f>H9/G9</f>
        <v>0.23416666666666497</v>
      </c>
      <c r="J9" s="95">
        <v>10</v>
      </c>
      <c r="K9" s="28" t="s">
        <v>4</v>
      </c>
      <c r="L9" s="28">
        <v>4</v>
      </c>
      <c r="M9" s="28">
        <v>4</v>
      </c>
      <c r="N9" s="28">
        <v>4</v>
      </c>
      <c r="O9" s="28">
        <v>33</v>
      </c>
      <c r="P9" s="28">
        <v>8</v>
      </c>
      <c r="Q9" s="28">
        <v>10</v>
      </c>
      <c r="R9" s="59">
        <f t="shared" si="0"/>
        <v>6600000</v>
      </c>
      <c r="S9" s="59">
        <f t="shared" si="3"/>
        <v>1600000</v>
      </c>
      <c r="T9" s="59">
        <f t="shared" si="4"/>
        <v>2000000</v>
      </c>
      <c r="U9" s="29">
        <f t="shared" si="2"/>
        <v>3400000</v>
      </c>
      <c r="V9" s="77">
        <v>250</v>
      </c>
      <c r="W9" s="76">
        <v>0</v>
      </c>
      <c r="X9" s="76">
        <v>0</v>
      </c>
      <c r="Y9" s="76">
        <v>0</v>
      </c>
      <c r="Z9" s="66">
        <f>W9*(1000/V9)</f>
        <v>0</v>
      </c>
      <c r="AA9" s="66">
        <f>X9*(1000/$V$3)</f>
        <v>0</v>
      </c>
      <c r="AB9" s="66">
        <f>Y9*(1000/$V$3)</f>
        <v>0</v>
      </c>
      <c r="AC9" s="75" t="s">
        <v>34</v>
      </c>
    </row>
    <row r="10" spans="1:36" x14ac:dyDescent="0.35">
      <c r="A10" s="138"/>
      <c r="B10" s="148"/>
      <c r="C10" s="8"/>
      <c r="D10" s="118"/>
      <c r="E10" s="2"/>
      <c r="F10" s="13"/>
      <c r="G10" s="124"/>
      <c r="H10" s="124"/>
      <c r="I10" s="132"/>
      <c r="J10" s="96"/>
      <c r="K10" s="35" t="s">
        <v>5</v>
      </c>
      <c r="L10" s="35">
        <v>4</v>
      </c>
      <c r="M10" s="35">
        <v>4</v>
      </c>
      <c r="N10" s="35">
        <v>4</v>
      </c>
      <c r="O10" s="35">
        <v>23</v>
      </c>
      <c r="P10" s="35">
        <v>3</v>
      </c>
      <c r="Q10" s="35">
        <v>5</v>
      </c>
      <c r="R10" s="60">
        <f t="shared" si="0"/>
        <v>4600000</v>
      </c>
      <c r="S10" s="60">
        <f t="shared" si="3"/>
        <v>600000</v>
      </c>
      <c r="T10" s="60">
        <f t="shared" si="4"/>
        <v>1000000</v>
      </c>
      <c r="U10" s="12">
        <f t="shared" si="2"/>
        <v>2066666.6666666667</v>
      </c>
      <c r="V10" s="73"/>
      <c r="W10" s="66"/>
      <c r="X10" s="66"/>
      <c r="Y10" s="66"/>
      <c r="Z10" s="66"/>
      <c r="AA10" s="66"/>
      <c r="AB10" s="66"/>
      <c r="AC10" s="70"/>
    </row>
    <row r="11" spans="1:36" x14ac:dyDescent="0.35">
      <c r="A11" s="138"/>
      <c r="B11" s="149"/>
      <c r="C11" s="17"/>
      <c r="D11" s="118"/>
      <c r="E11" s="3"/>
      <c r="F11" s="11"/>
      <c r="G11" s="127"/>
      <c r="H11" s="127"/>
      <c r="I11" s="133"/>
      <c r="J11" s="120"/>
      <c r="K11" s="36" t="s">
        <v>6</v>
      </c>
      <c r="L11" s="36">
        <v>4</v>
      </c>
      <c r="M11" s="36">
        <v>4</v>
      </c>
      <c r="N11" s="36">
        <v>4</v>
      </c>
      <c r="O11" s="36">
        <v>10</v>
      </c>
      <c r="P11" s="36">
        <v>1</v>
      </c>
      <c r="Q11" s="36">
        <v>7</v>
      </c>
      <c r="R11" s="63">
        <f t="shared" si="0"/>
        <v>2000000</v>
      </c>
      <c r="S11" s="63">
        <f t="shared" si="3"/>
        <v>200000</v>
      </c>
      <c r="T11" s="63">
        <f t="shared" si="4"/>
        <v>1400000</v>
      </c>
      <c r="U11" s="9">
        <f t="shared" si="2"/>
        <v>1200000</v>
      </c>
      <c r="V11" s="74"/>
      <c r="W11" s="67"/>
      <c r="X11" s="67"/>
      <c r="Y11" s="67"/>
      <c r="Z11" s="67"/>
      <c r="AA11" s="67"/>
      <c r="AB11" s="67"/>
      <c r="AC11" s="71"/>
    </row>
    <row r="12" spans="1:36" x14ac:dyDescent="0.35">
      <c r="A12" s="138"/>
      <c r="B12" s="147" t="s">
        <v>18</v>
      </c>
      <c r="C12" s="16">
        <f>C9/10</f>
        <v>46833333.333333001</v>
      </c>
      <c r="D12" s="118"/>
      <c r="E12" s="2">
        <v>10</v>
      </c>
      <c r="F12" s="13">
        <v>5</v>
      </c>
      <c r="G12" s="124">
        <v>4000000</v>
      </c>
      <c r="H12" s="124">
        <v>93666.666666660007</v>
      </c>
      <c r="I12" s="134">
        <v>2.3400000000000001E-2</v>
      </c>
      <c r="J12" s="100">
        <v>10</v>
      </c>
      <c r="K12" s="35" t="s">
        <v>4</v>
      </c>
      <c r="L12" s="35">
        <v>7</v>
      </c>
      <c r="M12" s="35">
        <v>7</v>
      </c>
      <c r="N12" s="35">
        <v>7</v>
      </c>
      <c r="O12" s="35">
        <v>10</v>
      </c>
      <c r="P12" s="35">
        <v>12</v>
      </c>
      <c r="Q12" s="35">
        <v>25</v>
      </c>
      <c r="R12" s="60">
        <f t="shared" si="0"/>
        <v>2000000000</v>
      </c>
      <c r="S12" s="60">
        <f t="shared" ref="S12:S14" si="6">(P12/0.05)*10^M12</f>
        <v>2400000000</v>
      </c>
      <c r="T12" s="60">
        <f t="shared" ref="T12:T14" si="7">(Q12/0.05)*10^N12</f>
        <v>5000000000</v>
      </c>
      <c r="U12" s="12">
        <f t="shared" si="2"/>
        <v>3133333333.3333335</v>
      </c>
      <c r="V12" s="72">
        <v>250</v>
      </c>
      <c r="W12" s="68">
        <v>3</v>
      </c>
      <c r="X12" s="68">
        <v>0</v>
      </c>
      <c r="Y12" s="68">
        <v>2</v>
      </c>
      <c r="Z12" s="66">
        <f>W12*(1000/V12)</f>
        <v>12</v>
      </c>
      <c r="AA12" s="66">
        <f>X12*(1000/$V$3)</f>
        <v>0</v>
      </c>
      <c r="AB12" s="66">
        <f>Y12*(1000/$V$3)</f>
        <v>8</v>
      </c>
      <c r="AC12" s="69">
        <f t="shared" ref="AC12" si="8">((Y12+W12+X12)/3)*(1000/V12)</f>
        <v>6.666666666666667</v>
      </c>
    </row>
    <row r="13" spans="1:36" x14ac:dyDescent="0.35">
      <c r="A13" s="138"/>
      <c r="B13" s="148"/>
      <c r="C13" s="8"/>
      <c r="D13" s="118"/>
      <c r="E13" s="2"/>
      <c r="F13" s="13"/>
      <c r="G13" s="124"/>
      <c r="H13" s="124"/>
      <c r="I13" s="135"/>
      <c r="J13" s="96"/>
      <c r="K13" s="35" t="s">
        <v>5</v>
      </c>
      <c r="L13" s="35">
        <v>6</v>
      </c>
      <c r="M13" s="35">
        <v>6</v>
      </c>
      <c r="N13" s="35">
        <v>6</v>
      </c>
      <c r="O13" s="35">
        <v>74</v>
      </c>
      <c r="P13" s="35">
        <v>76</v>
      </c>
      <c r="Q13" s="35">
        <v>63</v>
      </c>
      <c r="R13" s="60">
        <f t="shared" si="0"/>
        <v>1480000000</v>
      </c>
      <c r="S13" s="60">
        <f t="shared" si="6"/>
        <v>1520000000</v>
      </c>
      <c r="T13" s="60">
        <f t="shared" si="7"/>
        <v>1260000000</v>
      </c>
      <c r="U13" s="12">
        <f t="shared" si="2"/>
        <v>1420000000</v>
      </c>
      <c r="V13" s="73"/>
      <c r="W13" s="66"/>
      <c r="X13" s="66"/>
      <c r="Y13" s="66"/>
      <c r="Z13" s="66"/>
      <c r="AA13" s="66"/>
      <c r="AB13" s="66"/>
      <c r="AC13" s="70"/>
    </row>
    <row r="14" spans="1:36" x14ac:dyDescent="0.35">
      <c r="A14" s="138"/>
      <c r="B14" s="149"/>
      <c r="C14" s="17"/>
      <c r="D14" s="118"/>
      <c r="E14" s="3"/>
      <c r="F14" s="11"/>
      <c r="G14" s="127"/>
      <c r="H14" s="127"/>
      <c r="I14" s="136"/>
      <c r="J14" s="120"/>
      <c r="K14" s="36" t="s">
        <v>6</v>
      </c>
      <c r="L14" s="36">
        <v>6</v>
      </c>
      <c r="M14" s="36">
        <v>6</v>
      </c>
      <c r="N14" s="36">
        <v>6</v>
      </c>
      <c r="O14" s="36">
        <v>81</v>
      </c>
      <c r="P14" s="36">
        <v>60</v>
      </c>
      <c r="Q14" s="36">
        <v>55</v>
      </c>
      <c r="R14" s="63">
        <f t="shared" si="0"/>
        <v>1620000000</v>
      </c>
      <c r="S14" s="63">
        <f t="shared" si="6"/>
        <v>1200000000</v>
      </c>
      <c r="T14" s="63">
        <f t="shared" si="7"/>
        <v>1100000000</v>
      </c>
      <c r="U14" s="9">
        <f t="shared" si="2"/>
        <v>1306666666.6666667</v>
      </c>
      <c r="V14" s="74"/>
      <c r="W14" s="67"/>
      <c r="X14" s="67"/>
      <c r="Y14" s="67"/>
      <c r="Z14" s="67"/>
      <c r="AA14" s="67"/>
      <c r="AB14" s="67"/>
      <c r="AC14" s="71"/>
    </row>
    <row r="15" spans="1:36" x14ac:dyDescent="0.35">
      <c r="A15" s="138"/>
      <c r="B15" s="147" t="s">
        <v>24</v>
      </c>
      <c r="C15" s="16">
        <f>C9/2</f>
        <v>234166666.66666499</v>
      </c>
      <c r="D15" s="118"/>
      <c r="E15" s="2">
        <v>10</v>
      </c>
      <c r="F15" s="13">
        <v>5</v>
      </c>
      <c r="G15" s="126">
        <v>4000000</v>
      </c>
      <c r="H15" s="126">
        <f>H9/2</f>
        <v>468333.33333332994</v>
      </c>
      <c r="I15" s="154">
        <f>H15/G15</f>
        <v>0.11708333333333248</v>
      </c>
      <c r="J15" s="121">
        <v>10</v>
      </c>
      <c r="K15" s="35" t="s">
        <v>4</v>
      </c>
      <c r="L15" s="35">
        <v>6</v>
      </c>
      <c r="M15" s="35">
        <v>6</v>
      </c>
      <c r="N15" s="35">
        <v>4</v>
      </c>
      <c r="O15" s="35">
        <v>67</v>
      </c>
      <c r="P15" s="35">
        <v>70</v>
      </c>
      <c r="Q15" s="35">
        <v>24</v>
      </c>
      <c r="R15" s="60">
        <f t="shared" ref="R15:R35" si="9">(O15/0.05)*10^L15</f>
        <v>1340000000</v>
      </c>
      <c r="S15" s="60">
        <f t="shared" ref="S15:S35" si="10">(P15/0.05)*10^M15</f>
        <v>1400000000</v>
      </c>
      <c r="T15" s="60">
        <f t="shared" ref="T15:T35" si="11">(Q15/0.05)*10^N15</f>
        <v>4800000</v>
      </c>
      <c r="U15" s="12">
        <f t="shared" si="2"/>
        <v>914933333.33333337</v>
      </c>
      <c r="V15" s="73">
        <v>250</v>
      </c>
      <c r="W15" s="68">
        <v>3</v>
      </c>
      <c r="X15" s="68">
        <v>0</v>
      </c>
      <c r="Y15" s="66">
        <v>0</v>
      </c>
      <c r="Z15" s="66">
        <f t="shared" ref="Z15" si="12">W15*(1000/V15)</f>
        <v>12</v>
      </c>
      <c r="AA15" s="66">
        <f t="shared" ref="AA15" si="13">X15*(1000/$V$3)</f>
        <v>0</v>
      </c>
      <c r="AB15" s="66">
        <f t="shared" ref="AB15" si="14">Y15*(1000/$V$3)</f>
        <v>0</v>
      </c>
      <c r="AC15" s="69">
        <f t="shared" ref="AC15" si="15">((Y15+W15+X15)/3)*(1000/V15)</f>
        <v>4</v>
      </c>
    </row>
    <row r="16" spans="1:36" x14ac:dyDescent="0.35">
      <c r="A16" s="138"/>
      <c r="B16" s="148"/>
      <c r="C16" s="8"/>
      <c r="D16" s="118"/>
      <c r="E16" s="2"/>
      <c r="F16" s="13"/>
      <c r="G16" s="124"/>
      <c r="H16" s="124"/>
      <c r="I16" s="132"/>
      <c r="J16" s="121"/>
      <c r="K16" s="35" t="s">
        <v>5</v>
      </c>
      <c r="L16" s="35">
        <v>6</v>
      </c>
      <c r="M16" s="35">
        <v>6</v>
      </c>
      <c r="N16" s="35">
        <v>4</v>
      </c>
      <c r="O16" s="35">
        <v>29</v>
      </c>
      <c r="P16" s="35">
        <v>25</v>
      </c>
      <c r="Q16" s="35">
        <v>17</v>
      </c>
      <c r="R16" s="60">
        <f t="shared" si="9"/>
        <v>580000000</v>
      </c>
      <c r="S16" s="60">
        <f t="shared" si="10"/>
        <v>500000000</v>
      </c>
      <c r="T16" s="60">
        <f t="shared" si="11"/>
        <v>3400000</v>
      </c>
      <c r="U16" s="12">
        <f t="shared" si="2"/>
        <v>361133333.33333331</v>
      </c>
      <c r="V16" s="73"/>
      <c r="W16" s="66"/>
      <c r="X16" s="66"/>
      <c r="Y16" s="66"/>
      <c r="Z16" s="66"/>
      <c r="AA16" s="66"/>
      <c r="AB16" s="66"/>
      <c r="AC16" s="70"/>
    </row>
    <row r="17" spans="1:31" x14ac:dyDescent="0.35">
      <c r="A17" s="138"/>
      <c r="B17" s="149"/>
      <c r="C17" s="17"/>
      <c r="D17" s="118"/>
      <c r="E17" s="3"/>
      <c r="F17" s="11"/>
      <c r="G17" s="127"/>
      <c r="H17" s="127"/>
      <c r="I17" s="133"/>
      <c r="J17" s="122"/>
      <c r="K17" s="36" t="s">
        <v>6</v>
      </c>
      <c r="L17" s="36">
        <v>6</v>
      </c>
      <c r="M17" s="36">
        <v>6</v>
      </c>
      <c r="N17" s="36">
        <v>4</v>
      </c>
      <c r="O17" s="36">
        <v>23</v>
      </c>
      <c r="P17" s="36">
        <v>26</v>
      </c>
      <c r="Q17" s="36">
        <v>9</v>
      </c>
      <c r="R17" s="63">
        <f t="shared" si="9"/>
        <v>460000000</v>
      </c>
      <c r="S17" s="63">
        <f t="shared" si="10"/>
        <v>520000000</v>
      </c>
      <c r="T17" s="63">
        <f t="shared" si="11"/>
        <v>1800000</v>
      </c>
      <c r="U17" s="9">
        <f t="shared" si="2"/>
        <v>327266666.66666669</v>
      </c>
      <c r="V17" s="74"/>
      <c r="W17" s="67"/>
      <c r="X17" s="67"/>
      <c r="Y17" s="67"/>
      <c r="Z17" s="67"/>
      <c r="AA17" s="67"/>
      <c r="AB17" s="67"/>
      <c r="AC17" s="71"/>
      <c r="AE17" s="10">
        <f>(Q15/0.05)*10^N15</f>
        <v>4800000</v>
      </c>
    </row>
    <row r="18" spans="1:31" x14ac:dyDescent="0.35">
      <c r="A18" s="138"/>
      <c r="B18" s="147" t="s">
        <v>25</v>
      </c>
      <c r="C18" s="16">
        <f>C15/2</f>
        <v>117083333.33333249</v>
      </c>
      <c r="D18" s="118"/>
      <c r="E18" s="2">
        <v>10</v>
      </c>
      <c r="F18" s="13">
        <v>5</v>
      </c>
      <c r="G18" s="126">
        <v>4000000</v>
      </c>
      <c r="H18" s="126">
        <f>H15/2</f>
        <v>234166.66666666497</v>
      </c>
      <c r="I18" s="134">
        <f>H18/G18</f>
        <v>5.8541666666666242E-2</v>
      </c>
      <c r="J18" s="123">
        <v>10</v>
      </c>
      <c r="K18" s="35" t="s">
        <v>4</v>
      </c>
      <c r="L18" s="35">
        <v>6</v>
      </c>
      <c r="M18" s="35">
        <v>6</v>
      </c>
      <c r="N18" s="35">
        <v>6</v>
      </c>
      <c r="O18" s="35">
        <v>37</v>
      </c>
      <c r="P18" s="35">
        <v>66</v>
      </c>
      <c r="Q18" s="35">
        <v>77</v>
      </c>
      <c r="R18" s="60">
        <f t="shared" si="9"/>
        <v>740000000</v>
      </c>
      <c r="S18" s="60">
        <f t="shared" si="10"/>
        <v>1320000000</v>
      </c>
      <c r="T18" s="60">
        <f t="shared" si="11"/>
        <v>1540000000</v>
      </c>
      <c r="U18" s="12">
        <f t="shared" si="2"/>
        <v>1200000000</v>
      </c>
      <c r="V18" s="73">
        <v>250</v>
      </c>
      <c r="W18" s="68">
        <v>1</v>
      </c>
      <c r="X18" s="68">
        <v>0</v>
      </c>
      <c r="Y18" s="66">
        <v>1</v>
      </c>
      <c r="Z18" s="66">
        <f t="shared" ref="Z18" si="16">W18*(1000/V18)</f>
        <v>4</v>
      </c>
      <c r="AA18" s="66">
        <f t="shared" ref="AA18" si="17">X18*(1000/$V$3)</f>
        <v>0</v>
      </c>
      <c r="AB18" s="66">
        <f t="shared" ref="AB18" si="18">Y18*(1000/$V$3)</f>
        <v>4</v>
      </c>
      <c r="AC18" s="69">
        <f t="shared" ref="AC18" si="19">((Y18+W18+X18)/3)*(1000/V18)</f>
        <v>2.6666666666666665</v>
      </c>
    </row>
    <row r="19" spans="1:31" x14ac:dyDescent="0.35">
      <c r="A19" s="138"/>
      <c r="B19" s="148"/>
      <c r="C19" s="8"/>
      <c r="D19" s="118"/>
      <c r="E19" s="2"/>
      <c r="F19" s="13"/>
      <c r="G19" s="124"/>
      <c r="H19" s="124"/>
      <c r="I19" s="135"/>
      <c r="J19" s="121"/>
      <c r="K19" s="35" t="s">
        <v>5</v>
      </c>
      <c r="L19" s="35">
        <v>6</v>
      </c>
      <c r="M19" s="35">
        <v>6</v>
      </c>
      <c r="N19" s="35">
        <v>6</v>
      </c>
      <c r="O19" s="35">
        <v>18</v>
      </c>
      <c r="P19" s="35">
        <v>23</v>
      </c>
      <c r="Q19" s="35">
        <v>34</v>
      </c>
      <c r="R19" s="60">
        <f t="shared" si="9"/>
        <v>360000000</v>
      </c>
      <c r="S19" s="60">
        <f t="shared" si="10"/>
        <v>460000000</v>
      </c>
      <c r="T19" s="60">
        <f t="shared" si="11"/>
        <v>680000000</v>
      </c>
      <c r="U19" s="12">
        <f t="shared" si="2"/>
        <v>500000000</v>
      </c>
      <c r="V19" s="73"/>
      <c r="W19" s="66"/>
      <c r="X19" s="66"/>
      <c r="Y19" s="66"/>
      <c r="Z19" s="66"/>
      <c r="AA19" s="66"/>
      <c r="AB19" s="66"/>
      <c r="AC19" s="70"/>
    </row>
    <row r="20" spans="1:31" x14ac:dyDescent="0.35">
      <c r="A20" s="138"/>
      <c r="B20" s="149"/>
      <c r="C20" s="17"/>
      <c r="D20" s="118"/>
      <c r="E20" s="3"/>
      <c r="F20" s="11"/>
      <c r="G20" s="127"/>
      <c r="H20" s="127"/>
      <c r="I20" s="136"/>
      <c r="J20" s="122"/>
      <c r="K20" s="36" t="s">
        <v>6</v>
      </c>
      <c r="L20" s="36">
        <v>6</v>
      </c>
      <c r="M20" s="36">
        <v>6</v>
      </c>
      <c r="N20" s="36">
        <v>6</v>
      </c>
      <c r="O20" s="36">
        <v>23</v>
      </c>
      <c r="P20" s="36">
        <v>39</v>
      </c>
      <c r="Q20" s="36">
        <v>35</v>
      </c>
      <c r="R20" s="63">
        <f t="shared" si="9"/>
        <v>460000000</v>
      </c>
      <c r="S20" s="63">
        <f t="shared" si="10"/>
        <v>780000000</v>
      </c>
      <c r="T20" s="63">
        <f t="shared" si="11"/>
        <v>700000000</v>
      </c>
      <c r="U20" s="9">
        <f t="shared" si="2"/>
        <v>646666666.66666663</v>
      </c>
      <c r="V20" s="74"/>
      <c r="W20" s="67"/>
      <c r="X20" s="67"/>
      <c r="Y20" s="67"/>
      <c r="Z20" s="67"/>
      <c r="AA20" s="67"/>
      <c r="AB20" s="67"/>
      <c r="AC20" s="71"/>
    </row>
    <row r="21" spans="1:31" x14ac:dyDescent="0.35">
      <c r="A21" s="138"/>
      <c r="B21" s="147" t="s">
        <v>26</v>
      </c>
      <c r="C21" s="16">
        <f>C18/2</f>
        <v>58541666.666666247</v>
      </c>
      <c r="D21" s="118"/>
      <c r="E21" s="2">
        <v>10</v>
      </c>
      <c r="F21" s="13">
        <v>5</v>
      </c>
      <c r="G21" s="126">
        <v>4000000</v>
      </c>
      <c r="H21" s="126">
        <f>H18/2</f>
        <v>117083.33333333248</v>
      </c>
      <c r="I21" s="134">
        <f>H21/G21</f>
        <v>2.9270833333333121E-2</v>
      </c>
      <c r="J21" s="123">
        <v>10</v>
      </c>
      <c r="K21" s="35" t="s">
        <v>4</v>
      </c>
      <c r="L21" s="35">
        <v>7</v>
      </c>
      <c r="M21" s="35">
        <v>6</v>
      </c>
      <c r="N21" s="35">
        <v>6</v>
      </c>
      <c r="O21" s="35">
        <v>8</v>
      </c>
      <c r="P21" s="35">
        <v>97</v>
      </c>
      <c r="Q21" s="35">
        <v>89</v>
      </c>
      <c r="R21" s="60">
        <f t="shared" si="9"/>
        <v>1600000000</v>
      </c>
      <c r="S21" s="60">
        <f t="shared" si="10"/>
        <v>1940000000</v>
      </c>
      <c r="T21" s="60">
        <f t="shared" si="11"/>
        <v>1780000000</v>
      </c>
      <c r="U21" s="12">
        <f t="shared" si="2"/>
        <v>1773333333.3333333</v>
      </c>
      <c r="V21" s="73">
        <v>250</v>
      </c>
      <c r="W21" s="68">
        <v>1</v>
      </c>
      <c r="X21" s="68">
        <v>2</v>
      </c>
      <c r="Y21" s="66">
        <v>2</v>
      </c>
      <c r="Z21" s="66">
        <f t="shared" ref="Z21" si="20">W21*(1000/V21)</f>
        <v>4</v>
      </c>
      <c r="AA21" s="66">
        <f t="shared" ref="AA21" si="21">X21*(1000/$V$3)</f>
        <v>8</v>
      </c>
      <c r="AB21" s="66">
        <f t="shared" ref="AB21" si="22">Y21*(1000/$V$3)</f>
        <v>8</v>
      </c>
      <c r="AC21" s="69">
        <f t="shared" ref="AC21" si="23">((Y21+W21+X21)/3)*(1000/V21)</f>
        <v>6.666666666666667</v>
      </c>
    </row>
    <row r="22" spans="1:31" x14ac:dyDescent="0.35">
      <c r="A22" s="138"/>
      <c r="B22" s="148"/>
      <c r="C22" s="8"/>
      <c r="D22" s="118"/>
      <c r="E22" s="2"/>
      <c r="F22" s="13"/>
      <c r="G22" s="124"/>
      <c r="H22" s="124"/>
      <c r="I22" s="135"/>
      <c r="J22" s="121"/>
      <c r="K22" s="35" t="s">
        <v>5</v>
      </c>
      <c r="L22" s="35">
        <v>6</v>
      </c>
      <c r="M22" s="35">
        <v>6</v>
      </c>
      <c r="N22" s="35">
        <v>6</v>
      </c>
      <c r="O22" s="35">
        <v>49</v>
      </c>
      <c r="P22" s="35">
        <v>51</v>
      </c>
      <c r="Q22" s="35">
        <v>42</v>
      </c>
      <c r="R22" s="60">
        <f t="shared" si="9"/>
        <v>980000000</v>
      </c>
      <c r="S22" s="60">
        <f t="shared" si="10"/>
        <v>1020000000</v>
      </c>
      <c r="T22" s="60">
        <f t="shared" si="11"/>
        <v>840000000</v>
      </c>
      <c r="U22" s="12">
        <f t="shared" si="2"/>
        <v>946666666.66666663</v>
      </c>
      <c r="V22" s="73"/>
      <c r="W22" s="66"/>
      <c r="X22" s="66"/>
      <c r="Y22" s="66"/>
      <c r="Z22" s="66"/>
      <c r="AA22" s="66"/>
      <c r="AB22" s="66"/>
      <c r="AC22" s="70"/>
    </row>
    <row r="23" spans="1:31" x14ac:dyDescent="0.35">
      <c r="A23" s="138"/>
      <c r="B23" s="149"/>
      <c r="C23" s="17"/>
      <c r="D23" s="118"/>
      <c r="E23" s="3"/>
      <c r="F23" s="11"/>
      <c r="G23" s="127"/>
      <c r="H23" s="127"/>
      <c r="I23" s="136"/>
      <c r="J23" s="122"/>
      <c r="K23" s="36" t="s">
        <v>6</v>
      </c>
      <c r="L23" s="36">
        <v>6</v>
      </c>
      <c r="M23" s="36">
        <v>6</v>
      </c>
      <c r="N23" s="36">
        <v>6</v>
      </c>
      <c r="O23" s="36">
        <v>49</v>
      </c>
      <c r="P23" s="36">
        <v>44</v>
      </c>
      <c r="Q23" s="36">
        <v>43</v>
      </c>
      <c r="R23" s="63">
        <f t="shared" si="9"/>
        <v>980000000</v>
      </c>
      <c r="S23" s="63">
        <f t="shared" si="10"/>
        <v>880000000</v>
      </c>
      <c r="T23" s="63">
        <f t="shared" si="11"/>
        <v>860000000</v>
      </c>
      <c r="U23" s="9">
        <f t="shared" si="2"/>
        <v>906666666.66666663</v>
      </c>
      <c r="V23" s="74"/>
      <c r="W23" s="67"/>
      <c r="X23" s="67"/>
      <c r="Y23" s="67"/>
      <c r="Z23" s="67"/>
      <c r="AA23" s="67"/>
      <c r="AB23" s="67"/>
      <c r="AC23" s="71"/>
    </row>
    <row r="24" spans="1:31" x14ac:dyDescent="0.35">
      <c r="A24" s="138"/>
      <c r="B24" s="147" t="s">
        <v>27</v>
      </c>
      <c r="C24" s="16">
        <f t="shared" ref="C24" si="24">C21/2</f>
        <v>29270833.333333123</v>
      </c>
      <c r="D24" s="118"/>
      <c r="E24" s="2">
        <v>10</v>
      </c>
      <c r="F24" s="13">
        <v>5</v>
      </c>
      <c r="G24" s="126">
        <v>4000000</v>
      </c>
      <c r="H24" s="126">
        <f>H21/2</f>
        <v>58541.666666666242</v>
      </c>
      <c r="I24" s="134">
        <f>H24/G24</f>
        <v>1.4635416666666561E-2</v>
      </c>
      <c r="J24" s="123">
        <v>10</v>
      </c>
      <c r="K24" s="35" t="s">
        <v>4</v>
      </c>
      <c r="L24" s="35">
        <v>7</v>
      </c>
      <c r="M24" s="35">
        <v>7</v>
      </c>
      <c r="N24" s="35">
        <v>7</v>
      </c>
      <c r="O24" s="35">
        <v>15</v>
      </c>
      <c r="P24" s="35">
        <v>12</v>
      </c>
      <c r="Q24" s="35">
        <v>15</v>
      </c>
      <c r="R24" s="60">
        <f t="shared" si="9"/>
        <v>3000000000</v>
      </c>
      <c r="S24" s="60">
        <f t="shared" si="10"/>
        <v>2400000000</v>
      </c>
      <c r="T24" s="60">
        <f t="shared" si="11"/>
        <v>3000000000</v>
      </c>
      <c r="U24" s="12">
        <f t="shared" si="2"/>
        <v>2800000000</v>
      </c>
      <c r="V24" s="73">
        <v>250</v>
      </c>
      <c r="W24" s="68">
        <v>1</v>
      </c>
      <c r="X24" s="68">
        <v>2</v>
      </c>
      <c r="Y24" s="66">
        <v>0</v>
      </c>
      <c r="Z24" s="66">
        <f t="shared" ref="Z24" si="25">W24*(1000/V24)</f>
        <v>4</v>
      </c>
      <c r="AA24" s="66">
        <f t="shared" ref="AA24" si="26">X24*(1000/$V$3)</f>
        <v>8</v>
      </c>
      <c r="AB24" s="66">
        <f t="shared" ref="AB24" si="27">Y24*(1000/$V$3)</f>
        <v>0</v>
      </c>
      <c r="AC24" s="69">
        <f t="shared" ref="AC24" si="28">((Y24+W24+X24)/3)*(1000/V24)</f>
        <v>4</v>
      </c>
    </row>
    <row r="25" spans="1:31" x14ac:dyDescent="0.35">
      <c r="A25" s="138"/>
      <c r="B25" s="148"/>
      <c r="C25" s="8"/>
      <c r="D25" s="118"/>
      <c r="E25" s="2"/>
      <c r="F25" s="13"/>
      <c r="G25" s="124"/>
      <c r="H25" s="124"/>
      <c r="I25" s="135"/>
      <c r="J25" s="121"/>
      <c r="K25" s="35" t="s">
        <v>5</v>
      </c>
      <c r="L25" s="35">
        <v>6</v>
      </c>
      <c r="M25" s="35">
        <v>6</v>
      </c>
      <c r="N25" s="35">
        <v>7</v>
      </c>
      <c r="O25" s="35">
        <v>73</v>
      </c>
      <c r="P25" s="35">
        <v>68</v>
      </c>
      <c r="Q25" s="35">
        <v>4</v>
      </c>
      <c r="R25" s="60">
        <f t="shared" si="9"/>
        <v>1460000000</v>
      </c>
      <c r="S25" s="60">
        <f t="shared" si="10"/>
        <v>1360000000</v>
      </c>
      <c r="T25" s="60">
        <f t="shared" si="11"/>
        <v>800000000</v>
      </c>
      <c r="U25" s="12">
        <f t="shared" si="2"/>
        <v>1206666666.6666667</v>
      </c>
      <c r="V25" s="73"/>
      <c r="W25" s="66"/>
      <c r="X25" s="66"/>
      <c r="Y25" s="66"/>
      <c r="Z25" s="66"/>
      <c r="AA25" s="66"/>
      <c r="AB25" s="66"/>
      <c r="AC25" s="70"/>
    </row>
    <row r="26" spans="1:31" x14ac:dyDescent="0.35">
      <c r="A26" s="138"/>
      <c r="B26" s="149"/>
      <c r="C26" s="17"/>
      <c r="D26" s="118"/>
      <c r="E26" s="3"/>
      <c r="F26" s="11"/>
      <c r="G26" s="127"/>
      <c r="H26" s="127"/>
      <c r="I26" s="136"/>
      <c r="J26" s="122"/>
      <c r="K26" s="36" t="s">
        <v>6</v>
      </c>
      <c r="L26" s="36">
        <v>6</v>
      </c>
      <c r="M26" s="36">
        <v>6</v>
      </c>
      <c r="N26" s="36">
        <v>6</v>
      </c>
      <c r="O26" s="36">
        <v>57</v>
      </c>
      <c r="P26" s="36">
        <v>68</v>
      </c>
      <c r="Q26" s="36">
        <v>71</v>
      </c>
      <c r="R26" s="63">
        <f t="shared" si="9"/>
        <v>1140000000</v>
      </c>
      <c r="S26" s="63">
        <f t="shared" si="10"/>
        <v>1360000000</v>
      </c>
      <c r="T26" s="63">
        <f t="shared" si="11"/>
        <v>1420000000</v>
      </c>
      <c r="U26" s="9">
        <f t="shared" si="2"/>
        <v>1306666666.6666667</v>
      </c>
      <c r="V26" s="74"/>
      <c r="W26" s="67"/>
      <c r="X26" s="67"/>
      <c r="Y26" s="67"/>
      <c r="Z26" s="67"/>
      <c r="AA26" s="67"/>
      <c r="AB26" s="67"/>
      <c r="AC26" s="71"/>
    </row>
    <row r="27" spans="1:31" x14ac:dyDescent="0.35">
      <c r="A27" s="138"/>
      <c r="B27" s="147" t="s">
        <v>28</v>
      </c>
      <c r="C27" s="16">
        <f t="shared" ref="C27" si="29">C24/2</f>
        <v>14635416.666666562</v>
      </c>
      <c r="D27" s="118"/>
      <c r="E27" s="2">
        <v>10</v>
      </c>
      <c r="F27" s="13">
        <v>5</v>
      </c>
      <c r="G27" s="126">
        <v>4000000</v>
      </c>
      <c r="H27" s="126">
        <f>H24/2</f>
        <v>29270.833333333121</v>
      </c>
      <c r="I27" s="128">
        <f>H27/G27</f>
        <v>7.3177083333332803E-3</v>
      </c>
      <c r="J27" s="123">
        <v>10</v>
      </c>
      <c r="K27" s="35" t="s">
        <v>4</v>
      </c>
      <c r="L27" s="35">
        <v>7</v>
      </c>
      <c r="M27" s="35">
        <v>7</v>
      </c>
      <c r="N27" s="35">
        <v>7</v>
      </c>
      <c r="O27" s="35">
        <v>17</v>
      </c>
      <c r="P27" s="35">
        <v>12</v>
      </c>
      <c r="Q27" s="35">
        <v>25</v>
      </c>
      <c r="R27" s="60">
        <f t="shared" si="9"/>
        <v>3400000000</v>
      </c>
      <c r="S27" s="60">
        <f t="shared" si="10"/>
        <v>2400000000</v>
      </c>
      <c r="T27" s="60">
        <f t="shared" si="11"/>
        <v>5000000000</v>
      </c>
      <c r="U27" s="12">
        <f t="shared" si="2"/>
        <v>3600000000</v>
      </c>
      <c r="V27" s="73">
        <v>250</v>
      </c>
      <c r="W27" s="68">
        <v>1</v>
      </c>
      <c r="X27" s="68">
        <v>0</v>
      </c>
      <c r="Y27" s="66">
        <v>0</v>
      </c>
      <c r="Z27" s="66">
        <f t="shared" ref="Z27" si="30">W27*(1000/V27)</f>
        <v>4</v>
      </c>
      <c r="AA27" s="66">
        <f t="shared" ref="AA27" si="31">X27*(1000/$V$3)</f>
        <v>0</v>
      </c>
      <c r="AB27" s="66">
        <f t="shared" ref="AB27" si="32">Y27*(1000/$V$3)</f>
        <v>0</v>
      </c>
      <c r="AC27" s="69">
        <f t="shared" ref="AC27" si="33">((Y27+W27+X27)/3)*(1000/V27)</f>
        <v>1.3333333333333333</v>
      </c>
    </row>
    <row r="28" spans="1:31" x14ac:dyDescent="0.35">
      <c r="A28" s="138"/>
      <c r="B28" s="148"/>
      <c r="C28" s="8"/>
      <c r="D28" s="118"/>
      <c r="E28" s="2"/>
      <c r="F28" s="13"/>
      <c r="G28" s="124"/>
      <c r="H28" s="124"/>
      <c r="I28" s="125"/>
      <c r="J28" s="121"/>
      <c r="K28" s="35" t="s">
        <v>5</v>
      </c>
      <c r="L28" s="35">
        <v>6</v>
      </c>
      <c r="M28" s="35">
        <v>6</v>
      </c>
      <c r="N28" s="35">
        <v>6</v>
      </c>
      <c r="O28" s="35">
        <v>67</v>
      </c>
      <c r="P28" s="35">
        <v>54</v>
      </c>
      <c r="Q28" s="35">
        <v>69</v>
      </c>
      <c r="R28" s="60">
        <f t="shared" si="9"/>
        <v>1340000000</v>
      </c>
      <c r="S28" s="60">
        <f t="shared" si="10"/>
        <v>1080000000</v>
      </c>
      <c r="T28" s="60">
        <f t="shared" si="11"/>
        <v>1380000000</v>
      </c>
      <c r="U28" s="12">
        <f t="shared" si="2"/>
        <v>1266666666.6666667</v>
      </c>
      <c r="V28" s="73"/>
      <c r="W28" s="66"/>
      <c r="X28" s="66"/>
      <c r="Y28" s="66"/>
      <c r="Z28" s="66"/>
      <c r="AA28" s="66"/>
      <c r="AB28" s="66"/>
      <c r="AC28" s="70"/>
    </row>
    <row r="29" spans="1:31" x14ac:dyDescent="0.35">
      <c r="A29" s="138"/>
      <c r="B29" s="149"/>
      <c r="C29" s="17"/>
      <c r="D29" s="118"/>
      <c r="E29" s="3"/>
      <c r="F29" s="11"/>
      <c r="G29" s="127"/>
      <c r="H29" s="127"/>
      <c r="I29" s="129"/>
      <c r="J29" s="122"/>
      <c r="K29" s="36" t="s">
        <v>6</v>
      </c>
      <c r="L29" s="36">
        <v>6</v>
      </c>
      <c r="M29" s="36">
        <v>6</v>
      </c>
      <c r="N29" s="36">
        <v>6</v>
      </c>
      <c r="O29" s="36">
        <v>80</v>
      </c>
      <c r="P29" s="36">
        <v>42</v>
      </c>
      <c r="Q29" s="36">
        <v>89</v>
      </c>
      <c r="R29" s="63">
        <f t="shared" si="9"/>
        <v>1600000000</v>
      </c>
      <c r="S29" s="63">
        <f t="shared" si="10"/>
        <v>840000000</v>
      </c>
      <c r="T29" s="63">
        <f t="shared" si="11"/>
        <v>1780000000</v>
      </c>
      <c r="U29" s="9">
        <f t="shared" si="2"/>
        <v>1406666666.6666667</v>
      </c>
      <c r="V29" s="74"/>
      <c r="W29" s="67"/>
      <c r="X29" s="67"/>
      <c r="Y29" s="67"/>
      <c r="Z29" s="67"/>
      <c r="AA29" s="67"/>
      <c r="AB29" s="67"/>
      <c r="AC29" s="71"/>
    </row>
    <row r="30" spans="1:31" x14ac:dyDescent="0.35">
      <c r="A30" s="138"/>
      <c r="B30" s="147" t="s">
        <v>29</v>
      </c>
      <c r="C30" s="16">
        <f t="shared" ref="C30" si="34">C27/2</f>
        <v>7317708.3333332809</v>
      </c>
      <c r="D30" s="118"/>
      <c r="E30" s="2">
        <v>10</v>
      </c>
      <c r="F30" s="13">
        <v>5</v>
      </c>
      <c r="G30" s="124">
        <v>4000000</v>
      </c>
      <c r="H30" s="124">
        <f>H27/2</f>
        <v>14635.416666666561</v>
      </c>
      <c r="I30" s="125">
        <f>H30/G30</f>
        <v>3.6588541666666401E-3</v>
      </c>
      <c r="J30" s="123">
        <v>10</v>
      </c>
      <c r="K30" s="37" t="s">
        <v>4</v>
      </c>
      <c r="L30" s="37">
        <v>7</v>
      </c>
      <c r="M30" s="37">
        <v>7</v>
      </c>
      <c r="N30" s="37">
        <v>7</v>
      </c>
      <c r="O30" s="37">
        <v>14</v>
      </c>
      <c r="P30" s="37">
        <v>15</v>
      </c>
      <c r="Q30" s="37">
        <v>14</v>
      </c>
      <c r="R30" s="60">
        <f t="shared" si="9"/>
        <v>2800000000</v>
      </c>
      <c r="S30" s="60">
        <f t="shared" si="10"/>
        <v>3000000000</v>
      </c>
      <c r="T30" s="60">
        <f t="shared" si="11"/>
        <v>2800000000</v>
      </c>
      <c r="U30" s="12">
        <f t="shared" si="2"/>
        <v>2866666666.6666665</v>
      </c>
      <c r="V30" s="72">
        <v>250</v>
      </c>
      <c r="W30" s="68">
        <v>0</v>
      </c>
      <c r="X30" s="68">
        <v>0</v>
      </c>
      <c r="Y30" s="68">
        <v>0</v>
      </c>
      <c r="Z30" s="66">
        <f t="shared" ref="Z30" si="35">W30*(1000/V30)</f>
        <v>0</v>
      </c>
      <c r="AA30" s="66">
        <f t="shared" ref="AA30" si="36">X30*(1000/$V$3)</f>
        <v>0</v>
      </c>
      <c r="AB30" s="66">
        <f t="shared" ref="AB30" si="37">Y30*(1000/$V$3)</f>
        <v>0</v>
      </c>
      <c r="AC30" s="69" t="s">
        <v>34</v>
      </c>
    </row>
    <row r="31" spans="1:31" x14ac:dyDescent="0.35">
      <c r="A31" s="138"/>
      <c r="B31" s="148"/>
      <c r="C31" s="8"/>
      <c r="D31" s="118"/>
      <c r="E31" s="2"/>
      <c r="F31" s="13"/>
      <c r="G31" s="124"/>
      <c r="H31" s="124"/>
      <c r="I31" s="125"/>
      <c r="J31" s="121"/>
      <c r="K31" s="35" t="s">
        <v>5</v>
      </c>
      <c r="L31" s="35">
        <v>6</v>
      </c>
      <c r="M31" s="35">
        <v>6</v>
      </c>
      <c r="N31" s="35">
        <v>6</v>
      </c>
      <c r="O31" s="35">
        <v>51</v>
      </c>
      <c r="P31" s="35">
        <v>59</v>
      </c>
      <c r="Q31" s="35">
        <v>48</v>
      </c>
      <c r="R31" s="60">
        <f t="shared" si="9"/>
        <v>1020000000</v>
      </c>
      <c r="S31" s="60">
        <f t="shared" si="10"/>
        <v>1180000000</v>
      </c>
      <c r="T31" s="60">
        <f t="shared" si="11"/>
        <v>960000000</v>
      </c>
      <c r="U31" s="12">
        <f t="shared" si="2"/>
        <v>1053333333.3333334</v>
      </c>
      <c r="V31" s="73"/>
      <c r="W31" s="66"/>
      <c r="X31" s="66"/>
      <c r="Y31" s="66"/>
      <c r="Z31" s="66"/>
      <c r="AA31" s="66"/>
      <c r="AB31" s="66"/>
      <c r="AC31" s="70"/>
    </row>
    <row r="32" spans="1:31" x14ac:dyDescent="0.35">
      <c r="A32" s="138"/>
      <c r="B32" s="148"/>
      <c r="C32" s="8"/>
      <c r="D32" s="119"/>
      <c r="E32" s="2"/>
      <c r="F32" s="13"/>
      <c r="G32" s="124"/>
      <c r="H32" s="124"/>
      <c r="I32" s="125"/>
      <c r="J32" s="121"/>
      <c r="K32" s="36" t="s">
        <v>6</v>
      </c>
      <c r="L32" s="36">
        <v>6</v>
      </c>
      <c r="M32" s="36">
        <v>6</v>
      </c>
      <c r="N32" s="36">
        <v>6</v>
      </c>
      <c r="O32" s="36">
        <v>63</v>
      </c>
      <c r="P32" s="36">
        <v>57</v>
      </c>
      <c r="Q32" s="36">
        <v>34</v>
      </c>
      <c r="R32" s="63">
        <f t="shared" si="9"/>
        <v>1260000000</v>
      </c>
      <c r="S32" s="63">
        <f t="shared" si="10"/>
        <v>1140000000</v>
      </c>
      <c r="T32" s="63">
        <f t="shared" si="11"/>
        <v>680000000</v>
      </c>
      <c r="U32" s="9">
        <f t="shared" si="2"/>
        <v>1026666666.6666666</v>
      </c>
      <c r="V32" s="74"/>
      <c r="W32" s="67"/>
      <c r="X32" s="67"/>
      <c r="Y32" s="67"/>
      <c r="Z32" s="67"/>
      <c r="AA32" s="67"/>
      <c r="AB32" s="67"/>
      <c r="AC32" s="71"/>
    </row>
    <row r="33" spans="1:31" x14ac:dyDescent="0.35">
      <c r="A33" s="139"/>
      <c r="B33" s="159" t="s">
        <v>18</v>
      </c>
      <c r="C33" s="144">
        <f>C12</f>
        <v>46833333.333333001</v>
      </c>
      <c r="D33" s="112" t="s">
        <v>20</v>
      </c>
      <c r="E33" s="51">
        <v>10</v>
      </c>
      <c r="F33" s="54">
        <v>5</v>
      </c>
      <c r="G33" s="151">
        <f>G30</f>
        <v>4000000</v>
      </c>
      <c r="H33" s="151">
        <f>H12</f>
        <v>93666.666666660007</v>
      </c>
      <c r="I33" s="141">
        <f>I12</f>
        <v>2.3400000000000001E-2</v>
      </c>
      <c r="J33" s="123">
        <v>10</v>
      </c>
      <c r="K33" s="37" t="s">
        <v>4</v>
      </c>
      <c r="L33" s="37">
        <v>7</v>
      </c>
      <c r="M33" s="37">
        <v>7</v>
      </c>
      <c r="N33" s="37">
        <v>7</v>
      </c>
      <c r="O33" s="37">
        <v>12</v>
      </c>
      <c r="P33" s="37">
        <v>13</v>
      </c>
      <c r="Q33" s="37">
        <v>13</v>
      </c>
      <c r="R33" s="60">
        <f t="shared" si="9"/>
        <v>2400000000</v>
      </c>
      <c r="S33" s="60">
        <f t="shared" si="10"/>
        <v>2600000000</v>
      </c>
      <c r="T33" s="60">
        <f t="shared" si="11"/>
        <v>2600000000</v>
      </c>
      <c r="U33" s="12">
        <f t="shared" si="2"/>
        <v>2533333333.3333335</v>
      </c>
      <c r="V33" s="72">
        <v>500</v>
      </c>
      <c r="W33" s="68">
        <v>62</v>
      </c>
      <c r="X33" s="68">
        <v>76</v>
      </c>
      <c r="Y33" s="68">
        <v>43</v>
      </c>
      <c r="Z33" s="66">
        <f t="shared" ref="Z33" si="38">W33*(1000/V33)</f>
        <v>124</v>
      </c>
      <c r="AA33" s="66">
        <f t="shared" ref="AA33" si="39">X33*(1000/$V$3)</f>
        <v>304</v>
      </c>
      <c r="AB33" s="66">
        <f t="shared" ref="AB33" si="40">Y33*(1000/$V$3)</f>
        <v>172</v>
      </c>
      <c r="AC33" s="69">
        <f>((Y33+W33+X33)/3)*(1000/V33)</f>
        <v>120.66666666666667</v>
      </c>
    </row>
    <row r="34" spans="1:31" x14ac:dyDescent="0.35">
      <c r="A34" s="139"/>
      <c r="B34" s="160"/>
      <c r="C34" s="145"/>
      <c r="D34" s="113"/>
      <c r="E34" s="6"/>
      <c r="F34" s="8"/>
      <c r="G34" s="152"/>
      <c r="H34" s="152"/>
      <c r="I34" s="142"/>
      <c r="J34" s="121"/>
      <c r="K34" s="35" t="s">
        <v>5</v>
      </c>
      <c r="L34" s="35">
        <v>6</v>
      </c>
      <c r="M34" s="35">
        <v>6</v>
      </c>
      <c r="N34" s="35">
        <v>6</v>
      </c>
      <c r="O34" s="35">
        <v>20</v>
      </c>
      <c r="P34" s="35">
        <v>19</v>
      </c>
      <c r="Q34" s="35">
        <v>21</v>
      </c>
      <c r="R34" s="60">
        <f t="shared" si="9"/>
        <v>400000000</v>
      </c>
      <c r="S34" s="60">
        <f t="shared" si="10"/>
        <v>380000000</v>
      </c>
      <c r="T34" s="60">
        <f t="shared" si="11"/>
        <v>420000000</v>
      </c>
      <c r="U34" s="12">
        <f t="shared" si="2"/>
        <v>400000000</v>
      </c>
      <c r="V34" s="73"/>
      <c r="W34" s="66"/>
      <c r="X34" s="66"/>
      <c r="Y34" s="66"/>
      <c r="Z34" s="66"/>
      <c r="AA34" s="66"/>
      <c r="AB34" s="66"/>
      <c r="AC34" s="70"/>
    </row>
    <row r="35" spans="1:31" x14ac:dyDescent="0.35">
      <c r="A35" s="140"/>
      <c r="B35" s="161"/>
      <c r="C35" s="146"/>
      <c r="D35" s="116"/>
      <c r="E35" s="53"/>
      <c r="F35" s="17"/>
      <c r="G35" s="153"/>
      <c r="H35" s="153"/>
      <c r="I35" s="143"/>
      <c r="J35" s="122"/>
      <c r="K35" s="36" t="s">
        <v>6</v>
      </c>
      <c r="L35" s="36">
        <v>6</v>
      </c>
      <c r="M35" s="36">
        <v>6</v>
      </c>
      <c r="N35" s="36">
        <v>7</v>
      </c>
      <c r="O35" s="36">
        <v>89</v>
      </c>
      <c r="P35" s="36">
        <v>91</v>
      </c>
      <c r="Q35" s="36">
        <v>9</v>
      </c>
      <c r="R35" s="63">
        <f t="shared" si="9"/>
        <v>1780000000</v>
      </c>
      <c r="S35" s="63">
        <f t="shared" si="10"/>
        <v>1820000000</v>
      </c>
      <c r="T35" s="63">
        <f t="shared" si="11"/>
        <v>1800000000</v>
      </c>
      <c r="U35" s="9">
        <f t="shared" si="2"/>
        <v>1800000000</v>
      </c>
      <c r="V35" s="74"/>
      <c r="W35" s="67"/>
      <c r="X35" s="67"/>
      <c r="Y35" s="67"/>
      <c r="Z35" s="67"/>
      <c r="AA35" s="67"/>
      <c r="AB35" s="67"/>
      <c r="AC35" s="71"/>
    </row>
    <row r="36" spans="1:31" x14ac:dyDescent="0.35">
      <c r="A36" s="6"/>
      <c r="B36" s="38"/>
      <c r="C36" s="40"/>
      <c r="D36" s="39"/>
      <c r="E36" s="6"/>
      <c r="F36" s="6"/>
      <c r="G36" s="46"/>
      <c r="H36" s="46"/>
      <c r="I36" s="47"/>
      <c r="J36" s="41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0"/>
      <c r="V36" s="49"/>
      <c r="W36" s="49"/>
      <c r="X36" s="49"/>
      <c r="Y36" s="49"/>
      <c r="Z36" s="49"/>
      <c r="AA36" s="49"/>
      <c r="AB36" s="49"/>
      <c r="AC36" s="50"/>
    </row>
    <row r="37" spans="1:31" x14ac:dyDescent="0.35">
      <c r="A37" s="6"/>
      <c r="B37" s="38"/>
      <c r="C37" s="6"/>
      <c r="D37" s="39"/>
      <c r="E37" s="6"/>
      <c r="F37" s="6"/>
      <c r="G37" s="46"/>
      <c r="H37" s="46"/>
      <c r="I37" s="47"/>
      <c r="J37" s="41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0"/>
      <c r="V37" s="49"/>
      <c r="W37" s="49"/>
      <c r="X37" s="49"/>
      <c r="Y37" s="49"/>
      <c r="Z37" s="49"/>
      <c r="AA37" s="49"/>
      <c r="AB37" s="49"/>
      <c r="AC37" s="50"/>
    </row>
    <row r="38" spans="1:31" x14ac:dyDescent="0.35">
      <c r="A38" s="6"/>
      <c r="B38" s="38"/>
      <c r="C38" s="6"/>
      <c r="D38" s="39"/>
      <c r="E38" s="6"/>
      <c r="F38" s="6"/>
      <c r="G38" s="46"/>
      <c r="H38" s="46"/>
      <c r="I38" s="47"/>
      <c r="J38" s="41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0"/>
      <c r="V38" s="49"/>
      <c r="W38" s="49"/>
      <c r="X38" s="49"/>
      <c r="Y38" s="49"/>
      <c r="Z38" s="49"/>
      <c r="AA38" s="49"/>
      <c r="AB38" s="49"/>
      <c r="AC38" s="50"/>
    </row>
    <row r="39" spans="1:31" x14ac:dyDescent="0.35">
      <c r="A39" s="6"/>
      <c r="B39" s="38"/>
      <c r="C39" s="40"/>
      <c r="D39" s="39"/>
      <c r="E39" s="6"/>
      <c r="F39" s="6"/>
      <c r="G39" s="46"/>
      <c r="H39" s="46"/>
      <c r="I39" s="47"/>
      <c r="J39" s="41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0"/>
      <c r="V39" s="49"/>
      <c r="W39" s="49"/>
      <c r="X39" s="49"/>
      <c r="Y39" s="49"/>
      <c r="Z39" s="49"/>
      <c r="AA39" s="49"/>
      <c r="AB39" s="49"/>
      <c r="AC39" s="50"/>
      <c r="AE39" s="30"/>
    </row>
    <row r="40" spans="1:31" x14ac:dyDescent="0.35">
      <c r="A40" s="6"/>
      <c r="B40" s="38"/>
      <c r="C40" s="6"/>
      <c r="D40" s="39"/>
      <c r="E40" s="6"/>
      <c r="F40" s="6"/>
      <c r="G40" s="46"/>
      <c r="H40" s="46"/>
      <c r="I40" s="47"/>
      <c r="J40" s="41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0"/>
      <c r="V40" s="49"/>
      <c r="W40" s="49"/>
      <c r="X40" s="49"/>
      <c r="Y40" s="49"/>
      <c r="Z40" s="49"/>
      <c r="AA40" s="49"/>
      <c r="AB40" s="49"/>
      <c r="AC40" s="50"/>
      <c r="AE40" s="30"/>
    </row>
    <row r="41" spans="1:31" x14ac:dyDescent="0.35">
      <c r="A41" s="6"/>
      <c r="B41" s="38"/>
      <c r="C41" s="6"/>
      <c r="D41" s="39"/>
      <c r="E41" s="6"/>
      <c r="F41" s="6"/>
      <c r="G41" s="46"/>
      <c r="H41" s="46"/>
      <c r="I41" s="47"/>
      <c r="J41" s="41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0"/>
      <c r="V41" s="49"/>
      <c r="W41" s="49"/>
      <c r="X41" s="49"/>
      <c r="Y41" s="49"/>
      <c r="Z41" s="49"/>
      <c r="AA41" s="49"/>
      <c r="AB41" s="49"/>
      <c r="AC41" s="50"/>
      <c r="AE41" s="30"/>
    </row>
    <row r="42" spans="1:31" x14ac:dyDescent="0.35">
      <c r="A42" s="6"/>
      <c r="B42" s="38"/>
      <c r="C42" s="40"/>
      <c r="D42" s="39"/>
      <c r="E42" s="6"/>
      <c r="F42" s="6"/>
      <c r="G42" s="46"/>
      <c r="H42" s="46"/>
      <c r="I42" s="47"/>
      <c r="J42" s="43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0"/>
      <c r="V42" s="49"/>
      <c r="W42" s="49"/>
      <c r="X42" s="49"/>
      <c r="Y42" s="49"/>
      <c r="Z42" s="49"/>
      <c r="AA42" s="49"/>
      <c r="AB42" s="49"/>
      <c r="AC42" s="50"/>
      <c r="AE42" s="30"/>
    </row>
    <row r="43" spans="1:31" x14ac:dyDescent="0.35">
      <c r="A43" s="6"/>
      <c r="B43" s="38"/>
      <c r="C43" s="6"/>
      <c r="D43" s="39"/>
      <c r="E43" s="6"/>
      <c r="F43" s="6"/>
      <c r="G43" s="46"/>
      <c r="H43" s="46"/>
      <c r="I43" s="47"/>
      <c r="J43" s="43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0"/>
      <c r="V43" s="49"/>
      <c r="W43" s="49"/>
      <c r="X43" s="49"/>
      <c r="Y43" s="49"/>
      <c r="Z43" s="49"/>
      <c r="AA43" s="49"/>
      <c r="AB43" s="49"/>
      <c r="AC43" s="50"/>
      <c r="AE43" s="30"/>
    </row>
    <row r="44" spans="1:31" x14ac:dyDescent="0.35">
      <c r="A44" s="6"/>
      <c r="B44" s="38"/>
      <c r="C44" s="6"/>
      <c r="D44" s="39"/>
      <c r="E44" s="6"/>
      <c r="F44" s="6"/>
      <c r="G44" s="46"/>
      <c r="H44" s="46"/>
      <c r="I44" s="47"/>
      <c r="J44" s="43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0"/>
      <c r="V44" s="49"/>
      <c r="W44" s="49"/>
      <c r="X44" s="49"/>
      <c r="Y44" s="49"/>
      <c r="Z44" s="49"/>
      <c r="AA44" s="49"/>
      <c r="AB44" s="49"/>
      <c r="AC44" s="50"/>
      <c r="AE44" s="30"/>
    </row>
    <row r="45" spans="1:31" x14ac:dyDescent="0.35">
      <c r="A45" s="7"/>
      <c r="B45" s="38"/>
      <c r="C45" s="40"/>
      <c r="D45" s="39"/>
      <c r="E45" s="6"/>
      <c r="F45" s="6"/>
      <c r="G45" s="46"/>
      <c r="H45" s="46"/>
      <c r="I45" s="47"/>
      <c r="J45" s="44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0"/>
      <c r="V45" s="49"/>
      <c r="W45" s="49"/>
      <c r="X45" s="49"/>
      <c r="Y45" s="49"/>
      <c r="Z45" s="49"/>
      <c r="AA45" s="49"/>
      <c r="AB45" s="49"/>
      <c r="AC45" s="50"/>
      <c r="AE45" s="30"/>
    </row>
    <row r="46" spans="1:31" x14ac:dyDescent="0.35">
      <c r="A46" s="6"/>
      <c r="B46" s="38"/>
      <c r="C46" s="6"/>
      <c r="D46" s="39"/>
      <c r="E46" s="6"/>
      <c r="F46" s="6"/>
      <c r="G46" s="46"/>
      <c r="H46" s="46"/>
      <c r="I46" s="47"/>
      <c r="J46" s="44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0"/>
      <c r="V46" s="49"/>
      <c r="W46" s="49"/>
      <c r="X46" s="49"/>
      <c r="Y46" s="49"/>
      <c r="Z46" s="49"/>
      <c r="AA46" s="49"/>
      <c r="AB46" s="49"/>
      <c r="AC46" s="50"/>
      <c r="AE46" s="30"/>
    </row>
    <row r="47" spans="1:31" x14ac:dyDescent="0.35">
      <c r="A47" s="6"/>
      <c r="B47" s="38"/>
      <c r="C47" s="6"/>
      <c r="D47" s="39"/>
      <c r="E47" s="6"/>
      <c r="F47" s="6"/>
      <c r="G47" s="46"/>
      <c r="H47" s="46"/>
      <c r="I47" s="47"/>
      <c r="J47" s="44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0"/>
      <c r="V47" s="49"/>
      <c r="W47" s="49"/>
      <c r="X47" s="49"/>
      <c r="Y47" s="49"/>
      <c r="Z47" s="49"/>
      <c r="AA47" s="49"/>
      <c r="AB47" s="49"/>
      <c r="AC47" s="50"/>
      <c r="AE47" s="30"/>
    </row>
    <row r="48" spans="1:31" x14ac:dyDescent="0.35">
      <c r="A48" s="6"/>
      <c r="B48" s="38"/>
      <c r="C48" s="40"/>
      <c r="D48" s="39"/>
      <c r="E48" s="6"/>
      <c r="F48" s="6"/>
      <c r="G48" s="46"/>
      <c r="H48" s="46"/>
      <c r="I48" s="47"/>
      <c r="J48" s="45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0"/>
      <c r="V48" s="49"/>
      <c r="W48" s="49"/>
      <c r="X48" s="49"/>
      <c r="Y48" s="49"/>
      <c r="Z48" s="49"/>
      <c r="AA48" s="49"/>
      <c r="AB48" s="49"/>
      <c r="AC48" s="50"/>
      <c r="AE48" s="30"/>
    </row>
    <row r="49" spans="1:31" x14ac:dyDescent="0.35">
      <c r="A49" s="6"/>
      <c r="B49" s="38"/>
      <c r="C49" s="6"/>
      <c r="D49" s="39"/>
      <c r="E49" s="6"/>
      <c r="F49" s="6"/>
      <c r="G49" s="46"/>
      <c r="H49" s="46"/>
      <c r="I49" s="47"/>
      <c r="J49" s="45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0"/>
      <c r="V49" s="49"/>
      <c r="W49" s="49"/>
      <c r="X49" s="49"/>
      <c r="Y49" s="49"/>
      <c r="Z49" s="49"/>
      <c r="AA49" s="49"/>
      <c r="AB49" s="49"/>
      <c r="AC49" s="50"/>
      <c r="AE49" s="30"/>
    </row>
    <row r="50" spans="1:31" x14ac:dyDescent="0.35">
      <c r="A50" s="6"/>
      <c r="B50" s="38"/>
      <c r="C50" s="6"/>
      <c r="D50" s="39"/>
      <c r="E50" s="6"/>
      <c r="F50" s="6"/>
      <c r="G50" s="46"/>
      <c r="H50" s="46"/>
      <c r="I50" s="47"/>
      <c r="J50" s="45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0"/>
      <c r="V50" s="49"/>
      <c r="W50" s="49"/>
      <c r="X50" s="49"/>
      <c r="Y50" s="49"/>
      <c r="Z50" s="49"/>
      <c r="AA50" s="49"/>
      <c r="AB50" s="49"/>
      <c r="AC50" s="50"/>
      <c r="AE50" s="30"/>
    </row>
    <row r="51" spans="1:31" x14ac:dyDescent="0.35">
      <c r="A51" s="6"/>
      <c r="B51" s="38"/>
      <c r="C51" s="40"/>
      <c r="D51" s="39"/>
      <c r="E51" s="6"/>
      <c r="F51" s="6"/>
      <c r="G51" s="46"/>
      <c r="H51" s="46"/>
      <c r="I51" s="47"/>
      <c r="J51" s="4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0"/>
      <c r="V51" s="49"/>
      <c r="W51" s="49"/>
      <c r="X51" s="49"/>
      <c r="Y51" s="49"/>
      <c r="Z51" s="49"/>
      <c r="AA51" s="49"/>
      <c r="AB51" s="49"/>
      <c r="AC51" s="50"/>
      <c r="AE51" s="30"/>
    </row>
    <row r="52" spans="1:31" x14ac:dyDescent="0.35">
      <c r="A52" s="6"/>
      <c r="B52" s="38"/>
      <c r="C52" s="6"/>
      <c r="D52" s="39"/>
      <c r="E52" s="6"/>
      <c r="F52" s="6"/>
      <c r="G52" s="46"/>
      <c r="H52" s="46"/>
      <c r="I52" s="47"/>
      <c r="J52" s="42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0"/>
      <c r="V52" s="49"/>
      <c r="W52" s="49"/>
      <c r="X52" s="49"/>
      <c r="Y52" s="49"/>
      <c r="Z52" s="49"/>
      <c r="AA52" s="49"/>
      <c r="AB52" s="49"/>
      <c r="AC52" s="50"/>
      <c r="AE52" s="30"/>
    </row>
    <row r="53" spans="1:31" x14ac:dyDescent="0.35">
      <c r="A53" s="6"/>
      <c r="B53" s="38"/>
      <c r="C53" s="6"/>
      <c r="D53" s="39"/>
      <c r="E53" s="6"/>
      <c r="F53" s="6"/>
      <c r="G53" s="46"/>
      <c r="H53" s="46"/>
      <c r="I53" s="47"/>
      <c r="J53" s="42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0"/>
      <c r="V53" s="49"/>
      <c r="W53" s="49"/>
      <c r="X53" s="49"/>
      <c r="Y53" s="49"/>
      <c r="Z53" s="49"/>
      <c r="AA53" s="49"/>
      <c r="AB53" s="49"/>
      <c r="AC53" s="50"/>
      <c r="AE53" s="30"/>
    </row>
    <row r="54" spans="1:31" x14ac:dyDescent="0.35">
      <c r="A54" s="6"/>
      <c r="B54" s="38"/>
      <c r="C54" s="40"/>
      <c r="D54" s="39"/>
      <c r="E54" s="6"/>
      <c r="F54" s="6"/>
      <c r="G54" s="46"/>
      <c r="H54" s="46"/>
      <c r="I54" s="47"/>
      <c r="J54" s="41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0"/>
      <c r="V54" s="49"/>
      <c r="W54" s="49"/>
      <c r="X54" s="49"/>
      <c r="Y54" s="49"/>
      <c r="Z54" s="49"/>
      <c r="AA54" s="49"/>
      <c r="AB54" s="49"/>
      <c r="AC54" s="50"/>
      <c r="AE54" s="30"/>
    </row>
    <row r="55" spans="1:31" x14ac:dyDescent="0.35">
      <c r="A55" s="6"/>
      <c r="B55" s="38"/>
      <c r="C55" s="6"/>
      <c r="D55" s="39"/>
      <c r="E55" s="6"/>
      <c r="F55" s="6"/>
      <c r="G55" s="46"/>
      <c r="H55" s="46"/>
      <c r="I55" s="47"/>
      <c r="J55" s="41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0"/>
      <c r="V55" s="49"/>
      <c r="W55" s="49"/>
      <c r="X55" s="49"/>
      <c r="Y55" s="49"/>
      <c r="Z55" s="49"/>
      <c r="AA55" s="49"/>
      <c r="AB55" s="49"/>
      <c r="AC55" s="50"/>
      <c r="AE55" s="30"/>
    </row>
    <row r="56" spans="1:31" x14ac:dyDescent="0.35">
      <c r="A56" s="6"/>
      <c r="B56" s="38"/>
      <c r="C56" s="6"/>
      <c r="D56" s="39"/>
      <c r="E56" s="6"/>
      <c r="F56" s="6"/>
      <c r="G56" s="46"/>
      <c r="H56" s="46"/>
      <c r="I56" s="47"/>
      <c r="J56" s="41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0"/>
      <c r="V56" s="49"/>
      <c r="W56" s="49"/>
      <c r="X56" s="49"/>
      <c r="Y56" s="49"/>
      <c r="Z56" s="49"/>
      <c r="AA56" s="49"/>
      <c r="AB56" s="49"/>
      <c r="AC56" s="50"/>
      <c r="AE56" s="30"/>
    </row>
    <row r="57" spans="1:31" x14ac:dyDescent="0.35">
      <c r="AE57" s="30"/>
    </row>
    <row r="58" spans="1:31" x14ac:dyDescent="0.35">
      <c r="AE58" s="30"/>
    </row>
    <row r="59" spans="1:31" x14ac:dyDescent="0.35">
      <c r="AE59" s="30"/>
    </row>
    <row r="60" spans="1:31" x14ac:dyDescent="0.35">
      <c r="AE60" s="30"/>
    </row>
    <row r="61" spans="1:31" x14ac:dyDescent="0.35">
      <c r="AE61" s="30"/>
    </row>
  </sheetData>
  <mergeCells count="169">
    <mergeCell ref="B3:B5"/>
    <mergeCell ref="B6:B8"/>
    <mergeCell ref="V33:V35"/>
    <mergeCell ref="W33:W35"/>
    <mergeCell ref="X33:X35"/>
    <mergeCell ref="Y33:Y35"/>
    <mergeCell ref="AC33:AC35"/>
    <mergeCell ref="D33:D35"/>
    <mergeCell ref="B33:B35"/>
    <mergeCell ref="H18:H20"/>
    <mergeCell ref="I18:I20"/>
    <mergeCell ref="I3:I5"/>
    <mergeCell ref="H3:H5"/>
    <mergeCell ref="G3:G5"/>
    <mergeCell ref="G6:G8"/>
    <mergeCell ref="H6:H8"/>
    <mergeCell ref="I6:I8"/>
    <mergeCell ref="X21:X23"/>
    <mergeCell ref="W24:W26"/>
    <mergeCell ref="X24:X26"/>
    <mergeCell ref="AC12:AC14"/>
    <mergeCell ref="AC18:AC20"/>
    <mergeCell ref="Y12:Y14"/>
    <mergeCell ref="V12:V14"/>
    <mergeCell ref="A9:A35"/>
    <mergeCell ref="J33:J35"/>
    <mergeCell ref="I33:I35"/>
    <mergeCell ref="C33:C35"/>
    <mergeCell ref="B30:B32"/>
    <mergeCell ref="B27:B29"/>
    <mergeCell ref="B24:B26"/>
    <mergeCell ref="B21:B23"/>
    <mergeCell ref="B18:B20"/>
    <mergeCell ref="B15:B17"/>
    <mergeCell ref="B12:B14"/>
    <mergeCell ref="B9:B11"/>
    <mergeCell ref="H33:H35"/>
    <mergeCell ref="G33:G35"/>
    <mergeCell ref="G12:G14"/>
    <mergeCell ref="H12:H14"/>
    <mergeCell ref="I12:I14"/>
    <mergeCell ref="G24:G26"/>
    <mergeCell ref="H24:H26"/>
    <mergeCell ref="I24:I26"/>
    <mergeCell ref="G15:G17"/>
    <mergeCell ref="H15:H17"/>
    <mergeCell ref="I15:I17"/>
    <mergeCell ref="G18:G20"/>
    <mergeCell ref="A3:A8"/>
    <mergeCell ref="D6:D8"/>
    <mergeCell ref="D3:D5"/>
    <mergeCell ref="D9:D32"/>
    <mergeCell ref="J9:J11"/>
    <mergeCell ref="J12:J14"/>
    <mergeCell ref="J15:J17"/>
    <mergeCell ref="J18:J20"/>
    <mergeCell ref="J21:J23"/>
    <mergeCell ref="J24:J26"/>
    <mergeCell ref="J27:J29"/>
    <mergeCell ref="G30:G32"/>
    <mergeCell ref="H30:H32"/>
    <mergeCell ref="I30:I32"/>
    <mergeCell ref="G21:G23"/>
    <mergeCell ref="H21:H23"/>
    <mergeCell ref="G27:G29"/>
    <mergeCell ref="J30:J32"/>
    <mergeCell ref="H27:H29"/>
    <mergeCell ref="I27:I29"/>
    <mergeCell ref="G9:G11"/>
    <mergeCell ref="H9:H11"/>
    <mergeCell ref="I9:I11"/>
    <mergeCell ref="I21:I23"/>
    <mergeCell ref="U1:U2"/>
    <mergeCell ref="AC1:AC2"/>
    <mergeCell ref="V1:V2"/>
    <mergeCell ref="AC3:AC5"/>
    <mergeCell ref="J3:J5"/>
    <mergeCell ref="L1:N1"/>
    <mergeCell ref="O1:Q1"/>
    <mergeCell ref="J6:J8"/>
    <mergeCell ref="AC6:AC8"/>
    <mergeCell ref="Y6:Y8"/>
    <mergeCell ref="V6:V8"/>
    <mergeCell ref="V3:V5"/>
    <mergeCell ref="Y3:Y5"/>
    <mergeCell ref="W1:Y1"/>
    <mergeCell ref="R1:T1"/>
    <mergeCell ref="Z1:AB1"/>
    <mergeCell ref="A1:A2"/>
    <mergeCell ref="B1:B2"/>
    <mergeCell ref="K1:K2"/>
    <mergeCell ref="F1:F2"/>
    <mergeCell ref="E1:E2"/>
    <mergeCell ref="D1:D2"/>
    <mergeCell ref="C1:C2"/>
    <mergeCell ref="I1:I2"/>
    <mergeCell ref="G1:G2"/>
    <mergeCell ref="H1:H2"/>
    <mergeCell ref="J1:J2"/>
    <mergeCell ref="Y18:Y20"/>
    <mergeCell ref="AC9:AC11"/>
    <mergeCell ref="Y9:Y11"/>
    <mergeCell ref="V9:V11"/>
    <mergeCell ref="X3:X5"/>
    <mergeCell ref="W3:W5"/>
    <mergeCell ref="W6:W8"/>
    <mergeCell ref="X6:X8"/>
    <mergeCell ref="W9:W11"/>
    <mergeCell ref="X9:X11"/>
    <mergeCell ref="W12:W14"/>
    <mergeCell ref="X12:X14"/>
    <mergeCell ref="X18:X20"/>
    <mergeCell ref="AB3:AB5"/>
    <mergeCell ref="AA3:AA5"/>
    <mergeCell ref="Z3:Z5"/>
    <mergeCell ref="Z6:Z8"/>
    <mergeCell ref="AA6:AA8"/>
    <mergeCell ref="AB6:AB8"/>
    <mergeCell ref="Z9:Z11"/>
    <mergeCell ref="AA9:AA11"/>
    <mergeCell ref="AB9:AB11"/>
    <mergeCell ref="Z12:Z14"/>
    <mergeCell ref="AA12:AA14"/>
    <mergeCell ref="W27:W29"/>
    <mergeCell ref="X27:X29"/>
    <mergeCell ref="W30:W32"/>
    <mergeCell ref="X30:X32"/>
    <mergeCell ref="AC27:AC29"/>
    <mergeCell ref="AC21:AC23"/>
    <mergeCell ref="AC30:AC32"/>
    <mergeCell ref="V30:V32"/>
    <mergeCell ref="V15:V17"/>
    <mergeCell ref="Y27:Y29"/>
    <mergeCell ref="Y15:Y17"/>
    <mergeCell ref="V24:V26"/>
    <mergeCell ref="Y30:Y32"/>
    <mergeCell ref="V18:V20"/>
    <mergeCell ref="Y21:Y23"/>
    <mergeCell ref="V21:V23"/>
    <mergeCell ref="AC24:AC26"/>
    <mergeCell ref="Y24:Y26"/>
    <mergeCell ref="V27:V29"/>
    <mergeCell ref="AC15:AC17"/>
    <mergeCell ref="W15:W17"/>
    <mergeCell ref="X15:X17"/>
    <mergeCell ref="W18:W20"/>
    <mergeCell ref="W21:W23"/>
    <mergeCell ref="AB12:AB14"/>
    <mergeCell ref="Z15:Z17"/>
    <mergeCell ref="AA15:AA17"/>
    <mergeCell ref="AB15:AB17"/>
    <mergeCell ref="Z18:Z20"/>
    <mergeCell ref="AA18:AA20"/>
    <mergeCell ref="AB18:AB20"/>
    <mergeCell ref="Z21:Z23"/>
    <mergeCell ref="AA21:AA23"/>
    <mergeCell ref="AB21:AB23"/>
    <mergeCell ref="Z33:Z35"/>
    <mergeCell ref="AA33:AA35"/>
    <mergeCell ref="AB33:AB35"/>
    <mergeCell ref="Z24:Z26"/>
    <mergeCell ref="AA24:AA26"/>
    <mergeCell ref="AB24:AB26"/>
    <mergeCell ref="Z27:Z29"/>
    <mergeCell ref="AA27:AA29"/>
    <mergeCell ref="AB27:AB29"/>
    <mergeCell ref="Z30:Z32"/>
    <mergeCell ref="AA30:AA32"/>
    <mergeCell ref="AB30:AB32"/>
  </mergeCells>
  <phoneticPr fontId="2" type="noConversion"/>
  <conditionalFormatting sqref="U3:U35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CFU 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Jacob Wildfire</cp:lastModifiedBy>
  <dcterms:created xsi:type="dcterms:W3CDTF">2020-10-29T13:19:36Z</dcterms:created>
  <dcterms:modified xsi:type="dcterms:W3CDTF">2021-01-26T10:54:54Z</dcterms:modified>
</cp:coreProperties>
</file>